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280" yWindow="0" windowWidth="7080" windowHeight="5556" tabRatio="775" firstSheet="1" activeTab="13"/>
  </bookViews>
  <sheets>
    <sheet name="2000" sheetId="5112" r:id="rId1"/>
    <sheet name="2001" sheetId="16" r:id="rId2"/>
    <sheet name="2002" sheetId="5" r:id="rId3"/>
    <sheet name="2003" sheetId="4" r:id="rId4"/>
    <sheet name="2004" sheetId="3" r:id="rId5"/>
    <sheet name="2005" sheetId="8" r:id="rId6"/>
    <sheet name="2006" sheetId="5131" r:id="rId7"/>
    <sheet name="2007" sheetId="5132" r:id="rId8"/>
    <sheet name="2008" sheetId="5159" r:id="rId9"/>
    <sheet name="2009" sheetId="5160" r:id="rId10"/>
    <sheet name="2010" sheetId="5164" r:id="rId11"/>
    <sheet name="2011" sheetId="5165" r:id="rId12"/>
    <sheet name="2012" sheetId="5188" r:id="rId13"/>
    <sheet name="all" sheetId="5119" r:id="rId14"/>
  </sheets>
  <calcPr calcId="152511"/>
</workbook>
</file>

<file path=xl/calcChain.xml><?xml version="1.0" encoding="utf-8"?>
<calcChain xmlns="http://schemas.openxmlformats.org/spreadsheetml/2006/main">
  <c r="D95" i="5188" l="1"/>
  <c r="E95" i="5188"/>
  <c r="F95" i="5188"/>
  <c r="G95" i="5188"/>
  <c r="H95" i="5188"/>
  <c r="I95" i="5188"/>
  <c r="J95" i="5188"/>
  <c r="K95" i="5188"/>
  <c r="L95" i="5188"/>
  <c r="M95" i="5188"/>
  <c r="N95" i="5188"/>
  <c r="O95" i="5188"/>
  <c r="P95" i="5188"/>
  <c r="C95" i="5188"/>
  <c r="O187" i="5119"/>
  <c r="J97" i="5188"/>
  <c r="E99" i="5188"/>
  <c r="P99" i="5188"/>
  <c r="O98" i="5188"/>
  <c r="K98" i="5188"/>
  <c r="J98" i="5188"/>
  <c r="H98" i="5188"/>
  <c r="E98" i="5188"/>
  <c r="P96" i="5188"/>
  <c r="O96" i="5188"/>
  <c r="N96" i="5188"/>
  <c r="M96" i="5188"/>
  <c r="L96" i="5188"/>
  <c r="K96" i="5188"/>
  <c r="J96" i="5188"/>
  <c r="I96" i="5188"/>
  <c r="H96" i="5188"/>
  <c r="G96" i="5188"/>
  <c r="F96" i="5188"/>
  <c r="E96" i="5188"/>
  <c r="D96" i="5188"/>
  <c r="C96" i="5188"/>
  <c r="A25" i="5188"/>
  <c r="A39" i="5188"/>
  <c r="A42" i="5188"/>
  <c r="A55" i="5188"/>
  <c r="A58" i="5188"/>
  <c r="A64" i="5188"/>
  <c r="A67" i="5188"/>
  <c r="A72" i="5188"/>
  <c r="A73" i="5188"/>
  <c r="A83" i="5188"/>
  <c r="A92" i="5188"/>
  <c r="C132" i="5119" l="1"/>
  <c r="D132" i="5119"/>
  <c r="E132" i="5119"/>
  <c r="F132" i="5119"/>
  <c r="G132" i="5119"/>
  <c r="H132" i="5119"/>
  <c r="I132" i="5119"/>
  <c r="J132" i="5119"/>
  <c r="K132" i="5119"/>
  <c r="L132" i="5119"/>
  <c r="M132" i="5119"/>
  <c r="N132" i="5119"/>
  <c r="O132" i="5119"/>
  <c r="C130" i="5119"/>
  <c r="D130" i="5119"/>
  <c r="E130" i="5119"/>
  <c r="F130" i="5119"/>
  <c r="G130" i="5119"/>
  <c r="H130" i="5119"/>
  <c r="I130" i="5119"/>
  <c r="J130" i="5119"/>
  <c r="K130" i="5119"/>
  <c r="L130" i="5119"/>
  <c r="M130" i="5119"/>
  <c r="N130" i="5119"/>
  <c r="O130" i="5119"/>
  <c r="C131" i="5119"/>
  <c r="D131" i="5119"/>
  <c r="E131" i="5119"/>
  <c r="F131" i="5119"/>
  <c r="G131" i="5119"/>
  <c r="H131" i="5119"/>
  <c r="I131" i="5119"/>
  <c r="J131" i="5119"/>
  <c r="K131" i="5119"/>
  <c r="L131" i="5119"/>
  <c r="M131" i="5119"/>
  <c r="N131" i="5119"/>
  <c r="O131" i="5119"/>
  <c r="B131" i="5119"/>
  <c r="B130" i="5119"/>
  <c r="C124" i="5119"/>
  <c r="D124" i="5119"/>
  <c r="E124" i="5119"/>
  <c r="F124" i="5119"/>
  <c r="G124" i="5119"/>
  <c r="H124" i="5119"/>
  <c r="I124" i="5119"/>
  <c r="J124" i="5119"/>
  <c r="K124" i="5119"/>
  <c r="L124" i="5119"/>
  <c r="M124" i="5119"/>
  <c r="N124" i="5119"/>
  <c r="O124" i="5119"/>
  <c r="C125" i="5119"/>
  <c r="D125" i="5119"/>
  <c r="E125" i="5119"/>
  <c r="F125" i="5119"/>
  <c r="G125" i="5119"/>
  <c r="H125" i="5119"/>
  <c r="I125" i="5119"/>
  <c r="J125" i="5119"/>
  <c r="K125" i="5119"/>
  <c r="L125" i="5119"/>
  <c r="M125" i="5119"/>
  <c r="N125" i="5119"/>
  <c r="O125" i="5119"/>
  <c r="C126" i="5119"/>
  <c r="D126" i="5119"/>
  <c r="E126" i="5119"/>
  <c r="F126" i="5119"/>
  <c r="G126" i="5119"/>
  <c r="H126" i="5119"/>
  <c r="I126" i="5119"/>
  <c r="J126" i="5119"/>
  <c r="K126" i="5119"/>
  <c r="L126" i="5119"/>
  <c r="M126" i="5119"/>
  <c r="N126" i="5119"/>
  <c r="O126" i="5119"/>
  <c r="C127" i="5119"/>
  <c r="D127" i="5119"/>
  <c r="E127" i="5119"/>
  <c r="F127" i="5119"/>
  <c r="G127" i="5119"/>
  <c r="H127" i="5119"/>
  <c r="I127" i="5119"/>
  <c r="J127" i="5119"/>
  <c r="K127" i="5119"/>
  <c r="L127" i="5119"/>
  <c r="M127" i="5119"/>
  <c r="N127" i="5119"/>
  <c r="O127" i="5119"/>
  <c r="C128" i="5119"/>
  <c r="D128" i="5119"/>
  <c r="E128" i="5119"/>
  <c r="F128" i="5119"/>
  <c r="G128" i="5119"/>
  <c r="H128" i="5119"/>
  <c r="I128" i="5119"/>
  <c r="J128" i="5119"/>
  <c r="K128" i="5119"/>
  <c r="L128" i="5119"/>
  <c r="M128" i="5119"/>
  <c r="N128" i="5119"/>
  <c r="O128" i="5119"/>
  <c r="C129" i="5119"/>
  <c r="D129" i="5119"/>
  <c r="E129" i="5119"/>
  <c r="F129" i="5119"/>
  <c r="G129" i="5119"/>
  <c r="H129" i="5119"/>
  <c r="I129" i="5119"/>
  <c r="J129" i="5119"/>
  <c r="K129" i="5119"/>
  <c r="L129" i="5119"/>
  <c r="M129" i="5119"/>
  <c r="N129" i="5119"/>
  <c r="O129" i="5119"/>
  <c r="B126" i="5119"/>
  <c r="B125" i="5119"/>
  <c r="B124" i="5119"/>
  <c r="M133" i="5119" l="1"/>
  <c r="I133" i="5119"/>
  <c r="E133" i="5119"/>
  <c r="N133" i="5119"/>
  <c r="J133" i="5119"/>
  <c r="F133" i="5119"/>
  <c r="C133" i="5119"/>
  <c r="L133" i="5119"/>
  <c r="H133" i="5119"/>
  <c r="D133" i="5119"/>
  <c r="O133" i="5119"/>
  <c r="K133" i="5119"/>
  <c r="G133" i="5119"/>
  <c r="AB99" i="5119"/>
  <c r="AO99" i="5119" s="1"/>
  <c r="BB99" i="5119" s="1"/>
  <c r="BO99" i="5119" s="1"/>
  <c r="CB99" i="5119" s="1"/>
  <c r="CO99" i="5119" s="1"/>
  <c r="DB99" i="5119" s="1"/>
  <c r="DO99" i="5119" s="1"/>
  <c r="AA99" i="5119"/>
  <c r="AN99" i="5119" s="1"/>
  <c r="BA99" i="5119" s="1"/>
  <c r="BN99" i="5119" s="1"/>
  <c r="CA99" i="5119" s="1"/>
  <c r="CN99" i="5119" s="1"/>
  <c r="DA99" i="5119" s="1"/>
  <c r="DN99" i="5119" s="1"/>
  <c r="Z99" i="5119"/>
  <c r="AM99" i="5119" s="1"/>
  <c r="AZ99" i="5119" s="1"/>
  <c r="BM99" i="5119" s="1"/>
  <c r="BZ99" i="5119" s="1"/>
  <c r="CM99" i="5119" s="1"/>
  <c r="CZ99" i="5119" s="1"/>
  <c r="DM99" i="5119" s="1"/>
  <c r="Y99" i="5119"/>
  <c r="AL99" i="5119" s="1"/>
  <c r="AY99" i="5119" s="1"/>
  <c r="BL99" i="5119" s="1"/>
  <c r="BY99" i="5119" s="1"/>
  <c r="CL99" i="5119" s="1"/>
  <c r="CY99" i="5119" s="1"/>
  <c r="DL99" i="5119" s="1"/>
  <c r="X99" i="5119"/>
  <c r="AK99" i="5119" s="1"/>
  <c r="AX99" i="5119" s="1"/>
  <c r="BK99" i="5119" s="1"/>
  <c r="BX99" i="5119" s="1"/>
  <c r="CK99" i="5119" s="1"/>
  <c r="CX99" i="5119" s="1"/>
  <c r="DK99" i="5119" s="1"/>
  <c r="W99" i="5119"/>
  <c r="AJ99" i="5119" s="1"/>
  <c r="AW99" i="5119" s="1"/>
  <c r="BJ99" i="5119" s="1"/>
  <c r="BW99" i="5119" s="1"/>
  <c r="CJ99" i="5119" s="1"/>
  <c r="CW99" i="5119" s="1"/>
  <c r="DJ99" i="5119" s="1"/>
  <c r="V99" i="5119"/>
  <c r="AI99" i="5119" s="1"/>
  <c r="AV99" i="5119" s="1"/>
  <c r="BI99" i="5119" s="1"/>
  <c r="BV99" i="5119" s="1"/>
  <c r="CI99" i="5119" s="1"/>
  <c r="CV99" i="5119" s="1"/>
  <c r="DI99" i="5119" s="1"/>
  <c r="U99" i="5119"/>
  <c r="AH99" i="5119" s="1"/>
  <c r="AU99" i="5119" s="1"/>
  <c r="BH99" i="5119" s="1"/>
  <c r="BU99" i="5119" s="1"/>
  <c r="CH99" i="5119" s="1"/>
  <c r="CU99" i="5119" s="1"/>
  <c r="DH99" i="5119" s="1"/>
  <c r="T99" i="5119"/>
  <c r="AG99" i="5119" s="1"/>
  <c r="AT99" i="5119" s="1"/>
  <c r="BG99" i="5119" s="1"/>
  <c r="BT99" i="5119" s="1"/>
  <c r="CG99" i="5119" s="1"/>
  <c r="CT99" i="5119" s="1"/>
  <c r="DG99" i="5119" s="1"/>
  <c r="S99" i="5119"/>
  <c r="AF99" i="5119" s="1"/>
  <c r="AS99" i="5119" s="1"/>
  <c r="BF99" i="5119" s="1"/>
  <c r="BS99" i="5119" s="1"/>
  <c r="CF99" i="5119" s="1"/>
  <c r="CS99" i="5119" s="1"/>
  <c r="DF99" i="5119" s="1"/>
  <c r="R99" i="5119"/>
  <c r="AE99" i="5119" s="1"/>
  <c r="AR99" i="5119" s="1"/>
  <c r="BE99" i="5119" s="1"/>
  <c r="BR99" i="5119" s="1"/>
  <c r="CE99" i="5119" s="1"/>
  <c r="CR99" i="5119" s="1"/>
  <c r="DE99" i="5119" s="1"/>
  <c r="Q99" i="5119"/>
  <c r="AD99" i="5119" s="1"/>
  <c r="AQ99" i="5119" s="1"/>
  <c r="BD99" i="5119" s="1"/>
  <c r="BQ99" i="5119" s="1"/>
  <c r="CD99" i="5119" s="1"/>
  <c r="CQ99" i="5119" s="1"/>
  <c r="DD99" i="5119" s="1"/>
  <c r="P99" i="5119"/>
  <c r="AC99" i="5119" s="1"/>
  <c r="AP99" i="5119" s="1"/>
  <c r="BC99" i="5119" s="1"/>
  <c r="BP99" i="5119" s="1"/>
  <c r="CC99" i="5119" s="1"/>
  <c r="CP99" i="5119" s="1"/>
  <c r="DC99" i="5119" s="1"/>
  <c r="CB118" i="5119"/>
  <c r="AH46" i="5119"/>
  <c r="AI46" i="5119"/>
  <c r="AJ46" i="5119"/>
  <c r="AP17" i="5119"/>
  <c r="AP18" i="5119"/>
  <c r="AP19" i="5119"/>
  <c r="AP20" i="5119"/>
  <c r="AP21" i="5119"/>
  <c r="AP22" i="5119"/>
  <c r="AP23" i="5119"/>
  <c r="AP24" i="5119"/>
  <c r="AP25" i="5119"/>
  <c r="AP26" i="5119"/>
  <c r="AP27" i="5119"/>
  <c r="AP28" i="5119"/>
  <c r="AP29" i="5119"/>
  <c r="AP30" i="5119"/>
  <c r="AP31" i="5119"/>
  <c r="AP32" i="5119"/>
  <c r="AP33" i="5119"/>
  <c r="AP34" i="5119"/>
  <c r="AP35" i="5119"/>
  <c r="AP36" i="5119"/>
  <c r="AP37" i="5119"/>
  <c r="AP38" i="5119"/>
  <c r="AP39" i="5119"/>
  <c r="AP40" i="5119"/>
  <c r="AP41" i="5119"/>
  <c r="AP42" i="5119"/>
  <c r="AP43" i="5119"/>
  <c r="AP44" i="5119"/>
  <c r="AP45" i="5119"/>
  <c r="AP46" i="5119"/>
  <c r="AP47" i="5119"/>
  <c r="AP48" i="5119"/>
  <c r="AP49" i="5119"/>
  <c r="AP50" i="5119"/>
  <c r="AP51" i="5119"/>
  <c r="AP52" i="5119"/>
  <c r="AP53" i="5119"/>
  <c r="AP54" i="5119"/>
  <c r="AP55" i="5119"/>
  <c r="AP56" i="5119"/>
  <c r="AP57" i="5119"/>
  <c r="AP58" i="5119"/>
  <c r="AP59" i="5119"/>
  <c r="AP60" i="5119"/>
  <c r="AP61" i="5119"/>
  <c r="AP62" i="5119"/>
  <c r="AP63" i="5119"/>
  <c r="AP64" i="5119"/>
  <c r="AP65" i="5119"/>
  <c r="AP66" i="5119"/>
  <c r="AP67" i="5119"/>
  <c r="AP68" i="5119"/>
  <c r="AP69" i="5119"/>
  <c r="AP70" i="5119"/>
  <c r="AP71" i="5119"/>
  <c r="AP72" i="5119"/>
  <c r="AP73" i="5119"/>
  <c r="AP74" i="5119"/>
  <c r="AP75" i="5119"/>
  <c r="AP76" i="5119"/>
  <c r="AP77" i="5119"/>
  <c r="AP78" i="5119"/>
  <c r="AP79" i="5119"/>
  <c r="AP80" i="5119"/>
  <c r="AP81" i="5119"/>
  <c r="AP82" i="5119"/>
  <c r="AP83" i="5119"/>
  <c r="AP84" i="5119"/>
  <c r="AP85" i="5119"/>
  <c r="AP86" i="5119"/>
  <c r="AP87" i="5119"/>
  <c r="AP88" i="5119"/>
  <c r="AP89" i="5119"/>
  <c r="AP90" i="5119"/>
  <c r="AP91" i="5119"/>
  <c r="AP92" i="5119"/>
  <c r="AP93" i="5119"/>
  <c r="AC10" i="5119"/>
  <c r="AC11" i="5119"/>
  <c r="AC12" i="5119"/>
  <c r="AC13" i="5119"/>
  <c r="AC14" i="5119"/>
  <c r="AC15" i="5119"/>
  <c r="AC16" i="5119"/>
  <c r="AC17" i="5119"/>
  <c r="AC18" i="5119"/>
  <c r="AC19" i="5119"/>
  <c r="AC20" i="5119"/>
  <c r="AC21" i="5119"/>
  <c r="AC22" i="5119"/>
  <c r="AC23" i="5119"/>
  <c r="AC24" i="5119"/>
  <c r="AC25" i="5119"/>
  <c r="AC26" i="5119"/>
  <c r="AC27" i="5119"/>
  <c r="AC28" i="5119"/>
  <c r="AC29" i="5119"/>
  <c r="AC30" i="5119"/>
  <c r="AC31" i="5119"/>
  <c r="AC32" i="5119"/>
  <c r="AC33" i="5119"/>
  <c r="AC34" i="5119"/>
  <c r="AC35" i="5119"/>
  <c r="AC36" i="5119"/>
  <c r="AC37" i="5119"/>
  <c r="AC38" i="5119"/>
  <c r="AC39" i="5119"/>
  <c r="AC40" i="5119"/>
  <c r="AC41" i="5119"/>
  <c r="AC42" i="5119"/>
  <c r="AC43" i="5119"/>
  <c r="AC44" i="5119"/>
  <c r="AC45" i="5119"/>
  <c r="AC46" i="5119"/>
  <c r="AC47" i="5119"/>
  <c r="AC48" i="5119"/>
  <c r="AC49" i="5119"/>
  <c r="AC50" i="5119"/>
  <c r="AC51" i="5119"/>
  <c r="AC52" i="5119"/>
  <c r="AC53" i="5119"/>
  <c r="AC54" i="5119"/>
  <c r="AC55" i="5119"/>
  <c r="AC56" i="5119"/>
  <c r="AC57" i="5119"/>
  <c r="AC58" i="5119"/>
  <c r="AC59" i="5119"/>
  <c r="AC60" i="5119"/>
  <c r="AC61" i="5119"/>
  <c r="AC62" i="5119"/>
  <c r="AC63" i="5119"/>
  <c r="AC64" i="5119"/>
  <c r="AC65" i="5119"/>
  <c r="AC66" i="5119"/>
  <c r="AC67" i="5119"/>
  <c r="AC68" i="5119"/>
  <c r="AC69" i="5119"/>
  <c r="AC70" i="5119"/>
  <c r="AC71" i="5119"/>
  <c r="AC72" i="5119"/>
  <c r="AC73" i="5119"/>
  <c r="AC74" i="5119"/>
  <c r="AC75" i="5119"/>
  <c r="AC76" i="5119"/>
  <c r="AC77" i="5119"/>
  <c r="AC78" i="5119"/>
  <c r="AC79" i="5119"/>
  <c r="AC80" i="5119"/>
  <c r="AC81" i="5119"/>
  <c r="AC82" i="5119"/>
  <c r="AC83" i="5119"/>
  <c r="AC84" i="5119"/>
  <c r="AC85" i="5119"/>
  <c r="AC86" i="5119"/>
  <c r="AC87" i="5119"/>
  <c r="AC88" i="5119"/>
  <c r="AC89" i="5119"/>
  <c r="AC90" i="5119"/>
  <c r="AC91" i="5119"/>
  <c r="AC92" i="5119"/>
  <c r="AC93" i="5119"/>
  <c r="P13" i="5119"/>
  <c r="P14" i="5119"/>
  <c r="P15" i="5119"/>
  <c r="P16" i="5119"/>
  <c r="P17" i="5119"/>
  <c r="P18" i="5119"/>
  <c r="P19" i="5119"/>
  <c r="P20" i="5119"/>
  <c r="P21" i="5119"/>
  <c r="P22" i="5119"/>
  <c r="P23" i="5119"/>
  <c r="P24" i="5119"/>
  <c r="P25" i="5119"/>
  <c r="P26" i="5119"/>
  <c r="P27" i="5119"/>
  <c r="P28" i="5119"/>
  <c r="P29" i="5119"/>
  <c r="P30" i="5119"/>
  <c r="P31" i="5119"/>
  <c r="P32" i="5119"/>
  <c r="P33" i="5119"/>
  <c r="P34" i="5119"/>
  <c r="P35" i="5119"/>
  <c r="P36" i="5119"/>
  <c r="P37" i="5119"/>
  <c r="P38" i="5119"/>
  <c r="P39" i="5119"/>
  <c r="P40" i="5119"/>
  <c r="P41" i="5119"/>
  <c r="P42" i="5119"/>
  <c r="P43" i="5119"/>
  <c r="P44" i="5119"/>
  <c r="P45" i="5119"/>
  <c r="P46" i="5119"/>
  <c r="P47" i="5119"/>
  <c r="P48" i="5119"/>
  <c r="P49" i="5119"/>
  <c r="P50" i="5119"/>
  <c r="P51" i="5119"/>
  <c r="P52" i="5119"/>
  <c r="P53" i="5119"/>
  <c r="P54" i="5119"/>
  <c r="P55" i="5119"/>
  <c r="P56" i="5119"/>
  <c r="P57" i="5119"/>
  <c r="P58" i="5119"/>
  <c r="P59" i="5119"/>
  <c r="P60" i="5119"/>
  <c r="P61" i="5119"/>
  <c r="P62" i="5119"/>
  <c r="P63" i="5119"/>
  <c r="P64" i="5119"/>
  <c r="P65" i="5119"/>
  <c r="P66" i="5119"/>
  <c r="P67" i="5119"/>
  <c r="P68" i="5119"/>
  <c r="P69" i="5119"/>
  <c r="P70" i="5119"/>
  <c r="P71" i="5119"/>
  <c r="P72" i="5119"/>
  <c r="P73" i="5119"/>
  <c r="P74" i="5119"/>
  <c r="P75" i="5119"/>
  <c r="P76" i="5119"/>
  <c r="P77" i="5119"/>
  <c r="P78" i="5119"/>
  <c r="P79" i="5119"/>
  <c r="P80" i="5119"/>
  <c r="P81" i="5119"/>
  <c r="P82" i="5119"/>
  <c r="P83" i="5119"/>
  <c r="P84" i="5119"/>
  <c r="P85" i="5119"/>
  <c r="P86" i="5119"/>
  <c r="P87" i="5119"/>
  <c r="P88" i="5119"/>
  <c r="P89" i="5119"/>
  <c r="P90" i="5119"/>
  <c r="P91" i="5119"/>
  <c r="P92" i="5119"/>
  <c r="P93" i="5119"/>
  <c r="C24" i="5119"/>
  <c r="C25" i="5119"/>
  <c r="C26" i="5119"/>
  <c r="C27" i="5119"/>
  <c r="C28" i="5119"/>
  <c r="C29" i="5119"/>
  <c r="C30" i="5119"/>
  <c r="C31" i="5119"/>
  <c r="C32" i="5119"/>
  <c r="C33" i="5119"/>
  <c r="C34" i="5119"/>
  <c r="C35" i="5119"/>
  <c r="C36" i="5119"/>
  <c r="C37" i="5119"/>
  <c r="C38" i="5119"/>
  <c r="C39" i="5119"/>
  <c r="C40" i="5119"/>
  <c r="C41" i="5119"/>
  <c r="C42" i="5119"/>
  <c r="C43" i="5119"/>
  <c r="C44" i="5119"/>
  <c r="C45" i="5119"/>
  <c r="C46" i="5119"/>
  <c r="C47" i="5119"/>
  <c r="C48" i="5119"/>
  <c r="C49" i="5119"/>
  <c r="C50" i="5119"/>
  <c r="C51" i="5119"/>
  <c r="C52" i="5119"/>
  <c r="C53" i="5119"/>
  <c r="C54" i="5119"/>
  <c r="C55" i="5119"/>
  <c r="C56" i="5119"/>
  <c r="C57" i="5119"/>
  <c r="C58" i="5119"/>
  <c r="C59" i="5119"/>
  <c r="C60" i="5119"/>
  <c r="C61" i="5119"/>
  <c r="C62" i="5119"/>
  <c r="C63" i="5119"/>
  <c r="C64" i="5119"/>
  <c r="C65" i="5119"/>
  <c r="C66" i="5119"/>
  <c r="C67" i="5119"/>
  <c r="C68" i="5119"/>
  <c r="C69" i="5119"/>
  <c r="C70" i="5119"/>
  <c r="C71" i="5119"/>
  <c r="C72" i="5119"/>
  <c r="C73" i="5119"/>
  <c r="C74" i="5119"/>
  <c r="C75" i="5119"/>
  <c r="C76" i="5119"/>
  <c r="C77" i="5119"/>
  <c r="C78" i="5119"/>
  <c r="C79" i="5119"/>
  <c r="C80" i="5119"/>
  <c r="C81" i="5119"/>
  <c r="C82" i="5119"/>
  <c r="C83" i="5119"/>
  <c r="C84" i="5119"/>
  <c r="C85" i="5119"/>
  <c r="C86" i="5119"/>
  <c r="C87" i="5119"/>
  <c r="C88" i="5119"/>
  <c r="C89" i="5119"/>
  <c r="C90" i="5119"/>
  <c r="C91" i="5119"/>
  <c r="C92" i="5119"/>
  <c r="C93" i="5119"/>
  <c r="B100" i="5112"/>
  <c r="B93" i="5112"/>
  <c r="B92" i="5112"/>
  <c r="B91" i="5112"/>
  <c r="B90" i="5112"/>
  <c r="B89" i="5112"/>
  <c r="B88" i="5112"/>
  <c r="B87" i="5112"/>
  <c r="B86" i="5112"/>
  <c r="B85" i="5112"/>
  <c r="B84" i="5112"/>
  <c r="B83" i="5112"/>
  <c r="B82" i="5112"/>
  <c r="B81" i="5112"/>
  <c r="B80" i="5112"/>
  <c r="B79" i="5112"/>
  <c r="B78" i="5112"/>
  <c r="B77" i="5112"/>
  <c r="B76" i="5112"/>
  <c r="B75" i="5112"/>
  <c r="B74" i="5112"/>
  <c r="B73" i="5112"/>
  <c r="B72" i="5112"/>
  <c r="B71" i="5112"/>
  <c r="B70" i="5112"/>
  <c r="B69" i="5112"/>
  <c r="B68" i="5112"/>
  <c r="B67" i="5112"/>
  <c r="B66" i="5112"/>
  <c r="B65" i="5112"/>
  <c r="B64" i="5112"/>
  <c r="B63" i="5112"/>
  <c r="B62" i="5112"/>
  <c r="B61" i="5112"/>
  <c r="B60" i="5112"/>
  <c r="B59" i="5112"/>
  <c r="B58" i="5112"/>
  <c r="B57" i="5112"/>
  <c r="B56" i="5112"/>
  <c r="B55" i="5112"/>
  <c r="B54" i="5112"/>
  <c r="B53" i="5112"/>
  <c r="B52" i="5112"/>
  <c r="B51" i="5112"/>
  <c r="B50" i="5112"/>
  <c r="B49" i="5112"/>
  <c r="B48" i="5112"/>
  <c r="B47" i="5112"/>
  <c r="B46" i="5112"/>
  <c r="B45" i="5112"/>
  <c r="B44" i="5112"/>
  <c r="B43" i="5112"/>
  <c r="B42" i="5112"/>
  <c r="B41" i="5112"/>
  <c r="B40" i="5112"/>
  <c r="B39" i="5112"/>
  <c r="B38" i="5112"/>
  <c r="B37" i="5112"/>
  <c r="B36" i="5112"/>
  <c r="B35" i="5112"/>
  <c r="B34" i="5112"/>
  <c r="B33" i="5112"/>
  <c r="B32" i="5112"/>
  <c r="B31" i="5112"/>
  <c r="B30" i="5112"/>
  <c r="B29" i="5112"/>
  <c r="B28" i="5112"/>
  <c r="B27" i="5112"/>
  <c r="B26" i="5112"/>
  <c r="B25" i="5112"/>
  <c r="B24" i="5112"/>
  <c r="B23" i="5112"/>
  <c r="B22" i="5112"/>
  <c r="B21" i="5112"/>
  <c r="B20" i="5112"/>
  <c r="B19" i="5112"/>
  <c r="B18" i="5112"/>
  <c r="B17" i="5112"/>
  <c r="B16" i="5112"/>
  <c r="B15" i="5112"/>
  <c r="B14" i="5112"/>
  <c r="B13" i="5112"/>
  <c r="B12" i="5112"/>
  <c r="B11" i="5112"/>
  <c r="B10" i="5112"/>
  <c r="B9" i="5112"/>
  <c r="B8" i="5112"/>
  <c r="B7" i="5112"/>
  <c r="B6" i="5112"/>
  <c r="B5" i="5112"/>
  <c r="B4" i="5112"/>
  <c r="B2" i="5112"/>
  <c r="Z15" i="5119"/>
  <c r="M91" i="5119"/>
  <c r="C108" i="5119" l="1"/>
  <c r="C107" i="5119"/>
  <c r="E76" i="5119"/>
  <c r="BO100" i="5119"/>
  <c r="BO118" i="5119" s="1"/>
  <c r="BB5" i="5119"/>
  <c r="BB6" i="5119"/>
  <c r="BB7" i="5119"/>
  <c r="BB8" i="5119"/>
  <c r="BB9" i="5119"/>
  <c r="BB10" i="5119"/>
  <c r="BB11" i="5119"/>
  <c r="BB12" i="5119"/>
  <c r="BB13" i="5119"/>
  <c r="BB14" i="5119"/>
  <c r="BB15" i="5119"/>
  <c r="BB16" i="5119"/>
  <c r="BB18" i="5119"/>
  <c r="BB19" i="5119"/>
  <c r="BB20" i="5119"/>
  <c r="BB21" i="5119"/>
  <c r="BB22" i="5119"/>
  <c r="BB23" i="5119"/>
  <c r="BB24" i="5119"/>
  <c r="BB25" i="5119"/>
  <c r="BB26" i="5119"/>
  <c r="BB27" i="5119"/>
  <c r="BB28" i="5119"/>
  <c r="BB29" i="5119"/>
  <c r="BB30" i="5119"/>
  <c r="BB31" i="5119"/>
  <c r="BB32" i="5119"/>
  <c r="BB33" i="5119"/>
  <c r="BB34" i="5119"/>
  <c r="BB35" i="5119"/>
  <c r="BB36" i="5119"/>
  <c r="BB37" i="5119"/>
  <c r="BB38" i="5119"/>
  <c r="BB39" i="5119"/>
  <c r="BB40" i="5119"/>
  <c r="BB41" i="5119"/>
  <c r="BB42" i="5119"/>
  <c r="BB43" i="5119"/>
  <c r="BB44" i="5119"/>
  <c r="BB45" i="5119"/>
  <c r="BB46" i="5119"/>
  <c r="BB47" i="5119"/>
  <c r="BB48" i="5119"/>
  <c r="BB49" i="5119"/>
  <c r="BB51" i="5119"/>
  <c r="BB52" i="5119"/>
  <c r="BB53" i="5119"/>
  <c r="BB54" i="5119"/>
  <c r="BB55" i="5119"/>
  <c r="BB56" i="5119"/>
  <c r="BB57" i="5119"/>
  <c r="BB58" i="5119"/>
  <c r="BB59" i="5119"/>
  <c r="BB60" i="5119"/>
  <c r="BB61" i="5119"/>
  <c r="BB62" i="5119"/>
  <c r="BB63" i="5119"/>
  <c r="BB64" i="5119"/>
  <c r="BB65" i="5119"/>
  <c r="BB66" i="5119"/>
  <c r="BB67" i="5119"/>
  <c r="BB68" i="5119"/>
  <c r="BB69" i="5119"/>
  <c r="BB70" i="5119"/>
  <c r="BB71" i="5119"/>
  <c r="BB72" i="5119"/>
  <c r="BB73" i="5119"/>
  <c r="BB74" i="5119"/>
  <c r="BB75" i="5119"/>
  <c r="BB76" i="5119"/>
  <c r="BB77" i="5119"/>
  <c r="BB78" i="5119"/>
  <c r="BB79" i="5119"/>
  <c r="BB80" i="5119"/>
  <c r="BB81" i="5119"/>
  <c r="BB82" i="5119"/>
  <c r="BB83" i="5119"/>
  <c r="BB84" i="5119"/>
  <c r="BB85" i="5119"/>
  <c r="BB86" i="5119"/>
  <c r="BB87" i="5119"/>
  <c r="BB88" i="5119"/>
  <c r="BB89" i="5119"/>
  <c r="BB90" i="5119"/>
  <c r="BB91" i="5119"/>
  <c r="BB92" i="5119"/>
  <c r="BB93" i="5119"/>
  <c r="BB4" i="5119"/>
  <c r="AO5" i="5119"/>
  <c r="AO6" i="5119"/>
  <c r="AO7" i="5119"/>
  <c r="AO8" i="5119"/>
  <c r="AO9" i="5119"/>
  <c r="AO11" i="5119"/>
  <c r="AO12" i="5119"/>
  <c r="AO13" i="5119"/>
  <c r="AO14" i="5119"/>
  <c r="AO15" i="5119"/>
  <c r="AO16" i="5119"/>
  <c r="AO18" i="5119"/>
  <c r="AO19" i="5119"/>
  <c r="AO20" i="5119"/>
  <c r="AO21" i="5119"/>
  <c r="AO22" i="5119"/>
  <c r="AO23" i="5119"/>
  <c r="AO24" i="5119"/>
  <c r="AO25" i="5119"/>
  <c r="AO26" i="5119"/>
  <c r="AO27" i="5119"/>
  <c r="AO28" i="5119"/>
  <c r="AO29" i="5119"/>
  <c r="AO31" i="5119"/>
  <c r="AO32" i="5119"/>
  <c r="AO33" i="5119"/>
  <c r="AO34" i="5119"/>
  <c r="AO35" i="5119"/>
  <c r="AO36" i="5119"/>
  <c r="AO37" i="5119"/>
  <c r="AO38" i="5119"/>
  <c r="AO39" i="5119"/>
  <c r="AO40" i="5119"/>
  <c r="AO41" i="5119"/>
  <c r="AO42" i="5119"/>
  <c r="AO43" i="5119"/>
  <c r="AO44" i="5119"/>
  <c r="AO45" i="5119"/>
  <c r="AO46" i="5119"/>
  <c r="AO47" i="5119"/>
  <c r="AO48" i="5119"/>
  <c r="AO49" i="5119"/>
  <c r="AO51" i="5119"/>
  <c r="AO52" i="5119"/>
  <c r="AO53" i="5119"/>
  <c r="AO54" i="5119"/>
  <c r="AO55" i="5119"/>
  <c r="AO56" i="5119"/>
  <c r="AO57" i="5119"/>
  <c r="AO58" i="5119"/>
  <c r="AO59" i="5119"/>
  <c r="AO60" i="5119"/>
  <c r="AO61" i="5119"/>
  <c r="AO62" i="5119"/>
  <c r="AO64" i="5119"/>
  <c r="AO65" i="5119"/>
  <c r="AO66" i="5119"/>
  <c r="AO67" i="5119"/>
  <c r="AO68" i="5119"/>
  <c r="AO69" i="5119"/>
  <c r="AO70" i="5119"/>
  <c r="AO71" i="5119"/>
  <c r="AO72" i="5119"/>
  <c r="AO73" i="5119"/>
  <c r="AO74" i="5119"/>
  <c r="AO75" i="5119"/>
  <c r="AO76" i="5119"/>
  <c r="AO77" i="5119"/>
  <c r="AO78" i="5119"/>
  <c r="AO79" i="5119"/>
  <c r="AO80" i="5119"/>
  <c r="AO81" i="5119"/>
  <c r="AO82" i="5119"/>
  <c r="AO83" i="5119"/>
  <c r="AO84" i="5119"/>
  <c r="AO85" i="5119"/>
  <c r="AO86" i="5119"/>
  <c r="AO87" i="5119"/>
  <c r="AO88" i="5119"/>
  <c r="AO89" i="5119"/>
  <c r="AO90" i="5119"/>
  <c r="AO91" i="5119"/>
  <c r="AO92" i="5119"/>
  <c r="AO93" i="5119"/>
  <c r="AO4" i="5119"/>
  <c r="AB5" i="5119"/>
  <c r="AB6" i="5119"/>
  <c r="AB7" i="5119"/>
  <c r="AB8" i="5119"/>
  <c r="AB9" i="5119"/>
  <c r="AB10" i="5119"/>
  <c r="AB11" i="5119"/>
  <c r="AB12" i="5119"/>
  <c r="AB13" i="5119"/>
  <c r="AB14" i="5119"/>
  <c r="AB15" i="5119"/>
  <c r="AB16" i="5119"/>
  <c r="AB18" i="5119"/>
  <c r="AB19" i="5119"/>
  <c r="AB20" i="5119"/>
  <c r="AB21" i="5119"/>
  <c r="AB22" i="5119"/>
  <c r="AB23" i="5119"/>
  <c r="AB24" i="5119"/>
  <c r="AB25" i="5119"/>
  <c r="AB26" i="5119"/>
  <c r="AB27" i="5119"/>
  <c r="AB28" i="5119"/>
  <c r="AB29" i="5119"/>
  <c r="AB31" i="5119"/>
  <c r="AB32" i="5119"/>
  <c r="AB33" i="5119"/>
  <c r="AB34" i="5119"/>
  <c r="AB35" i="5119"/>
  <c r="AB36" i="5119"/>
  <c r="AB37" i="5119"/>
  <c r="AB38" i="5119"/>
  <c r="AB39" i="5119"/>
  <c r="AB40" i="5119"/>
  <c r="AB41" i="5119"/>
  <c r="AB42" i="5119"/>
  <c r="AB43" i="5119"/>
  <c r="AB44" i="5119"/>
  <c r="AB45" i="5119"/>
  <c r="AB46" i="5119"/>
  <c r="AB47" i="5119"/>
  <c r="AB48" i="5119"/>
  <c r="AB49" i="5119"/>
  <c r="AB51" i="5119"/>
  <c r="AB52" i="5119"/>
  <c r="AB53" i="5119"/>
  <c r="AB54" i="5119"/>
  <c r="AB55" i="5119"/>
  <c r="AB56" i="5119"/>
  <c r="AB57" i="5119"/>
  <c r="AB58" i="5119"/>
  <c r="AB59" i="5119"/>
  <c r="AB60" i="5119"/>
  <c r="AB61" i="5119"/>
  <c r="AB62" i="5119"/>
  <c r="AB64" i="5119"/>
  <c r="AB65" i="5119"/>
  <c r="AB66" i="5119"/>
  <c r="AB67" i="5119"/>
  <c r="AB68" i="5119"/>
  <c r="AB69" i="5119"/>
  <c r="AB70" i="5119"/>
  <c r="AB71" i="5119"/>
  <c r="AB72" i="5119"/>
  <c r="AB73" i="5119"/>
  <c r="AB74" i="5119"/>
  <c r="AB75" i="5119"/>
  <c r="AB76" i="5119"/>
  <c r="AB77" i="5119"/>
  <c r="AB78" i="5119"/>
  <c r="AB79" i="5119"/>
  <c r="AB80" i="5119"/>
  <c r="AB81" i="5119"/>
  <c r="AB82" i="5119"/>
  <c r="AB83" i="5119"/>
  <c r="AB84" i="5119"/>
  <c r="AB85" i="5119"/>
  <c r="AB86" i="5119"/>
  <c r="AB87" i="5119"/>
  <c r="AB88" i="5119"/>
  <c r="AB89" i="5119"/>
  <c r="AB90" i="5119"/>
  <c r="AB91" i="5119"/>
  <c r="AB92" i="5119"/>
  <c r="AB93" i="5119"/>
  <c r="AB4" i="5119"/>
  <c r="Q2" i="5119"/>
  <c r="R2" i="5119"/>
  <c r="AE2" i="5119" s="1"/>
  <c r="AR2" i="5119" s="1"/>
  <c r="BE2" i="5119" s="1"/>
  <c r="BR2" i="5119" s="1"/>
  <c r="CE2" i="5119" s="1"/>
  <c r="CR2" i="5119" s="1"/>
  <c r="DE2" i="5119" s="1"/>
  <c r="S2" i="5119"/>
  <c r="AF2" i="5119" s="1"/>
  <c r="AS2" i="5119" s="1"/>
  <c r="BF2" i="5119" s="1"/>
  <c r="BS2" i="5119" s="1"/>
  <c r="CF2" i="5119" s="1"/>
  <c r="CS2" i="5119" s="1"/>
  <c r="DF2" i="5119" s="1"/>
  <c r="T2" i="5119"/>
  <c r="AG2" i="5119" s="1"/>
  <c r="AT2" i="5119" s="1"/>
  <c r="BG2" i="5119" s="1"/>
  <c r="BT2" i="5119" s="1"/>
  <c r="CG2" i="5119" s="1"/>
  <c r="CT2" i="5119" s="1"/>
  <c r="DG2" i="5119" s="1"/>
  <c r="U2" i="5119"/>
  <c r="AH2" i="5119" s="1"/>
  <c r="AU2" i="5119" s="1"/>
  <c r="BH2" i="5119" s="1"/>
  <c r="BU2" i="5119" s="1"/>
  <c r="CH2" i="5119" s="1"/>
  <c r="CU2" i="5119" s="1"/>
  <c r="DH2" i="5119" s="1"/>
  <c r="V2" i="5119"/>
  <c r="W2" i="5119"/>
  <c r="AJ2" i="5119" s="1"/>
  <c r="AW2" i="5119" s="1"/>
  <c r="BJ2" i="5119" s="1"/>
  <c r="BW2" i="5119" s="1"/>
  <c r="CJ2" i="5119" s="1"/>
  <c r="CW2" i="5119" s="1"/>
  <c r="DJ2" i="5119" s="1"/>
  <c r="X2" i="5119"/>
  <c r="AK2" i="5119" s="1"/>
  <c r="AX2" i="5119" s="1"/>
  <c r="BK2" i="5119" s="1"/>
  <c r="BX2" i="5119" s="1"/>
  <c r="CK2" i="5119" s="1"/>
  <c r="CX2" i="5119" s="1"/>
  <c r="DK2" i="5119" s="1"/>
  <c r="Y2" i="5119"/>
  <c r="AL2" i="5119" s="1"/>
  <c r="AY2" i="5119" s="1"/>
  <c r="BL2" i="5119" s="1"/>
  <c r="BY2" i="5119" s="1"/>
  <c r="CL2" i="5119" s="1"/>
  <c r="CY2" i="5119" s="1"/>
  <c r="DL2" i="5119" s="1"/>
  <c r="Z2" i="5119"/>
  <c r="AM2" i="5119" s="1"/>
  <c r="AZ2" i="5119" s="1"/>
  <c r="BM2" i="5119" s="1"/>
  <c r="BZ2" i="5119" s="1"/>
  <c r="CM2" i="5119" s="1"/>
  <c r="CZ2" i="5119" s="1"/>
  <c r="DM2" i="5119" s="1"/>
  <c r="AA2" i="5119"/>
  <c r="AN2" i="5119" s="1"/>
  <c r="BA2" i="5119" s="1"/>
  <c r="BN2" i="5119" s="1"/>
  <c r="CA2" i="5119" s="1"/>
  <c r="CN2" i="5119" s="1"/>
  <c r="DA2" i="5119" s="1"/>
  <c r="DN2" i="5119" s="1"/>
  <c r="AB2" i="5119"/>
  <c r="AO2" i="5119" s="1"/>
  <c r="BB2" i="5119" s="1"/>
  <c r="AD2" i="5119"/>
  <c r="AQ2" i="5119" s="1"/>
  <c r="BD2" i="5119" s="1"/>
  <c r="BQ2" i="5119" s="1"/>
  <c r="CD2" i="5119" s="1"/>
  <c r="CQ2" i="5119" s="1"/>
  <c r="DD2" i="5119" s="1"/>
  <c r="AI2" i="5119"/>
  <c r="AV2" i="5119" s="1"/>
  <c r="BI2" i="5119" s="1"/>
  <c r="BV2" i="5119" s="1"/>
  <c r="CI2" i="5119" s="1"/>
  <c r="CV2" i="5119" s="1"/>
  <c r="DI2" i="5119" s="1"/>
  <c r="P2" i="5119"/>
  <c r="AC2" i="5119" s="1"/>
  <c r="AP2" i="5119" s="1"/>
  <c r="BC2" i="5119" s="1"/>
  <c r="BP2" i="5119" s="1"/>
  <c r="CC2" i="5119" s="1"/>
  <c r="CP2" i="5119" s="1"/>
  <c r="DC2" i="5119" s="1"/>
  <c r="O5" i="5119"/>
  <c r="O6" i="5119"/>
  <c r="O7" i="5119"/>
  <c r="O8" i="5119"/>
  <c r="O9" i="5119"/>
  <c r="O10" i="5119"/>
  <c r="O11" i="5119"/>
  <c r="O12" i="5119"/>
  <c r="O13" i="5119"/>
  <c r="O14" i="5119"/>
  <c r="O15" i="5119"/>
  <c r="O16" i="5119"/>
  <c r="O18" i="5119"/>
  <c r="O19" i="5119"/>
  <c r="O20" i="5119"/>
  <c r="O21" i="5119"/>
  <c r="O22" i="5119"/>
  <c r="O23" i="5119"/>
  <c r="O24" i="5119"/>
  <c r="O25" i="5119"/>
  <c r="O26" i="5119"/>
  <c r="O27" i="5119"/>
  <c r="O28" i="5119"/>
  <c r="O29" i="5119"/>
  <c r="O31" i="5119"/>
  <c r="O32" i="5119"/>
  <c r="O33" i="5119"/>
  <c r="O34" i="5119"/>
  <c r="O35" i="5119"/>
  <c r="O36" i="5119"/>
  <c r="O37" i="5119"/>
  <c r="O38" i="5119"/>
  <c r="O39" i="5119"/>
  <c r="O40" i="5119"/>
  <c r="O41" i="5119"/>
  <c r="O42" i="5119"/>
  <c r="O43" i="5119"/>
  <c r="O44" i="5119"/>
  <c r="O45" i="5119"/>
  <c r="O46" i="5119"/>
  <c r="O47" i="5119"/>
  <c r="O48" i="5119"/>
  <c r="O49" i="5119"/>
  <c r="O51" i="5119"/>
  <c r="O52" i="5119"/>
  <c r="O53" i="5119"/>
  <c r="O54" i="5119"/>
  <c r="O55" i="5119"/>
  <c r="O56" i="5119"/>
  <c r="O57" i="5119"/>
  <c r="O58" i="5119"/>
  <c r="O59" i="5119"/>
  <c r="O60" i="5119"/>
  <c r="O61" i="5119"/>
  <c r="O62" i="5119"/>
  <c r="O64" i="5119"/>
  <c r="O65" i="5119"/>
  <c r="O66" i="5119"/>
  <c r="O67" i="5119"/>
  <c r="O68" i="5119"/>
  <c r="O69" i="5119"/>
  <c r="O70" i="5119"/>
  <c r="O71" i="5119"/>
  <c r="O72" i="5119"/>
  <c r="O73" i="5119"/>
  <c r="O74" i="5119"/>
  <c r="O75" i="5119"/>
  <c r="O77" i="5119"/>
  <c r="O78" i="5119"/>
  <c r="O79" i="5119"/>
  <c r="O80" i="5119"/>
  <c r="O81" i="5119"/>
  <c r="O82" i="5119"/>
  <c r="O83" i="5119"/>
  <c r="O84" i="5119"/>
  <c r="O85" i="5119"/>
  <c r="O86" i="5119"/>
  <c r="O87" i="5119"/>
  <c r="O88" i="5119"/>
  <c r="O89" i="5119"/>
  <c r="O90" i="5119"/>
  <c r="O91" i="5119"/>
  <c r="O92" i="5119"/>
  <c r="O93" i="5119"/>
  <c r="O4" i="5119"/>
  <c r="A7" i="5119"/>
  <c r="A7" i="5188" s="1"/>
  <c r="B7" i="5119"/>
  <c r="C7" i="5119"/>
  <c r="D7" i="5119"/>
  <c r="E7" i="5119"/>
  <c r="F7" i="5119"/>
  <c r="G7" i="5119"/>
  <c r="H7" i="5119"/>
  <c r="I7" i="5119"/>
  <c r="J7" i="5119"/>
  <c r="K7" i="5119"/>
  <c r="L7" i="5119"/>
  <c r="M7" i="5119"/>
  <c r="N7" i="5119"/>
  <c r="P7" i="5119"/>
  <c r="Q7" i="5119"/>
  <c r="R7" i="5119"/>
  <c r="S7" i="5119"/>
  <c r="T7" i="5119"/>
  <c r="U7" i="5119"/>
  <c r="V7" i="5119"/>
  <c r="W7" i="5119"/>
  <c r="X7" i="5119"/>
  <c r="Y7" i="5119"/>
  <c r="Z7" i="5119"/>
  <c r="AA7" i="5119"/>
  <c r="AC7" i="5119"/>
  <c r="AD7" i="5119"/>
  <c r="AE7" i="5119"/>
  <c r="AF7" i="5119"/>
  <c r="AG7" i="5119"/>
  <c r="AH7" i="5119"/>
  <c r="AI7" i="5119"/>
  <c r="AJ7" i="5119"/>
  <c r="AK7" i="5119"/>
  <c r="AL7" i="5119"/>
  <c r="AM7" i="5119"/>
  <c r="AN7" i="5119"/>
  <c r="AP7" i="5119"/>
  <c r="AQ7" i="5119"/>
  <c r="AR7" i="5119"/>
  <c r="AS7" i="5119"/>
  <c r="AT7" i="5119"/>
  <c r="AU7" i="5119"/>
  <c r="AV7" i="5119"/>
  <c r="AW7" i="5119"/>
  <c r="AX7" i="5119"/>
  <c r="AY7" i="5119"/>
  <c r="AZ7" i="5119"/>
  <c r="BA7" i="5119"/>
  <c r="BC7" i="5119"/>
  <c r="BD7" i="5119"/>
  <c r="BE7" i="5119"/>
  <c r="BF7" i="5119"/>
  <c r="BG7" i="5119"/>
  <c r="BH7" i="5119"/>
  <c r="BI7" i="5119"/>
  <c r="BJ7" i="5119"/>
  <c r="BK7" i="5119"/>
  <c r="BL7" i="5119"/>
  <c r="BM7" i="5119"/>
  <c r="BN7" i="5119"/>
  <c r="BP7" i="5119"/>
  <c r="BQ7" i="5119"/>
  <c r="BR7" i="5119"/>
  <c r="BS7" i="5119"/>
  <c r="BT7" i="5119"/>
  <c r="BU7" i="5119"/>
  <c r="BV7" i="5119"/>
  <c r="BW7" i="5119"/>
  <c r="BX7" i="5119"/>
  <c r="BY7" i="5119"/>
  <c r="BZ7" i="5119"/>
  <c r="CA7" i="5119"/>
  <c r="CC7" i="5119"/>
  <c r="CD7" i="5119"/>
  <c r="CE7" i="5119"/>
  <c r="CF7" i="5119"/>
  <c r="CG7" i="5119"/>
  <c r="CH7" i="5119"/>
  <c r="CI7" i="5119"/>
  <c r="CJ7" i="5119"/>
  <c r="CK7" i="5119"/>
  <c r="CL7" i="5119"/>
  <c r="CM7" i="5119"/>
  <c r="CN7" i="5119"/>
  <c r="CP7" i="5119"/>
  <c r="CQ7" i="5119"/>
  <c r="CR7" i="5119"/>
  <c r="CS7" i="5119"/>
  <c r="CT7" i="5119"/>
  <c r="CU7" i="5119"/>
  <c r="CV7" i="5119"/>
  <c r="CW7" i="5119"/>
  <c r="CX7" i="5119"/>
  <c r="CY7" i="5119"/>
  <c r="CZ7" i="5119"/>
  <c r="DA7" i="5119"/>
  <c r="DD7" i="5119"/>
  <c r="DE7" i="5119"/>
  <c r="DF7" i="5119"/>
  <c r="DG7" i="5119"/>
  <c r="DH7" i="5119"/>
  <c r="DI7" i="5119"/>
  <c r="DJ7" i="5119"/>
  <c r="DK7" i="5119"/>
  <c r="DL7" i="5119"/>
  <c r="DM7" i="5119"/>
  <c r="DN7" i="5119"/>
  <c r="A8" i="5119"/>
  <c r="A8" i="5188" s="1"/>
  <c r="B8" i="5119"/>
  <c r="C8" i="5119"/>
  <c r="D8" i="5119"/>
  <c r="E8" i="5119"/>
  <c r="F8" i="5119"/>
  <c r="G8" i="5119"/>
  <c r="H8" i="5119"/>
  <c r="I8" i="5119"/>
  <c r="J8" i="5119"/>
  <c r="K8" i="5119"/>
  <c r="L8" i="5119"/>
  <c r="M8" i="5119"/>
  <c r="N8" i="5119"/>
  <c r="P8" i="5119"/>
  <c r="Q8" i="5119"/>
  <c r="R8" i="5119"/>
  <c r="S8" i="5119"/>
  <c r="T8" i="5119"/>
  <c r="U8" i="5119"/>
  <c r="V8" i="5119"/>
  <c r="W8" i="5119"/>
  <c r="X8" i="5119"/>
  <c r="Y8" i="5119"/>
  <c r="Z8" i="5119"/>
  <c r="AA8" i="5119"/>
  <c r="AC8" i="5119"/>
  <c r="AD8" i="5119"/>
  <c r="AE8" i="5119"/>
  <c r="AF8" i="5119"/>
  <c r="AG8" i="5119"/>
  <c r="AH8" i="5119"/>
  <c r="AI8" i="5119"/>
  <c r="AJ8" i="5119"/>
  <c r="AK8" i="5119"/>
  <c r="AL8" i="5119"/>
  <c r="AM8" i="5119"/>
  <c r="AN8" i="5119"/>
  <c r="AP8" i="5119"/>
  <c r="AQ8" i="5119"/>
  <c r="AR8" i="5119"/>
  <c r="AS8" i="5119"/>
  <c r="AT8" i="5119"/>
  <c r="AU8" i="5119"/>
  <c r="AV8" i="5119"/>
  <c r="AW8" i="5119"/>
  <c r="AX8" i="5119"/>
  <c r="AY8" i="5119"/>
  <c r="AZ8" i="5119"/>
  <c r="BA8" i="5119"/>
  <c r="BC8" i="5119"/>
  <c r="BD8" i="5119"/>
  <c r="BE8" i="5119"/>
  <c r="BF8" i="5119"/>
  <c r="BG8" i="5119"/>
  <c r="BH8" i="5119"/>
  <c r="BI8" i="5119"/>
  <c r="BJ8" i="5119"/>
  <c r="BK8" i="5119"/>
  <c r="BL8" i="5119"/>
  <c r="BM8" i="5119"/>
  <c r="BN8" i="5119"/>
  <c r="BP8" i="5119"/>
  <c r="BQ8" i="5119"/>
  <c r="BR8" i="5119"/>
  <c r="BS8" i="5119"/>
  <c r="BT8" i="5119"/>
  <c r="BU8" i="5119"/>
  <c r="BV8" i="5119"/>
  <c r="BW8" i="5119"/>
  <c r="BX8" i="5119"/>
  <c r="BY8" i="5119"/>
  <c r="BZ8" i="5119"/>
  <c r="CA8" i="5119"/>
  <c r="CC8" i="5119"/>
  <c r="CD8" i="5119"/>
  <c r="CE8" i="5119"/>
  <c r="CF8" i="5119"/>
  <c r="CG8" i="5119"/>
  <c r="CH8" i="5119"/>
  <c r="CI8" i="5119"/>
  <c r="CJ8" i="5119"/>
  <c r="CK8" i="5119"/>
  <c r="CL8" i="5119"/>
  <c r="CM8" i="5119"/>
  <c r="CN8" i="5119"/>
  <c r="CP8" i="5119"/>
  <c r="CQ8" i="5119"/>
  <c r="CR8" i="5119"/>
  <c r="CS8" i="5119"/>
  <c r="CT8" i="5119"/>
  <c r="CU8" i="5119"/>
  <c r="CV8" i="5119"/>
  <c r="CW8" i="5119"/>
  <c r="CX8" i="5119"/>
  <c r="CY8" i="5119"/>
  <c r="CZ8" i="5119"/>
  <c r="DA8" i="5119"/>
  <c r="DD8" i="5119"/>
  <c r="DE8" i="5119"/>
  <c r="DF8" i="5119"/>
  <c r="DG8" i="5119"/>
  <c r="DH8" i="5119"/>
  <c r="DI8" i="5119"/>
  <c r="DJ8" i="5119"/>
  <c r="DK8" i="5119"/>
  <c r="DL8" i="5119"/>
  <c r="DM8" i="5119"/>
  <c r="DN8" i="5119"/>
  <c r="A9" i="5119"/>
  <c r="A9" i="5188" s="1"/>
  <c r="B9" i="5119"/>
  <c r="C9" i="5119"/>
  <c r="D9" i="5119"/>
  <c r="E9" i="5119"/>
  <c r="F9" i="5119"/>
  <c r="G9" i="5119"/>
  <c r="H9" i="5119"/>
  <c r="I9" i="5119"/>
  <c r="J9" i="5119"/>
  <c r="K9" i="5119"/>
  <c r="L9" i="5119"/>
  <c r="M9" i="5119"/>
  <c r="N9" i="5119"/>
  <c r="P9" i="5119"/>
  <c r="Q9" i="5119"/>
  <c r="R9" i="5119"/>
  <c r="S9" i="5119"/>
  <c r="T9" i="5119"/>
  <c r="U9" i="5119"/>
  <c r="V9" i="5119"/>
  <c r="W9" i="5119"/>
  <c r="X9" i="5119"/>
  <c r="Y9" i="5119"/>
  <c r="Z9" i="5119"/>
  <c r="AA9" i="5119"/>
  <c r="AC9" i="5119"/>
  <c r="AD9" i="5119"/>
  <c r="AE9" i="5119"/>
  <c r="AF9" i="5119"/>
  <c r="AG9" i="5119"/>
  <c r="AH9" i="5119"/>
  <c r="AI9" i="5119"/>
  <c r="AJ9" i="5119"/>
  <c r="AK9" i="5119"/>
  <c r="AL9" i="5119"/>
  <c r="AM9" i="5119"/>
  <c r="AN9" i="5119"/>
  <c r="AP9" i="5119"/>
  <c r="AQ9" i="5119"/>
  <c r="AR9" i="5119"/>
  <c r="AS9" i="5119"/>
  <c r="AT9" i="5119"/>
  <c r="AU9" i="5119"/>
  <c r="AV9" i="5119"/>
  <c r="AW9" i="5119"/>
  <c r="AX9" i="5119"/>
  <c r="AY9" i="5119"/>
  <c r="AZ9" i="5119"/>
  <c r="BA9" i="5119"/>
  <c r="BC9" i="5119"/>
  <c r="BD9" i="5119"/>
  <c r="BE9" i="5119"/>
  <c r="BF9" i="5119"/>
  <c r="BG9" i="5119"/>
  <c r="BH9" i="5119"/>
  <c r="BI9" i="5119"/>
  <c r="BJ9" i="5119"/>
  <c r="BK9" i="5119"/>
  <c r="BL9" i="5119"/>
  <c r="BM9" i="5119"/>
  <c r="BN9" i="5119"/>
  <c r="BP9" i="5119"/>
  <c r="BQ9" i="5119"/>
  <c r="BR9" i="5119"/>
  <c r="BS9" i="5119"/>
  <c r="BT9" i="5119"/>
  <c r="BU9" i="5119"/>
  <c r="BV9" i="5119"/>
  <c r="BW9" i="5119"/>
  <c r="BX9" i="5119"/>
  <c r="BY9" i="5119"/>
  <c r="BZ9" i="5119"/>
  <c r="CA9" i="5119"/>
  <c r="CC9" i="5119"/>
  <c r="CD9" i="5119"/>
  <c r="CE9" i="5119"/>
  <c r="CF9" i="5119"/>
  <c r="CG9" i="5119"/>
  <c r="CH9" i="5119"/>
  <c r="CI9" i="5119"/>
  <c r="CJ9" i="5119"/>
  <c r="CK9" i="5119"/>
  <c r="CL9" i="5119"/>
  <c r="CM9" i="5119"/>
  <c r="CN9" i="5119"/>
  <c r="CP9" i="5119"/>
  <c r="CQ9" i="5119"/>
  <c r="CR9" i="5119"/>
  <c r="CS9" i="5119"/>
  <c r="CT9" i="5119"/>
  <c r="CU9" i="5119"/>
  <c r="CV9" i="5119"/>
  <c r="CW9" i="5119"/>
  <c r="CX9" i="5119"/>
  <c r="CY9" i="5119"/>
  <c r="CZ9" i="5119"/>
  <c r="DA9" i="5119"/>
  <c r="DD9" i="5119"/>
  <c r="DE9" i="5119"/>
  <c r="DF9" i="5119"/>
  <c r="DG9" i="5119"/>
  <c r="DH9" i="5119"/>
  <c r="DI9" i="5119"/>
  <c r="DJ9" i="5119"/>
  <c r="DK9" i="5119"/>
  <c r="DL9" i="5119"/>
  <c r="DM9" i="5119"/>
  <c r="DN9" i="5119"/>
  <c r="A10" i="5119"/>
  <c r="A10" i="5188" s="1"/>
  <c r="B10" i="5119"/>
  <c r="C10" i="5119"/>
  <c r="D10" i="5119"/>
  <c r="E10" i="5119"/>
  <c r="F10" i="5119"/>
  <c r="G10" i="5119"/>
  <c r="H10" i="5119"/>
  <c r="I10" i="5119"/>
  <c r="J10" i="5119"/>
  <c r="K10" i="5119"/>
  <c r="L10" i="5119"/>
  <c r="M10" i="5119"/>
  <c r="N10" i="5119"/>
  <c r="P10" i="5119"/>
  <c r="Q10" i="5119"/>
  <c r="R10" i="5119"/>
  <c r="S10" i="5119"/>
  <c r="T10" i="5119"/>
  <c r="U10" i="5119"/>
  <c r="V10" i="5119"/>
  <c r="W10" i="5119"/>
  <c r="X10" i="5119"/>
  <c r="Y10" i="5119"/>
  <c r="Z10" i="5119"/>
  <c r="AA10" i="5119"/>
  <c r="AD10" i="5119"/>
  <c r="AE10" i="5119"/>
  <c r="AF10" i="5119"/>
  <c r="AG10" i="5119"/>
  <c r="AH10" i="5119"/>
  <c r="AI10" i="5119"/>
  <c r="AJ10" i="5119"/>
  <c r="AK10" i="5119"/>
  <c r="AL10" i="5119"/>
  <c r="AN10" i="5119"/>
  <c r="AP10" i="5119"/>
  <c r="AQ10" i="5119"/>
  <c r="AR10" i="5119"/>
  <c r="AS10" i="5119"/>
  <c r="AT10" i="5119"/>
  <c r="AU10" i="5119"/>
  <c r="AV10" i="5119"/>
  <c r="AW10" i="5119"/>
  <c r="AX10" i="5119"/>
  <c r="AY10" i="5119"/>
  <c r="BA10" i="5119"/>
  <c r="BC10" i="5119"/>
  <c r="BD10" i="5119"/>
  <c r="BE10" i="5119"/>
  <c r="BF10" i="5119"/>
  <c r="BG10" i="5119"/>
  <c r="BH10" i="5119"/>
  <c r="BI10" i="5119"/>
  <c r="BJ10" i="5119"/>
  <c r="BK10" i="5119"/>
  <c r="BL10" i="5119"/>
  <c r="BM10" i="5119"/>
  <c r="BN10" i="5119"/>
  <c r="BP10" i="5119"/>
  <c r="BQ10" i="5119"/>
  <c r="BR10" i="5119"/>
  <c r="BS10" i="5119"/>
  <c r="BT10" i="5119"/>
  <c r="BU10" i="5119"/>
  <c r="BV10" i="5119"/>
  <c r="BW10" i="5119"/>
  <c r="BX10" i="5119"/>
  <c r="BY10" i="5119"/>
  <c r="BZ10" i="5119"/>
  <c r="CA10" i="5119"/>
  <c r="CC10" i="5119"/>
  <c r="CD10" i="5119"/>
  <c r="CE10" i="5119"/>
  <c r="CF10" i="5119"/>
  <c r="CG10" i="5119"/>
  <c r="CH10" i="5119"/>
  <c r="CI10" i="5119"/>
  <c r="CJ10" i="5119"/>
  <c r="CK10" i="5119"/>
  <c r="CL10" i="5119"/>
  <c r="CM10" i="5119"/>
  <c r="CN10" i="5119"/>
  <c r="CP10" i="5119"/>
  <c r="CQ10" i="5119"/>
  <c r="CR10" i="5119"/>
  <c r="CS10" i="5119"/>
  <c r="CT10" i="5119"/>
  <c r="CU10" i="5119"/>
  <c r="CV10" i="5119"/>
  <c r="CW10" i="5119"/>
  <c r="CX10" i="5119"/>
  <c r="CY10" i="5119"/>
  <c r="CZ10" i="5119"/>
  <c r="DA10" i="5119"/>
  <c r="DD10" i="5119"/>
  <c r="DE10" i="5119"/>
  <c r="DF10" i="5119"/>
  <c r="DG10" i="5119"/>
  <c r="DH10" i="5119"/>
  <c r="DI10" i="5119"/>
  <c r="DJ10" i="5119"/>
  <c r="DK10" i="5119"/>
  <c r="DL10" i="5119"/>
  <c r="DM10" i="5119"/>
  <c r="DN10" i="5119"/>
  <c r="A11" i="5119"/>
  <c r="A11" i="5188" s="1"/>
  <c r="B11" i="5119"/>
  <c r="C11" i="5119"/>
  <c r="D11" i="5119"/>
  <c r="E11" i="5119"/>
  <c r="F11" i="5119"/>
  <c r="G11" i="5119"/>
  <c r="H11" i="5119"/>
  <c r="I11" i="5119"/>
  <c r="J11" i="5119"/>
  <c r="K11" i="5119"/>
  <c r="L11" i="5119"/>
  <c r="M11" i="5119"/>
  <c r="N11" i="5119"/>
  <c r="P11" i="5119"/>
  <c r="Q11" i="5119"/>
  <c r="R11" i="5119"/>
  <c r="S11" i="5119"/>
  <c r="T11" i="5119"/>
  <c r="U11" i="5119"/>
  <c r="V11" i="5119"/>
  <c r="W11" i="5119"/>
  <c r="X11" i="5119"/>
  <c r="Y11" i="5119"/>
  <c r="Z11" i="5119"/>
  <c r="AA11" i="5119"/>
  <c r="AD11" i="5119"/>
  <c r="AE11" i="5119"/>
  <c r="AF11" i="5119"/>
  <c r="AG11" i="5119"/>
  <c r="AH11" i="5119"/>
  <c r="AI11" i="5119"/>
  <c r="AJ11" i="5119"/>
  <c r="AK11" i="5119"/>
  <c r="AL11" i="5119"/>
  <c r="AM11" i="5119"/>
  <c r="AN11" i="5119"/>
  <c r="AP11" i="5119"/>
  <c r="AQ11" i="5119"/>
  <c r="AR11" i="5119"/>
  <c r="AS11" i="5119"/>
  <c r="AT11" i="5119"/>
  <c r="AU11" i="5119"/>
  <c r="AV11" i="5119"/>
  <c r="AW11" i="5119"/>
  <c r="AX11" i="5119"/>
  <c r="AY11" i="5119"/>
  <c r="AZ11" i="5119"/>
  <c r="BA11" i="5119"/>
  <c r="BC11" i="5119"/>
  <c r="BD11" i="5119"/>
  <c r="BE11" i="5119"/>
  <c r="BF11" i="5119"/>
  <c r="BG11" i="5119"/>
  <c r="BH11" i="5119"/>
  <c r="BI11" i="5119"/>
  <c r="BJ11" i="5119"/>
  <c r="BK11" i="5119"/>
  <c r="BL11" i="5119"/>
  <c r="BM11" i="5119"/>
  <c r="BN11" i="5119"/>
  <c r="BP11" i="5119"/>
  <c r="BQ11" i="5119"/>
  <c r="BR11" i="5119"/>
  <c r="BS11" i="5119"/>
  <c r="BT11" i="5119"/>
  <c r="BU11" i="5119"/>
  <c r="BV11" i="5119"/>
  <c r="BW11" i="5119"/>
  <c r="BX11" i="5119"/>
  <c r="BY11" i="5119"/>
  <c r="BZ11" i="5119"/>
  <c r="CA11" i="5119"/>
  <c r="CC11" i="5119"/>
  <c r="CD11" i="5119"/>
  <c r="CE11" i="5119"/>
  <c r="CF11" i="5119"/>
  <c r="CG11" i="5119"/>
  <c r="CH11" i="5119"/>
  <c r="CI11" i="5119"/>
  <c r="CJ11" i="5119"/>
  <c r="CK11" i="5119"/>
  <c r="CL11" i="5119"/>
  <c r="CM11" i="5119"/>
  <c r="CN11" i="5119"/>
  <c r="CP11" i="5119"/>
  <c r="CQ11" i="5119"/>
  <c r="CR11" i="5119"/>
  <c r="CS11" i="5119"/>
  <c r="CT11" i="5119"/>
  <c r="CU11" i="5119"/>
  <c r="CV11" i="5119"/>
  <c r="CW11" i="5119"/>
  <c r="CX11" i="5119"/>
  <c r="CY11" i="5119"/>
  <c r="CZ11" i="5119"/>
  <c r="DA11" i="5119"/>
  <c r="DD11" i="5119"/>
  <c r="DE11" i="5119"/>
  <c r="DF11" i="5119"/>
  <c r="DG11" i="5119"/>
  <c r="DH11" i="5119"/>
  <c r="DI11" i="5119"/>
  <c r="DJ11" i="5119"/>
  <c r="DK11" i="5119"/>
  <c r="DL11" i="5119"/>
  <c r="DM11" i="5119"/>
  <c r="DN11" i="5119"/>
  <c r="A12" i="5119"/>
  <c r="A12" i="5188" s="1"/>
  <c r="B12" i="5119"/>
  <c r="C12" i="5119"/>
  <c r="D12" i="5119"/>
  <c r="E12" i="5119"/>
  <c r="F12" i="5119"/>
  <c r="G12" i="5119"/>
  <c r="H12" i="5119"/>
  <c r="I12" i="5119"/>
  <c r="J12" i="5119"/>
  <c r="K12" i="5119"/>
  <c r="L12" i="5119"/>
  <c r="M12" i="5119"/>
  <c r="N12" i="5119"/>
  <c r="P12" i="5119"/>
  <c r="Q12" i="5119"/>
  <c r="R12" i="5119"/>
  <c r="S12" i="5119"/>
  <c r="T12" i="5119"/>
  <c r="U12" i="5119"/>
  <c r="V12" i="5119"/>
  <c r="W12" i="5119"/>
  <c r="X12" i="5119"/>
  <c r="Y12" i="5119"/>
  <c r="Z12" i="5119"/>
  <c r="AA12" i="5119"/>
  <c r="AD12" i="5119"/>
  <c r="AE12" i="5119"/>
  <c r="AF12" i="5119"/>
  <c r="AG12" i="5119"/>
  <c r="AH12" i="5119"/>
  <c r="AI12" i="5119"/>
  <c r="AJ12" i="5119"/>
  <c r="AK12" i="5119"/>
  <c r="AL12" i="5119"/>
  <c r="AM12" i="5119"/>
  <c r="AN12" i="5119"/>
  <c r="AP12" i="5119"/>
  <c r="AQ12" i="5119"/>
  <c r="AR12" i="5119"/>
  <c r="AS12" i="5119"/>
  <c r="AT12" i="5119"/>
  <c r="AU12" i="5119"/>
  <c r="AV12" i="5119"/>
  <c r="AW12" i="5119"/>
  <c r="AX12" i="5119"/>
  <c r="AY12" i="5119"/>
  <c r="AZ12" i="5119"/>
  <c r="BA12" i="5119"/>
  <c r="BC12" i="5119"/>
  <c r="BD12" i="5119"/>
  <c r="BE12" i="5119"/>
  <c r="BF12" i="5119"/>
  <c r="BG12" i="5119"/>
  <c r="BH12" i="5119"/>
  <c r="BI12" i="5119"/>
  <c r="BJ12" i="5119"/>
  <c r="BK12" i="5119"/>
  <c r="BL12" i="5119"/>
  <c r="BM12" i="5119"/>
  <c r="BN12" i="5119"/>
  <c r="BP12" i="5119"/>
  <c r="BQ12" i="5119"/>
  <c r="BR12" i="5119"/>
  <c r="BS12" i="5119"/>
  <c r="BT12" i="5119"/>
  <c r="BU12" i="5119"/>
  <c r="BV12" i="5119"/>
  <c r="BW12" i="5119"/>
  <c r="BX12" i="5119"/>
  <c r="BY12" i="5119"/>
  <c r="BZ12" i="5119"/>
  <c r="CA12" i="5119"/>
  <c r="CC12" i="5119"/>
  <c r="CD12" i="5119"/>
  <c r="CE12" i="5119"/>
  <c r="CF12" i="5119"/>
  <c r="CG12" i="5119"/>
  <c r="CH12" i="5119"/>
  <c r="CI12" i="5119"/>
  <c r="CJ12" i="5119"/>
  <c r="CK12" i="5119"/>
  <c r="CL12" i="5119"/>
  <c r="CM12" i="5119"/>
  <c r="CN12" i="5119"/>
  <c r="CP12" i="5119"/>
  <c r="CQ12" i="5119"/>
  <c r="CR12" i="5119"/>
  <c r="CS12" i="5119"/>
  <c r="CT12" i="5119"/>
  <c r="CU12" i="5119"/>
  <c r="CV12" i="5119"/>
  <c r="CW12" i="5119"/>
  <c r="CX12" i="5119"/>
  <c r="CY12" i="5119"/>
  <c r="CZ12" i="5119"/>
  <c r="DA12" i="5119"/>
  <c r="DD12" i="5119"/>
  <c r="DE12" i="5119"/>
  <c r="DF12" i="5119"/>
  <c r="DG12" i="5119"/>
  <c r="DH12" i="5119"/>
  <c r="DI12" i="5119"/>
  <c r="DJ12" i="5119"/>
  <c r="DK12" i="5119"/>
  <c r="DL12" i="5119"/>
  <c r="DM12" i="5119"/>
  <c r="DN12" i="5119"/>
  <c r="A13" i="5119"/>
  <c r="A13" i="5188" s="1"/>
  <c r="B13" i="5119"/>
  <c r="C13" i="5119"/>
  <c r="D13" i="5119"/>
  <c r="E13" i="5119"/>
  <c r="F13" i="5119"/>
  <c r="G13" i="5119"/>
  <c r="H13" i="5119"/>
  <c r="I13" i="5119"/>
  <c r="K13" i="5119"/>
  <c r="L13" i="5119"/>
  <c r="M13" i="5119"/>
  <c r="N13" i="5119"/>
  <c r="Q13" i="5119"/>
  <c r="R13" i="5119"/>
  <c r="S13" i="5119"/>
  <c r="T13" i="5119"/>
  <c r="U13" i="5119"/>
  <c r="V13" i="5119"/>
  <c r="W13" i="5119"/>
  <c r="X13" i="5119"/>
  <c r="Y13" i="5119"/>
  <c r="Z13" i="5119"/>
  <c r="AA13" i="5119"/>
  <c r="AD13" i="5119"/>
  <c r="AE13" i="5119"/>
  <c r="AF13" i="5119"/>
  <c r="AG13" i="5119"/>
  <c r="AH13" i="5119"/>
  <c r="AI13" i="5119"/>
  <c r="AJ13" i="5119"/>
  <c r="AK13" i="5119"/>
  <c r="AL13" i="5119"/>
  <c r="AM13" i="5119"/>
  <c r="AN13" i="5119"/>
  <c r="AP13" i="5119"/>
  <c r="AQ13" i="5119"/>
  <c r="AR13" i="5119"/>
  <c r="AS13" i="5119"/>
  <c r="AT13" i="5119"/>
  <c r="AU13" i="5119"/>
  <c r="AV13" i="5119"/>
  <c r="AW13" i="5119"/>
  <c r="AX13" i="5119"/>
  <c r="AY13" i="5119"/>
  <c r="AZ13" i="5119"/>
  <c r="BA13" i="5119"/>
  <c r="BC13" i="5119"/>
  <c r="BD13" i="5119"/>
  <c r="BE13" i="5119"/>
  <c r="BF13" i="5119"/>
  <c r="BG13" i="5119"/>
  <c r="BH13" i="5119"/>
  <c r="BI13" i="5119"/>
  <c r="BJ13" i="5119"/>
  <c r="BK13" i="5119"/>
  <c r="BL13" i="5119"/>
  <c r="BM13" i="5119"/>
  <c r="BN13" i="5119"/>
  <c r="BP13" i="5119"/>
  <c r="BQ13" i="5119"/>
  <c r="BR13" i="5119"/>
  <c r="BS13" i="5119"/>
  <c r="BT13" i="5119"/>
  <c r="BU13" i="5119"/>
  <c r="BV13" i="5119"/>
  <c r="BW13" i="5119"/>
  <c r="BX13" i="5119"/>
  <c r="BY13" i="5119"/>
  <c r="BZ13" i="5119"/>
  <c r="CA13" i="5119"/>
  <c r="CC13" i="5119"/>
  <c r="CD13" i="5119"/>
  <c r="CE13" i="5119"/>
  <c r="CF13" i="5119"/>
  <c r="CG13" i="5119"/>
  <c r="CH13" i="5119"/>
  <c r="CI13" i="5119"/>
  <c r="CJ13" i="5119"/>
  <c r="CK13" i="5119"/>
  <c r="CL13" i="5119"/>
  <c r="CM13" i="5119"/>
  <c r="CN13" i="5119"/>
  <c r="CP13" i="5119"/>
  <c r="CQ13" i="5119"/>
  <c r="CR13" i="5119"/>
  <c r="CS13" i="5119"/>
  <c r="CT13" i="5119"/>
  <c r="CU13" i="5119"/>
  <c r="CV13" i="5119"/>
  <c r="CW13" i="5119"/>
  <c r="CX13" i="5119"/>
  <c r="CY13" i="5119"/>
  <c r="CZ13" i="5119"/>
  <c r="DA13" i="5119"/>
  <c r="DD13" i="5119"/>
  <c r="DE13" i="5119"/>
  <c r="DF13" i="5119"/>
  <c r="DG13" i="5119"/>
  <c r="DH13" i="5119"/>
  <c r="DI13" i="5119"/>
  <c r="DJ13" i="5119"/>
  <c r="DK13" i="5119"/>
  <c r="DL13" i="5119"/>
  <c r="DM13" i="5119"/>
  <c r="DN13" i="5119"/>
  <c r="A14" i="5119"/>
  <c r="A14" i="5188" s="1"/>
  <c r="B14" i="5119"/>
  <c r="C14" i="5119"/>
  <c r="D14" i="5119"/>
  <c r="E14" i="5119"/>
  <c r="F14" i="5119"/>
  <c r="G14" i="5119"/>
  <c r="H14" i="5119"/>
  <c r="I14" i="5119"/>
  <c r="J14" i="5119"/>
  <c r="K14" i="5119"/>
  <c r="L14" i="5119"/>
  <c r="M14" i="5119"/>
  <c r="N14" i="5119"/>
  <c r="Q14" i="5119"/>
  <c r="R14" i="5119"/>
  <c r="S14" i="5119"/>
  <c r="T14" i="5119"/>
  <c r="U14" i="5119"/>
  <c r="V14" i="5119"/>
  <c r="W14" i="5119"/>
  <c r="X14" i="5119"/>
  <c r="Y14" i="5119"/>
  <c r="Z14" i="5119"/>
  <c r="AA14" i="5119"/>
  <c r="AD14" i="5119"/>
  <c r="AE14" i="5119"/>
  <c r="AF14" i="5119"/>
  <c r="AG14" i="5119"/>
  <c r="AH14" i="5119"/>
  <c r="AI14" i="5119"/>
  <c r="AJ14" i="5119"/>
  <c r="AK14" i="5119"/>
  <c r="AL14" i="5119"/>
  <c r="AM14" i="5119"/>
  <c r="AN14" i="5119"/>
  <c r="AP14" i="5119"/>
  <c r="AQ14" i="5119"/>
  <c r="AR14" i="5119"/>
  <c r="AS14" i="5119"/>
  <c r="AT14" i="5119"/>
  <c r="AU14" i="5119"/>
  <c r="AV14" i="5119"/>
  <c r="AW14" i="5119"/>
  <c r="AX14" i="5119"/>
  <c r="AY14" i="5119"/>
  <c r="AZ14" i="5119"/>
  <c r="BA14" i="5119"/>
  <c r="BC14" i="5119"/>
  <c r="BD14" i="5119"/>
  <c r="BE14" i="5119"/>
  <c r="BF14" i="5119"/>
  <c r="BG14" i="5119"/>
  <c r="BH14" i="5119"/>
  <c r="BI14" i="5119"/>
  <c r="BJ14" i="5119"/>
  <c r="BK14" i="5119"/>
  <c r="BL14" i="5119"/>
  <c r="BM14" i="5119"/>
  <c r="BN14" i="5119"/>
  <c r="BP14" i="5119"/>
  <c r="BQ14" i="5119"/>
  <c r="BR14" i="5119"/>
  <c r="BS14" i="5119"/>
  <c r="BT14" i="5119"/>
  <c r="BU14" i="5119"/>
  <c r="BV14" i="5119"/>
  <c r="BW14" i="5119"/>
  <c r="BX14" i="5119"/>
  <c r="BY14" i="5119"/>
  <c r="BZ14" i="5119"/>
  <c r="CA14" i="5119"/>
  <c r="CC14" i="5119"/>
  <c r="CD14" i="5119"/>
  <c r="CE14" i="5119"/>
  <c r="CF14" i="5119"/>
  <c r="CG14" i="5119"/>
  <c r="CH14" i="5119"/>
  <c r="CI14" i="5119"/>
  <c r="CJ14" i="5119"/>
  <c r="CK14" i="5119"/>
  <c r="CL14" i="5119"/>
  <c r="CM14" i="5119"/>
  <c r="CN14" i="5119"/>
  <c r="CP14" i="5119"/>
  <c r="CQ14" i="5119"/>
  <c r="CR14" i="5119"/>
  <c r="CS14" i="5119"/>
  <c r="CT14" i="5119"/>
  <c r="CU14" i="5119"/>
  <c r="CV14" i="5119"/>
  <c r="CW14" i="5119"/>
  <c r="CX14" i="5119"/>
  <c r="CY14" i="5119"/>
  <c r="CZ14" i="5119"/>
  <c r="DA14" i="5119"/>
  <c r="DD14" i="5119"/>
  <c r="DE14" i="5119"/>
  <c r="DF14" i="5119"/>
  <c r="DG14" i="5119"/>
  <c r="DH14" i="5119"/>
  <c r="DI14" i="5119"/>
  <c r="DJ14" i="5119"/>
  <c r="DK14" i="5119"/>
  <c r="DL14" i="5119"/>
  <c r="DM14" i="5119"/>
  <c r="DN14" i="5119"/>
  <c r="A15" i="5119"/>
  <c r="A15" i="5188" s="1"/>
  <c r="B15" i="5119"/>
  <c r="C15" i="5119"/>
  <c r="D15" i="5119"/>
  <c r="E15" i="5119"/>
  <c r="F15" i="5119"/>
  <c r="G15" i="5119"/>
  <c r="H15" i="5119"/>
  <c r="I15" i="5119"/>
  <c r="J15" i="5119"/>
  <c r="K15" i="5119"/>
  <c r="L15" i="5119"/>
  <c r="M15" i="5119"/>
  <c r="N15" i="5119"/>
  <c r="Q15" i="5119"/>
  <c r="R15" i="5119"/>
  <c r="S15" i="5119"/>
  <c r="T15" i="5119"/>
  <c r="U15" i="5119"/>
  <c r="V15" i="5119"/>
  <c r="W15" i="5119"/>
  <c r="X15" i="5119"/>
  <c r="Y15" i="5119"/>
  <c r="AA15" i="5119"/>
  <c r="AD15" i="5119"/>
  <c r="AE15" i="5119"/>
  <c r="AF15" i="5119"/>
  <c r="AG15" i="5119"/>
  <c r="AH15" i="5119"/>
  <c r="AI15" i="5119"/>
  <c r="AJ15" i="5119"/>
  <c r="AK15" i="5119"/>
  <c r="AL15" i="5119"/>
  <c r="AM15" i="5119"/>
  <c r="AN15" i="5119"/>
  <c r="AP15" i="5119"/>
  <c r="AQ15" i="5119"/>
  <c r="AR15" i="5119"/>
  <c r="AS15" i="5119"/>
  <c r="AT15" i="5119"/>
  <c r="AU15" i="5119"/>
  <c r="AV15" i="5119"/>
  <c r="AW15" i="5119"/>
  <c r="AX15" i="5119"/>
  <c r="AY15" i="5119"/>
  <c r="AZ15" i="5119"/>
  <c r="BA15" i="5119"/>
  <c r="BC15" i="5119"/>
  <c r="BD15" i="5119"/>
  <c r="BE15" i="5119"/>
  <c r="BF15" i="5119"/>
  <c r="BG15" i="5119"/>
  <c r="BH15" i="5119"/>
  <c r="BI15" i="5119"/>
  <c r="BJ15" i="5119"/>
  <c r="BK15" i="5119"/>
  <c r="BL15" i="5119"/>
  <c r="BM15" i="5119"/>
  <c r="BN15" i="5119"/>
  <c r="BP15" i="5119"/>
  <c r="BQ15" i="5119"/>
  <c r="BR15" i="5119"/>
  <c r="BS15" i="5119"/>
  <c r="BT15" i="5119"/>
  <c r="BU15" i="5119"/>
  <c r="BV15" i="5119"/>
  <c r="BW15" i="5119"/>
  <c r="BX15" i="5119"/>
  <c r="BY15" i="5119"/>
  <c r="BZ15" i="5119"/>
  <c r="CA15" i="5119"/>
  <c r="CC15" i="5119"/>
  <c r="CD15" i="5119"/>
  <c r="CE15" i="5119"/>
  <c r="CF15" i="5119"/>
  <c r="CG15" i="5119"/>
  <c r="CH15" i="5119"/>
  <c r="CI15" i="5119"/>
  <c r="CJ15" i="5119"/>
  <c r="CK15" i="5119"/>
  <c r="CL15" i="5119"/>
  <c r="CM15" i="5119"/>
  <c r="CN15" i="5119"/>
  <c r="CP15" i="5119"/>
  <c r="CQ15" i="5119"/>
  <c r="CR15" i="5119"/>
  <c r="CS15" i="5119"/>
  <c r="CT15" i="5119"/>
  <c r="CU15" i="5119"/>
  <c r="CV15" i="5119"/>
  <c r="CW15" i="5119"/>
  <c r="CX15" i="5119"/>
  <c r="CY15" i="5119"/>
  <c r="CZ15" i="5119"/>
  <c r="DA15" i="5119"/>
  <c r="DD15" i="5119"/>
  <c r="DE15" i="5119"/>
  <c r="DF15" i="5119"/>
  <c r="DG15" i="5119"/>
  <c r="DH15" i="5119"/>
  <c r="DI15" i="5119"/>
  <c r="DJ15" i="5119"/>
  <c r="DK15" i="5119"/>
  <c r="DL15" i="5119"/>
  <c r="DM15" i="5119"/>
  <c r="DN15" i="5119"/>
  <c r="A16" i="5119"/>
  <c r="A16" i="5188" s="1"/>
  <c r="B16" i="5119"/>
  <c r="C16" i="5119"/>
  <c r="D16" i="5119"/>
  <c r="E16" i="5119"/>
  <c r="F16" i="5119"/>
  <c r="H16" i="5119"/>
  <c r="I16" i="5119"/>
  <c r="J16" i="5119"/>
  <c r="K16" i="5119"/>
  <c r="L16" i="5119"/>
  <c r="M16" i="5119"/>
  <c r="N16" i="5119"/>
  <c r="Q16" i="5119"/>
  <c r="R16" i="5119"/>
  <c r="S16" i="5119"/>
  <c r="T16" i="5119"/>
  <c r="U16" i="5119"/>
  <c r="V16" i="5119"/>
  <c r="W16" i="5119"/>
  <c r="X16" i="5119"/>
  <c r="Y16" i="5119"/>
  <c r="Z16" i="5119"/>
  <c r="AA16" i="5119"/>
  <c r="AD16" i="5119"/>
  <c r="AE16" i="5119"/>
  <c r="AF16" i="5119"/>
  <c r="AG16" i="5119"/>
  <c r="AH16" i="5119"/>
  <c r="AI16" i="5119"/>
  <c r="AJ16" i="5119"/>
  <c r="AK16" i="5119"/>
  <c r="AL16" i="5119"/>
  <c r="AM16" i="5119"/>
  <c r="AN16" i="5119"/>
  <c r="AP16" i="5119"/>
  <c r="AQ16" i="5119"/>
  <c r="AR16" i="5119"/>
  <c r="AS16" i="5119"/>
  <c r="AT16" i="5119"/>
  <c r="AU16" i="5119"/>
  <c r="AV16" i="5119"/>
  <c r="AW16" i="5119"/>
  <c r="AX16" i="5119"/>
  <c r="AY16" i="5119"/>
  <c r="AZ16" i="5119"/>
  <c r="BA16" i="5119"/>
  <c r="BC16" i="5119"/>
  <c r="BD16" i="5119"/>
  <c r="BE16" i="5119"/>
  <c r="BF16" i="5119"/>
  <c r="BG16" i="5119"/>
  <c r="BH16" i="5119"/>
  <c r="BI16" i="5119"/>
  <c r="BJ16" i="5119"/>
  <c r="BK16" i="5119"/>
  <c r="BL16" i="5119"/>
  <c r="BM16" i="5119"/>
  <c r="BN16" i="5119"/>
  <c r="BP16" i="5119"/>
  <c r="BQ16" i="5119"/>
  <c r="BR16" i="5119"/>
  <c r="BS16" i="5119"/>
  <c r="BT16" i="5119"/>
  <c r="BU16" i="5119"/>
  <c r="BV16" i="5119"/>
  <c r="BW16" i="5119"/>
  <c r="BX16" i="5119"/>
  <c r="BY16" i="5119"/>
  <c r="BZ16" i="5119"/>
  <c r="CA16" i="5119"/>
  <c r="CC16" i="5119"/>
  <c r="CD16" i="5119"/>
  <c r="CE16" i="5119"/>
  <c r="CF16" i="5119"/>
  <c r="CG16" i="5119"/>
  <c r="CH16" i="5119"/>
  <c r="CI16" i="5119"/>
  <c r="CJ16" i="5119"/>
  <c r="CK16" i="5119"/>
  <c r="CL16" i="5119"/>
  <c r="CM16" i="5119"/>
  <c r="CN16" i="5119"/>
  <c r="CP16" i="5119"/>
  <c r="CQ16" i="5119"/>
  <c r="CR16" i="5119"/>
  <c r="CS16" i="5119"/>
  <c r="CT16" i="5119"/>
  <c r="CU16" i="5119"/>
  <c r="CV16" i="5119"/>
  <c r="CW16" i="5119"/>
  <c r="CX16" i="5119"/>
  <c r="CY16" i="5119"/>
  <c r="CZ16" i="5119"/>
  <c r="DA16" i="5119"/>
  <c r="DD16" i="5119"/>
  <c r="DE16" i="5119"/>
  <c r="DF16" i="5119"/>
  <c r="DG16" i="5119"/>
  <c r="DH16" i="5119"/>
  <c r="DI16" i="5119"/>
  <c r="DJ16" i="5119"/>
  <c r="DK16" i="5119"/>
  <c r="DL16" i="5119"/>
  <c r="DM16" i="5119"/>
  <c r="DN16" i="5119"/>
  <c r="A17" i="5119"/>
  <c r="A17" i="5188" s="1"/>
  <c r="B17" i="5119"/>
  <c r="C17" i="5119"/>
  <c r="D17" i="5119"/>
  <c r="E17" i="5119"/>
  <c r="H17" i="5119"/>
  <c r="I17" i="5119"/>
  <c r="J17" i="5119"/>
  <c r="M17" i="5119"/>
  <c r="N17" i="5119"/>
  <c r="O17" i="5119" s="1"/>
  <c r="Q17" i="5119"/>
  <c r="R17" i="5119"/>
  <c r="U17" i="5119"/>
  <c r="V17" i="5119"/>
  <c r="W17" i="5119"/>
  <c r="Z17" i="5119"/>
  <c r="AA17" i="5119"/>
  <c r="AB17" i="5119" s="1"/>
  <c r="AD17" i="5119"/>
  <c r="AE17" i="5119"/>
  <c r="AH17" i="5119"/>
  <c r="AI17" i="5119"/>
  <c r="AJ17" i="5119"/>
  <c r="AM17" i="5119"/>
  <c r="AN17" i="5119"/>
  <c r="AO17" i="5119" s="1"/>
  <c r="AQ17" i="5119"/>
  <c r="AR17" i="5119"/>
  <c r="AU17" i="5119"/>
  <c r="AV17" i="5119"/>
  <c r="AW17" i="5119"/>
  <c r="AZ17" i="5119"/>
  <c r="BA17" i="5119"/>
  <c r="BB17" i="5119" s="1"/>
  <c r="BC17" i="5119"/>
  <c r="BD17" i="5119"/>
  <c r="BE17" i="5119"/>
  <c r="BF17" i="5119"/>
  <c r="BG17" i="5119"/>
  <c r="BH17" i="5119"/>
  <c r="BI17" i="5119"/>
  <c r="BJ17" i="5119"/>
  <c r="BK17" i="5119"/>
  <c r="BL17" i="5119"/>
  <c r="BM17" i="5119"/>
  <c r="BN17" i="5119"/>
  <c r="BP17" i="5119"/>
  <c r="BQ17" i="5119"/>
  <c r="BR17" i="5119"/>
  <c r="BS17" i="5119"/>
  <c r="BT17" i="5119"/>
  <c r="BU17" i="5119"/>
  <c r="BV17" i="5119"/>
  <c r="BW17" i="5119"/>
  <c r="BX17" i="5119"/>
  <c r="BY17" i="5119"/>
  <c r="BZ17" i="5119"/>
  <c r="CA17" i="5119"/>
  <c r="CC17" i="5119"/>
  <c r="CD17" i="5119"/>
  <c r="CE17" i="5119"/>
  <c r="CF17" i="5119"/>
  <c r="CG17" i="5119"/>
  <c r="CH17" i="5119"/>
  <c r="CI17" i="5119"/>
  <c r="CJ17" i="5119"/>
  <c r="CK17" i="5119"/>
  <c r="CL17" i="5119"/>
  <c r="CM17" i="5119"/>
  <c r="CN17" i="5119"/>
  <c r="CP17" i="5119"/>
  <c r="CQ17" i="5119"/>
  <c r="CR17" i="5119"/>
  <c r="CS17" i="5119"/>
  <c r="CT17" i="5119"/>
  <c r="CU17" i="5119"/>
  <c r="CV17" i="5119"/>
  <c r="CW17" i="5119"/>
  <c r="CX17" i="5119"/>
  <c r="CY17" i="5119"/>
  <c r="CZ17" i="5119"/>
  <c r="DA17" i="5119"/>
  <c r="DD17" i="5119"/>
  <c r="DE17" i="5119"/>
  <c r="DF17" i="5119"/>
  <c r="DG17" i="5119"/>
  <c r="DH17" i="5119"/>
  <c r="DI17" i="5119"/>
  <c r="DJ17" i="5119"/>
  <c r="DK17" i="5119"/>
  <c r="DL17" i="5119"/>
  <c r="DM17" i="5119"/>
  <c r="DN17" i="5119"/>
  <c r="A18" i="5119"/>
  <c r="A18" i="5188" s="1"/>
  <c r="B18" i="5119"/>
  <c r="C18" i="5119"/>
  <c r="D18" i="5119"/>
  <c r="E18" i="5119"/>
  <c r="G18" i="5119"/>
  <c r="H18" i="5119"/>
  <c r="I18" i="5119"/>
  <c r="J18" i="5119"/>
  <c r="K18" i="5119"/>
  <c r="L18" i="5119"/>
  <c r="M18" i="5119"/>
  <c r="N18" i="5119"/>
  <c r="Q18" i="5119"/>
  <c r="R18" i="5119"/>
  <c r="S18" i="5119"/>
  <c r="T18" i="5119"/>
  <c r="U18" i="5119"/>
  <c r="V18" i="5119"/>
  <c r="W18" i="5119"/>
  <c r="X18" i="5119"/>
  <c r="Y18" i="5119"/>
  <c r="Z18" i="5119"/>
  <c r="AA18" i="5119"/>
  <c r="AD18" i="5119"/>
  <c r="AE18" i="5119"/>
  <c r="AG18" i="5119"/>
  <c r="AH18" i="5119"/>
  <c r="AI18" i="5119"/>
  <c r="AJ18" i="5119"/>
  <c r="AK18" i="5119"/>
  <c r="AL18" i="5119"/>
  <c r="AN18" i="5119"/>
  <c r="AQ18" i="5119"/>
  <c r="AR18" i="5119"/>
  <c r="AT18" i="5119"/>
  <c r="AU18" i="5119"/>
  <c r="AV18" i="5119"/>
  <c r="AW18" i="5119"/>
  <c r="AX18" i="5119"/>
  <c r="AY18" i="5119"/>
  <c r="BA18" i="5119"/>
  <c r="BC18" i="5119"/>
  <c r="BD18" i="5119"/>
  <c r="BE18" i="5119"/>
  <c r="BF18" i="5119"/>
  <c r="BG18" i="5119"/>
  <c r="BH18" i="5119"/>
  <c r="BI18" i="5119"/>
  <c r="BJ18" i="5119"/>
  <c r="BK18" i="5119"/>
  <c r="BL18" i="5119"/>
  <c r="BM18" i="5119"/>
  <c r="BN18" i="5119"/>
  <c r="BP18" i="5119"/>
  <c r="BQ18" i="5119"/>
  <c r="BR18" i="5119"/>
  <c r="BS18" i="5119"/>
  <c r="BT18" i="5119"/>
  <c r="BU18" i="5119"/>
  <c r="BV18" i="5119"/>
  <c r="BW18" i="5119"/>
  <c r="BX18" i="5119"/>
  <c r="BY18" i="5119"/>
  <c r="BZ18" i="5119"/>
  <c r="CA18" i="5119"/>
  <c r="CC18" i="5119"/>
  <c r="CD18" i="5119"/>
  <c r="CE18" i="5119"/>
  <c r="CF18" i="5119"/>
  <c r="CG18" i="5119"/>
  <c r="CH18" i="5119"/>
  <c r="CI18" i="5119"/>
  <c r="CJ18" i="5119"/>
  <c r="CK18" i="5119"/>
  <c r="CL18" i="5119"/>
  <c r="CM18" i="5119"/>
  <c r="CN18" i="5119"/>
  <c r="CP18" i="5119"/>
  <c r="CQ18" i="5119"/>
  <c r="CR18" i="5119"/>
  <c r="CS18" i="5119"/>
  <c r="CT18" i="5119"/>
  <c r="CU18" i="5119"/>
  <c r="CV18" i="5119"/>
  <c r="CW18" i="5119"/>
  <c r="CX18" i="5119"/>
  <c r="CY18" i="5119"/>
  <c r="CZ18" i="5119"/>
  <c r="DA18" i="5119"/>
  <c r="DD18" i="5119"/>
  <c r="DE18" i="5119"/>
  <c r="DF18" i="5119"/>
  <c r="DG18" i="5119"/>
  <c r="DH18" i="5119"/>
  <c r="DI18" i="5119"/>
  <c r="DJ18" i="5119"/>
  <c r="DK18" i="5119"/>
  <c r="DL18" i="5119"/>
  <c r="DM18" i="5119"/>
  <c r="DN18" i="5119"/>
  <c r="A19" i="5119"/>
  <c r="A19" i="5188" s="1"/>
  <c r="B19" i="5119"/>
  <c r="C19" i="5119"/>
  <c r="D19" i="5119"/>
  <c r="E19" i="5119"/>
  <c r="F19" i="5119"/>
  <c r="G19" i="5119"/>
  <c r="H19" i="5119"/>
  <c r="I19" i="5119"/>
  <c r="J19" i="5119"/>
  <c r="K19" i="5119"/>
  <c r="L19" i="5119"/>
  <c r="M19" i="5119"/>
  <c r="Q19" i="5119"/>
  <c r="R19" i="5119"/>
  <c r="S19" i="5119"/>
  <c r="T19" i="5119"/>
  <c r="U19" i="5119"/>
  <c r="V19" i="5119"/>
  <c r="W19" i="5119"/>
  <c r="X19" i="5119"/>
  <c r="Y19" i="5119"/>
  <c r="Z19" i="5119"/>
  <c r="AD19" i="5119"/>
  <c r="AE19" i="5119"/>
  <c r="AF19" i="5119"/>
  <c r="AG19" i="5119"/>
  <c r="AH19" i="5119"/>
  <c r="AI19" i="5119"/>
  <c r="AJ19" i="5119"/>
  <c r="AK19" i="5119"/>
  <c r="AL19" i="5119"/>
  <c r="AM19" i="5119"/>
  <c r="AQ19" i="5119"/>
  <c r="AR19" i="5119"/>
  <c r="AS19" i="5119"/>
  <c r="AT19" i="5119"/>
  <c r="AU19" i="5119"/>
  <c r="AV19" i="5119"/>
  <c r="AW19" i="5119"/>
  <c r="AX19" i="5119"/>
  <c r="AY19" i="5119"/>
  <c r="AZ19" i="5119"/>
  <c r="BA19" i="5119"/>
  <c r="BC19" i="5119"/>
  <c r="BD19" i="5119"/>
  <c r="BE19" i="5119"/>
  <c r="BF19" i="5119"/>
  <c r="BG19" i="5119"/>
  <c r="BH19" i="5119"/>
  <c r="BI19" i="5119"/>
  <c r="BJ19" i="5119"/>
  <c r="BK19" i="5119"/>
  <c r="BL19" i="5119"/>
  <c r="BM19" i="5119"/>
  <c r="BN19" i="5119"/>
  <c r="BP19" i="5119"/>
  <c r="BQ19" i="5119"/>
  <c r="BR19" i="5119"/>
  <c r="BS19" i="5119"/>
  <c r="BT19" i="5119"/>
  <c r="BU19" i="5119"/>
  <c r="BV19" i="5119"/>
  <c r="BW19" i="5119"/>
  <c r="BX19" i="5119"/>
  <c r="BY19" i="5119"/>
  <c r="BZ19" i="5119"/>
  <c r="CA19" i="5119"/>
  <c r="CC19" i="5119"/>
  <c r="CD19" i="5119"/>
  <c r="CE19" i="5119"/>
  <c r="CF19" i="5119"/>
  <c r="CG19" i="5119"/>
  <c r="CH19" i="5119"/>
  <c r="CI19" i="5119"/>
  <c r="CJ19" i="5119"/>
  <c r="CK19" i="5119"/>
  <c r="CL19" i="5119"/>
  <c r="CM19" i="5119"/>
  <c r="CN19" i="5119"/>
  <c r="CP19" i="5119"/>
  <c r="CQ19" i="5119"/>
  <c r="CR19" i="5119"/>
  <c r="CS19" i="5119"/>
  <c r="CT19" i="5119"/>
  <c r="CU19" i="5119"/>
  <c r="CV19" i="5119"/>
  <c r="CW19" i="5119"/>
  <c r="CX19" i="5119"/>
  <c r="CY19" i="5119"/>
  <c r="CZ19" i="5119"/>
  <c r="DA19" i="5119"/>
  <c r="DD19" i="5119"/>
  <c r="DE19" i="5119"/>
  <c r="DF19" i="5119"/>
  <c r="DG19" i="5119"/>
  <c r="DH19" i="5119"/>
  <c r="DI19" i="5119"/>
  <c r="DJ19" i="5119"/>
  <c r="DK19" i="5119"/>
  <c r="DL19" i="5119"/>
  <c r="DM19" i="5119"/>
  <c r="DN19" i="5119"/>
  <c r="A20" i="5119"/>
  <c r="A20" i="5188" s="1"/>
  <c r="B20" i="5119"/>
  <c r="C20" i="5119"/>
  <c r="D20" i="5119"/>
  <c r="E20" i="5119"/>
  <c r="F20" i="5119"/>
  <c r="G20" i="5119"/>
  <c r="H20" i="5119"/>
  <c r="I20" i="5119"/>
  <c r="J20" i="5119"/>
  <c r="K20" i="5119"/>
  <c r="L20" i="5119"/>
  <c r="M20" i="5119"/>
  <c r="N20" i="5119"/>
  <c r="Q20" i="5119"/>
  <c r="R20" i="5119"/>
  <c r="S20" i="5119"/>
  <c r="T20" i="5119"/>
  <c r="U20" i="5119"/>
  <c r="V20" i="5119"/>
  <c r="W20" i="5119"/>
  <c r="X20" i="5119"/>
  <c r="Y20" i="5119"/>
  <c r="Z20" i="5119"/>
  <c r="AA20" i="5119"/>
  <c r="AD20" i="5119"/>
  <c r="AE20" i="5119"/>
  <c r="AF20" i="5119"/>
  <c r="AG20" i="5119"/>
  <c r="AH20" i="5119"/>
  <c r="AI20" i="5119"/>
  <c r="AJ20" i="5119"/>
  <c r="AK20" i="5119"/>
  <c r="AL20" i="5119"/>
  <c r="AM20" i="5119"/>
  <c r="AN20" i="5119"/>
  <c r="AQ20" i="5119"/>
  <c r="AR20" i="5119"/>
  <c r="AS20" i="5119"/>
  <c r="AT20" i="5119"/>
  <c r="AU20" i="5119"/>
  <c r="AV20" i="5119"/>
  <c r="AW20" i="5119"/>
  <c r="AX20" i="5119"/>
  <c r="AY20" i="5119"/>
  <c r="AZ20" i="5119"/>
  <c r="BA20" i="5119"/>
  <c r="BC20" i="5119"/>
  <c r="BD20" i="5119"/>
  <c r="BE20" i="5119"/>
  <c r="BF20" i="5119"/>
  <c r="BG20" i="5119"/>
  <c r="BH20" i="5119"/>
  <c r="BI20" i="5119"/>
  <c r="BJ20" i="5119"/>
  <c r="BK20" i="5119"/>
  <c r="BL20" i="5119"/>
  <c r="BM20" i="5119"/>
  <c r="BN20" i="5119"/>
  <c r="BP20" i="5119"/>
  <c r="BQ20" i="5119"/>
  <c r="BR20" i="5119"/>
  <c r="BS20" i="5119"/>
  <c r="BT20" i="5119"/>
  <c r="BU20" i="5119"/>
  <c r="BV20" i="5119"/>
  <c r="BW20" i="5119"/>
  <c r="BX20" i="5119"/>
  <c r="BY20" i="5119"/>
  <c r="BZ20" i="5119"/>
  <c r="CA20" i="5119"/>
  <c r="CC20" i="5119"/>
  <c r="CD20" i="5119"/>
  <c r="CE20" i="5119"/>
  <c r="CF20" i="5119"/>
  <c r="CG20" i="5119"/>
  <c r="CH20" i="5119"/>
  <c r="CI20" i="5119"/>
  <c r="CJ20" i="5119"/>
  <c r="CK20" i="5119"/>
  <c r="CL20" i="5119"/>
  <c r="CM20" i="5119"/>
  <c r="CN20" i="5119"/>
  <c r="CP20" i="5119"/>
  <c r="CQ20" i="5119"/>
  <c r="CR20" i="5119"/>
  <c r="CS20" i="5119"/>
  <c r="CT20" i="5119"/>
  <c r="CU20" i="5119"/>
  <c r="CV20" i="5119"/>
  <c r="CW20" i="5119"/>
  <c r="CX20" i="5119"/>
  <c r="CY20" i="5119"/>
  <c r="CZ20" i="5119"/>
  <c r="DA20" i="5119"/>
  <c r="DD20" i="5119"/>
  <c r="DE20" i="5119"/>
  <c r="DF20" i="5119"/>
  <c r="DG20" i="5119"/>
  <c r="DH20" i="5119"/>
  <c r="DI20" i="5119"/>
  <c r="DJ20" i="5119"/>
  <c r="DK20" i="5119"/>
  <c r="DL20" i="5119"/>
  <c r="DM20" i="5119"/>
  <c r="DN20" i="5119"/>
  <c r="A21" i="5119"/>
  <c r="A21" i="5188" s="1"/>
  <c r="B21" i="5119"/>
  <c r="C21" i="5119"/>
  <c r="D21" i="5119"/>
  <c r="E21" i="5119"/>
  <c r="F21" i="5119"/>
  <c r="G21" i="5119"/>
  <c r="H21" i="5119"/>
  <c r="I21" i="5119"/>
  <c r="K21" i="5119"/>
  <c r="L21" i="5119"/>
  <c r="M21" i="5119"/>
  <c r="N21" i="5119"/>
  <c r="Q21" i="5119"/>
  <c r="R21" i="5119"/>
  <c r="S21" i="5119"/>
  <c r="T21" i="5119"/>
  <c r="U21" i="5119"/>
  <c r="V21" i="5119"/>
  <c r="X21" i="5119"/>
  <c r="Y21" i="5119"/>
  <c r="Z21" i="5119"/>
  <c r="AA21" i="5119"/>
  <c r="AD21" i="5119"/>
  <c r="AE21" i="5119"/>
  <c r="AF21" i="5119"/>
  <c r="AG21" i="5119"/>
  <c r="AH21" i="5119"/>
  <c r="AI21" i="5119"/>
  <c r="AK21" i="5119"/>
  <c r="AL21" i="5119"/>
  <c r="AM21" i="5119"/>
  <c r="AN21" i="5119"/>
  <c r="AQ21" i="5119"/>
  <c r="AR21" i="5119"/>
  <c r="AS21" i="5119"/>
  <c r="AT21" i="5119"/>
  <c r="AU21" i="5119"/>
  <c r="AV21" i="5119"/>
  <c r="AX21" i="5119"/>
  <c r="AY21" i="5119"/>
  <c r="AZ21" i="5119"/>
  <c r="BA21" i="5119"/>
  <c r="BC21" i="5119"/>
  <c r="BD21" i="5119"/>
  <c r="BE21" i="5119"/>
  <c r="BF21" i="5119"/>
  <c r="BG21" i="5119"/>
  <c r="BH21" i="5119"/>
  <c r="BI21" i="5119"/>
  <c r="BJ21" i="5119"/>
  <c r="BK21" i="5119"/>
  <c r="BL21" i="5119"/>
  <c r="BM21" i="5119"/>
  <c r="BN21" i="5119"/>
  <c r="BP21" i="5119"/>
  <c r="BQ21" i="5119"/>
  <c r="BR21" i="5119"/>
  <c r="BS21" i="5119"/>
  <c r="BT21" i="5119"/>
  <c r="BU21" i="5119"/>
  <c r="BV21" i="5119"/>
  <c r="BW21" i="5119"/>
  <c r="BX21" i="5119"/>
  <c r="BY21" i="5119"/>
  <c r="BZ21" i="5119"/>
  <c r="CA21" i="5119"/>
  <c r="CC21" i="5119"/>
  <c r="CD21" i="5119"/>
  <c r="CE21" i="5119"/>
  <c r="CF21" i="5119"/>
  <c r="CG21" i="5119"/>
  <c r="CH21" i="5119"/>
  <c r="CI21" i="5119"/>
  <c r="CJ21" i="5119"/>
  <c r="CK21" i="5119"/>
  <c r="CL21" i="5119"/>
  <c r="CM21" i="5119"/>
  <c r="CN21" i="5119"/>
  <c r="CP21" i="5119"/>
  <c r="CQ21" i="5119"/>
  <c r="CR21" i="5119"/>
  <c r="CS21" i="5119"/>
  <c r="CT21" i="5119"/>
  <c r="CU21" i="5119"/>
  <c r="CV21" i="5119"/>
  <c r="CW21" i="5119"/>
  <c r="CX21" i="5119"/>
  <c r="CY21" i="5119"/>
  <c r="CZ21" i="5119"/>
  <c r="DA21" i="5119"/>
  <c r="DD21" i="5119"/>
  <c r="DE21" i="5119"/>
  <c r="DF21" i="5119"/>
  <c r="DG21" i="5119"/>
  <c r="DH21" i="5119"/>
  <c r="DI21" i="5119"/>
  <c r="DJ21" i="5119"/>
  <c r="DK21" i="5119"/>
  <c r="DL21" i="5119"/>
  <c r="DM21" i="5119"/>
  <c r="DN21" i="5119"/>
  <c r="A22" i="5119"/>
  <c r="A22" i="5188" s="1"/>
  <c r="B22" i="5119"/>
  <c r="C22" i="5119"/>
  <c r="D22" i="5119"/>
  <c r="E22" i="5119"/>
  <c r="F22" i="5119"/>
  <c r="G22" i="5119"/>
  <c r="H22" i="5119"/>
  <c r="I22" i="5119"/>
  <c r="J22" i="5119"/>
  <c r="K22" i="5119"/>
  <c r="L22" i="5119"/>
  <c r="M22" i="5119"/>
  <c r="N22" i="5119"/>
  <c r="Q22" i="5119"/>
  <c r="R22" i="5119"/>
  <c r="S22" i="5119"/>
  <c r="T22" i="5119"/>
  <c r="U22" i="5119"/>
  <c r="V22" i="5119"/>
  <c r="W22" i="5119"/>
  <c r="X22" i="5119"/>
  <c r="Y22" i="5119"/>
  <c r="Z22" i="5119"/>
  <c r="AA22" i="5119"/>
  <c r="AD22" i="5119"/>
  <c r="AE22" i="5119"/>
  <c r="AF22" i="5119"/>
  <c r="AG22" i="5119"/>
  <c r="AH22" i="5119"/>
  <c r="AI22" i="5119"/>
  <c r="AK22" i="5119"/>
  <c r="AL22" i="5119"/>
  <c r="AM22" i="5119"/>
  <c r="AN22" i="5119"/>
  <c r="AQ22" i="5119"/>
  <c r="AR22" i="5119"/>
  <c r="AS22" i="5119"/>
  <c r="AT22" i="5119"/>
  <c r="AU22" i="5119"/>
  <c r="AV22" i="5119"/>
  <c r="AX22" i="5119"/>
  <c r="AY22" i="5119"/>
  <c r="AZ22" i="5119"/>
  <c r="BA22" i="5119"/>
  <c r="BC22" i="5119"/>
  <c r="BD22" i="5119"/>
  <c r="BE22" i="5119"/>
  <c r="BF22" i="5119"/>
  <c r="BG22" i="5119"/>
  <c r="BH22" i="5119"/>
  <c r="BI22" i="5119"/>
  <c r="BJ22" i="5119"/>
  <c r="BK22" i="5119"/>
  <c r="BL22" i="5119"/>
  <c r="BM22" i="5119"/>
  <c r="BN22" i="5119"/>
  <c r="BP22" i="5119"/>
  <c r="BQ22" i="5119"/>
  <c r="BR22" i="5119"/>
  <c r="BS22" i="5119"/>
  <c r="BT22" i="5119"/>
  <c r="BU22" i="5119"/>
  <c r="BV22" i="5119"/>
  <c r="BW22" i="5119"/>
  <c r="BX22" i="5119"/>
  <c r="BY22" i="5119"/>
  <c r="BZ22" i="5119"/>
  <c r="CA22" i="5119"/>
  <c r="CC22" i="5119"/>
  <c r="CD22" i="5119"/>
  <c r="CE22" i="5119"/>
  <c r="CF22" i="5119"/>
  <c r="CG22" i="5119"/>
  <c r="CH22" i="5119"/>
  <c r="CI22" i="5119"/>
  <c r="CJ22" i="5119"/>
  <c r="CK22" i="5119"/>
  <c r="CL22" i="5119"/>
  <c r="CM22" i="5119"/>
  <c r="CN22" i="5119"/>
  <c r="CP22" i="5119"/>
  <c r="CQ22" i="5119"/>
  <c r="CR22" i="5119"/>
  <c r="CS22" i="5119"/>
  <c r="CT22" i="5119"/>
  <c r="CU22" i="5119"/>
  <c r="CV22" i="5119"/>
  <c r="CW22" i="5119"/>
  <c r="CX22" i="5119"/>
  <c r="CY22" i="5119"/>
  <c r="CZ22" i="5119"/>
  <c r="DA22" i="5119"/>
  <c r="DD22" i="5119"/>
  <c r="DE22" i="5119"/>
  <c r="DF22" i="5119"/>
  <c r="DG22" i="5119"/>
  <c r="DH22" i="5119"/>
  <c r="DI22" i="5119"/>
  <c r="DJ22" i="5119"/>
  <c r="DK22" i="5119"/>
  <c r="DL22" i="5119"/>
  <c r="DM22" i="5119"/>
  <c r="DN22" i="5119"/>
  <c r="A23" i="5119"/>
  <c r="A23" i="5188" s="1"/>
  <c r="B23" i="5119"/>
  <c r="C23" i="5119"/>
  <c r="D23" i="5119"/>
  <c r="E23" i="5119"/>
  <c r="F23" i="5119"/>
  <c r="G23" i="5119"/>
  <c r="H23" i="5119"/>
  <c r="I23" i="5119"/>
  <c r="J23" i="5119"/>
  <c r="K23" i="5119"/>
  <c r="L23" i="5119"/>
  <c r="M23" i="5119"/>
  <c r="N23" i="5119"/>
  <c r="Q23" i="5119"/>
  <c r="R23" i="5119"/>
  <c r="S23" i="5119"/>
  <c r="T23" i="5119"/>
  <c r="X23" i="5119"/>
  <c r="Y23" i="5119"/>
  <c r="Z23" i="5119"/>
  <c r="AA23" i="5119"/>
  <c r="AD23" i="5119"/>
  <c r="AE23" i="5119"/>
  <c r="AF23" i="5119"/>
  <c r="AG23" i="5119"/>
  <c r="AH23" i="5119"/>
  <c r="AI23" i="5119"/>
  <c r="AJ23" i="5119"/>
  <c r="AK23" i="5119"/>
  <c r="AL23" i="5119"/>
  <c r="AM23" i="5119"/>
  <c r="AN23" i="5119"/>
  <c r="AQ23" i="5119"/>
  <c r="AR23" i="5119"/>
  <c r="AS23" i="5119"/>
  <c r="AT23" i="5119"/>
  <c r="AU23" i="5119"/>
  <c r="AV23" i="5119"/>
  <c r="AW23" i="5119"/>
  <c r="AX23" i="5119"/>
  <c r="AY23" i="5119"/>
  <c r="AZ23" i="5119"/>
  <c r="BA23" i="5119"/>
  <c r="BC23" i="5119"/>
  <c r="BD23" i="5119"/>
  <c r="BE23" i="5119"/>
  <c r="BF23" i="5119"/>
  <c r="BG23" i="5119"/>
  <c r="BH23" i="5119"/>
  <c r="BI23" i="5119"/>
  <c r="BJ23" i="5119"/>
  <c r="BK23" i="5119"/>
  <c r="BL23" i="5119"/>
  <c r="BM23" i="5119"/>
  <c r="BN23" i="5119"/>
  <c r="BP23" i="5119"/>
  <c r="BQ23" i="5119"/>
  <c r="BR23" i="5119"/>
  <c r="BS23" i="5119"/>
  <c r="BT23" i="5119"/>
  <c r="BU23" i="5119"/>
  <c r="BV23" i="5119"/>
  <c r="BW23" i="5119"/>
  <c r="BX23" i="5119"/>
  <c r="BY23" i="5119"/>
  <c r="BZ23" i="5119"/>
  <c r="CA23" i="5119"/>
  <c r="CC23" i="5119"/>
  <c r="CD23" i="5119"/>
  <c r="CE23" i="5119"/>
  <c r="CF23" i="5119"/>
  <c r="CG23" i="5119"/>
  <c r="CH23" i="5119"/>
  <c r="CI23" i="5119"/>
  <c r="CJ23" i="5119"/>
  <c r="CK23" i="5119"/>
  <c r="CL23" i="5119"/>
  <c r="CM23" i="5119"/>
  <c r="CN23" i="5119"/>
  <c r="CP23" i="5119"/>
  <c r="CQ23" i="5119"/>
  <c r="CR23" i="5119"/>
  <c r="CS23" i="5119"/>
  <c r="CT23" i="5119"/>
  <c r="CU23" i="5119"/>
  <c r="CV23" i="5119"/>
  <c r="CW23" i="5119"/>
  <c r="CX23" i="5119"/>
  <c r="CY23" i="5119"/>
  <c r="CZ23" i="5119"/>
  <c r="DA23" i="5119"/>
  <c r="DD23" i="5119"/>
  <c r="DE23" i="5119"/>
  <c r="DF23" i="5119"/>
  <c r="DG23" i="5119"/>
  <c r="DH23" i="5119"/>
  <c r="DI23" i="5119"/>
  <c r="DJ23" i="5119"/>
  <c r="DK23" i="5119"/>
  <c r="DL23" i="5119"/>
  <c r="DM23" i="5119"/>
  <c r="DN23" i="5119"/>
  <c r="A24" i="5119"/>
  <c r="A24" i="5188" s="1"/>
  <c r="B24" i="5119"/>
  <c r="D24" i="5119"/>
  <c r="E24" i="5119"/>
  <c r="F24" i="5119"/>
  <c r="G24" i="5119"/>
  <c r="H24" i="5119"/>
  <c r="I24" i="5119"/>
  <c r="J24" i="5119"/>
  <c r="K24" i="5119"/>
  <c r="L24" i="5119"/>
  <c r="M24" i="5119"/>
  <c r="N24" i="5119"/>
  <c r="Q24" i="5119"/>
  <c r="R24" i="5119"/>
  <c r="S24" i="5119"/>
  <c r="T24" i="5119"/>
  <c r="U24" i="5119"/>
  <c r="V24" i="5119"/>
  <c r="W24" i="5119"/>
  <c r="X24" i="5119"/>
  <c r="Y24" i="5119"/>
  <c r="Z24" i="5119"/>
  <c r="AA24" i="5119"/>
  <c r="AD24" i="5119"/>
  <c r="AE24" i="5119"/>
  <c r="AF24" i="5119"/>
  <c r="AG24" i="5119"/>
  <c r="AH24" i="5119"/>
  <c r="AI24" i="5119"/>
  <c r="AJ24" i="5119"/>
  <c r="AK24" i="5119"/>
  <c r="AL24" i="5119"/>
  <c r="AM24" i="5119"/>
  <c r="AN24" i="5119"/>
  <c r="AQ24" i="5119"/>
  <c r="AR24" i="5119"/>
  <c r="AS24" i="5119"/>
  <c r="AT24" i="5119"/>
  <c r="AU24" i="5119"/>
  <c r="AV24" i="5119"/>
  <c r="AW24" i="5119"/>
  <c r="AX24" i="5119"/>
  <c r="AY24" i="5119"/>
  <c r="AZ24" i="5119"/>
  <c r="BA24" i="5119"/>
  <c r="BC24" i="5119"/>
  <c r="BD24" i="5119"/>
  <c r="BE24" i="5119"/>
  <c r="BF24" i="5119"/>
  <c r="BG24" i="5119"/>
  <c r="BH24" i="5119"/>
  <c r="BI24" i="5119"/>
  <c r="BJ24" i="5119"/>
  <c r="BK24" i="5119"/>
  <c r="BL24" i="5119"/>
  <c r="BM24" i="5119"/>
  <c r="BN24" i="5119"/>
  <c r="BP24" i="5119"/>
  <c r="BQ24" i="5119"/>
  <c r="BR24" i="5119"/>
  <c r="BS24" i="5119"/>
  <c r="BT24" i="5119"/>
  <c r="BU24" i="5119"/>
  <c r="BV24" i="5119"/>
  <c r="BW24" i="5119"/>
  <c r="BX24" i="5119"/>
  <c r="BY24" i="5119"/>
  <c r="BZ24" i="5119"/>
  <c r="CA24" i="5119"/>
  <c r="CC24" i="5119"/>
  <c r="CD24" i="5119"/>
  <c r="CE24" i="5119"/>
  <c r="CF24" i="5119"/>
  <c r="CG24" i="5119"/>
  <c r="CH24" i="5119"/>
  <c r="CI24" i="5119"/>
  <c r="CJ24" i="5119"/>
  <c r="CK24" i="5119"/>
  <c r="CL24" i="5119"/>
  <c r="CM24" i="5119"/>
  <c r="CN24" i="5119"/>
  <c r="CP24" i="5119"/>
  <c r="CQ24" i="5119"/>
  <c r="CR24" i="5119"/>
  <c r="CS24" i="5119"/>
  <c r="CT24" i="5119"/>
  <c r="CU24" i="5119"/>
  <c r="CV24" i="5119"/>
  <c r="CW24" i="5119"/>
  <c r="CX24" i="5119"/>
  <c r="CY24" i="5119"/>
  <c r="CZ24" i="5119"/>
  <c r="DA24" i="5119"/>
  <c r="DD24" i="5119"/>
  <c r="DE24" i="5119"/>
  <c r="DF24" i="5119"/>
  <c r="DG24" i="5119"/>
  <c r="DH24" i="5119"/>
  <c r="DI24" i="5119"/>
  <c r="DJ24" i="5119"/>
  <c r="DK24" i="5119"/>
  <c r="DL24" i="5119"/>
  <c r="DM24" i="5119"/>
  <c r="DN24" i="5119"/>
  <c r="B25" i="5119"/>
  <c r="D25" i="5119"/>
  <c r="E25" i="5119"/>
  <c r="F25" i="5119"/>
  <c r="G25" i="5119"/>
  <c r="H25" i="5119"/>
  <c r="I25" i="5119"/>
  <c r="J25" i="5119"/>
  <c r="K25" i="5119"/>
  <c r="L25" i="5119"/>
  <c r="M25" i="5119"/>
  <c r="N25" i="5119"/>
  <c r="Q25" i="5119"/>
  <c r="R25" i="5119"/>
  <c r="S25" i="5119"/>
  <c r="T25" i="5119"/>
  <c r="U25" i="5119"/>
  <c r="V25" i="5119"/>
  <c r="W25" i="5119"/>
  <c r="X25" i="5119"/>
  <c r="Y25" i="5119"/>
  <c r="Z25" i="5119"/>
  <c r="AA25" i="5119"/>
  <c r="AD25" i="5119"/>
  <c r="AE25" i="5119"/>
  <c r="AF25" i="5119"/>
  <c r="AG25" i="5119"/>
  <c r="AH25" i="5119"/>
  <c r="AI25" i="5119"/>
  <c r="AJ25" i="5119"/>
  <c r="AK25" i="5119"/>
  <c r="AL25" i="5119"/>
  <c r="AM25" i="5119"/>
  <c r="AN25" i="5119"/>
  <c r="AQ25" i="5119"/>
  <c r="AR25" i="5119"/>
  <c r="AS25" i="5119"/>
  <c r="AT25" i="5119"/>
  <c r="AU25" i="5119"/>
  <c r="AV25" i="5119"/>
  <c r="AW25" i="5119"/>
  <c r="AX25" i="5119"/>
  <c r="AY25" i="5119"/>
  <c r="AZ25" i="5119"/>
  <c r="BA25" i="5119"/>
  <c r="BC25" i="5119"/>
  <c r="BD25" i="5119"/>
  <c r="BE25" i="5119"/>
  <c r="BF25" i="5119"/>
  <c r="BG25" i="5119"/>
  <c r="BH25" i="5119"/>
  <c r="BI25" i="5119"/>
  <c r="BJ25" i="5119"/>
  <c r="BK25" i="5119"/>
  <c r="BL25" i="5119"/>
  <c r="BM25" i="5119"/>
  <c r="BN25" i="5119"/>
  <c r="BP25" i="5119"/>
  <c r="BQ25" i="5119"/>
  <c r="BR25" i="5119"/>
  <c r="BS25" i="5119"/>
  <c r="BT25" i="5119"/>
  <c r="BU25" i="5119"/>
  <c r="BV25" i="5119"/>
  <c r="BW25" i="5119"/>
  <c r="BX25" i="5119"/>
  <c r="BY25" i="5119"/>
  <c r="BZ25" i="5119"/>
  <c r="CA25" i="5119"/>
  <c r="CC25" i="5119"/>
  <c r="CD25" i="5119"/>
  <c r="CE25" i="5119"/>
  <c r="CF25" i="5119"/>
  <c r="CG25" i="5119"/>
  <c r="CH25" i="5119"/>
  <c r="CI25" i="5119"/>
  <c r="CJ25" i="5119"/>
  <c r="CK25" i="5119"/>
  <c r="CL25" i="5119"/>
  <c r="CM25" i="5119"/>
  <c r="CN25" i="5119"/>
  <c r="CP25" i="5119"/>
  <c r="CQ25" i="5119"/>
  <c r="CR25" i="5119"/>
  <c r="CS25" i="5119"/>
  <c r="CT25" i="5119"/>
  <c r="CU25" i="5119"/>
  <c r="CV25" i="5119"/>
  <c r="CW25" i="5119"/>
  <c r="CX25" i="5119"/>
  <c r="CY25" i="5119"/>
  <c r="CZ25" i="5119"/>
  <c r="DA25" i="5119"/>
  <c r="DD25" i="5119"/>
  <c r="DE25" i="5119"/>
  <c r="DF25" i="5119"/>
  <c r="DG25" i="5119"/>
  <c r="DH25" i="5119"/>
  <c r="DI25" i="5119"/>
  <c r="DJ25" i="5119"/>
  <c r="DK25" i="5119"/>
  <c r="DL25" i="5119"/>
  <c r="DM25" i="5119"/>
  <c r="DN25" i="5119"/>
  <c r="A26" i="5119"/>
  <c r="A26" i="5188" s="1"/>
  <c r="B26" i="5119"/>
  <c r="D26" i="5119"/>
  <c r="E26" i="5119"/>
  <c r="F26" i="5119"/>
  <c r="G26" i="5119"/>
  <c r="H26" i="5119"/>
  <c r="I26" i="5119"/>
  <c r="J26" i="5119"/>
  <c r="K26" i="5119"/>
  <c r="L26" i="5119"/>
  <c r="M26" i="5119"/>
  <c r="N26" i="5119"/>
  <c r="Q26" i="5119"/>
  <c r="R26" i="5119"/>
  <c r="S26" i="5119"/>
  <c r="T26" i="5119"/>
  <c r="U26" i="5119"/>
  <c r="V26" i="5119"/>
  <c r="W26" i="5119"/>
  <c r="X26" i="5119"/>
  <c r="Y26" i="5119"/>
  <c r="Z26" i="5119"/>
  <c r="AA26" i="5119"/>
  <c r="AD26" i="5119"/>
  <c r="AE26" i="5119"/>
  <c r="AF26" i="5119"/>
  <c r="AG26" i="5119"/>
  <c r="AH26" i="5119"/>
  <c r="AI26" i="5119"/>
  <c r="AJ26" i="5119"/>
  <c r="AK26" i="5119"/>
  <c r="AL26" i="5119"/>
  <c r="AM26" i="5119"/>
  <c r="AN26" i="5119"/>
  <c r="AQ26" i="5119"/>
  <c r="AR26" i="5119"/>
  <c r="AS26" i="5119"/>
  <c r="AT26" i="5119"/>
  <c r="AU26" i="5119"/>
  <c r="AV26" i="5119"/>
  <c r="AW26" i="5119"/>
  <c r="AX26" i="5119"/>
  <c r="AY26" i="5119"/>
  <c r="AZ26" i="5119"/>
  <c r="BA26" i="5119"/>
  <c r="BC26" i="5119"/>
  <c r="BD26" i="5119"/>
  <c r="BE26" i="5119"/>
  <c r="BF26" i="5119"/>
  <c r="BG26" i="5119"/>
  <c r="BH26" i="5119"/>
  <c r="BI26" i="5119"/>
  <c r="BJ26" i="5119"/>
  <c r="BK26" i="5119"/>
  <c r="BL26" i="5119"/>
  <c r="BM26" i="5119"/>
  <c r="BN26" i="5119"/>
  <c r="BP26" i="5119"/>
  <c r="BQ26" i="5119"/>
  <c r="BR26" i="5119"/>
  <c r="BS26" i="5119"/>
  <c r="BT26" i="5119"/>
  <c r="BU26" i="5119"/>
  <c r="BV26" i="5119"/>
  <c r="BW26" i="5119"/>
  <c r="BX26" i="5119"/>
  <c r="BY26" i="5119"/>
  <c r="BZ26" i="5119"/>
  <c r="CA26" i="5119"/>
  <c r="CC26" i="5119"/>
  <c r="CD26" i="5119"/>
  <c r="CE26" i="5119"/>
  <c r="CF26" i="5119"/>
  <c r="CG26" i="5119"/>
  <c r="CH26" i="5119"/>
  <c r="CI26" i="5119"/>
  <c r="CJ26" i="5119"/>
  <c r="CK26" i="5119"/>
  <c r="CL26" i="5119"/>
  <c r="CM26" i="5119"/>
  <c r="CN26" i="5119"/>
  <c r="CP26" i="5119"/>
  <c r="CQ26" i="5119"/>
  <c r="CR26" i="5119"/>
  <c r="CS26" i="5119"/>
  <c r="CT26" i="5119"/>
  <c r="CU26" i="5119"/>
  <c r="CV26" i="5119"/>
  <c r="CW26" i="5119"/>
  <c r="CX26" i="5119"/>
  <c r="CY26" i="5119"/>
  <c r="CZ26" i="5119"/>
  <c r="DA26" i="5119"/>
  <c r="DD26" i="5119"/>
  <c r="DE26" i="5119"/>
  <c r="DF26" i="5119"/>
  <c r="DG26" i="5119"/>
  <c r="DH26" i="5119"/>
  <c r="DI26" i="5119"/>
  <c r="DJ26" i="5119"/>
  <c r="DK26" i="5119"/>
  <c r="DL26" i="5119"/>
  <c r="DM26" i="5119"/>
  <c r="DN26" i="5119"/>
  <c r="A27" i="5119"/>
  <c r="A27" i="5188" s="1"/>
  <c r="B27" i="5119"/>
  <c r="D27" i="5119"/>
  <c r="E27" i="5119"/>
  <c r="F27" i="5119"/>
  <c r="G27" i="5119"/>
  <c r="H27" i="5119"/>
  <c r="I27" i="5119"/>
  <c r="J27" i="5119"/>
  <c r="K27" i="5119"/>
  <c r="L27" i="5119"/>
  <c r="M27" i="5119"/>
  <c r="N27" i="5119"/>
  <c r="Q27" i="5119"/>
  <c r="R27" i="5119"/>
  <c r="S27" i="5119"/>
  <c r="T27" i="5119"/>
  <c r="U27" i="5119"/>
  <c r="V27" i="5119"/>
  <c r="W27" i="5119"/>
  <c r="X27" i="5119"/>
  <c r="Y27" i="5119"/>
  <c r="Z27" i="5119"/>
  <c r="AA27" i="5119"/>
  <c r="AD27" i="5119"/>
  <c r="AE27" i="5119"/>
  <c r="AF27" i="5119"/>
  <c r="AG27" i="5119"/>
  <c r="AH27" i="5119"/>
  <c r="AI27" i="5119"/>
  <c r="AJ27" i="5119"/>
  <c r="AK27" i="5119"/>
  <c r="AL27" i="5119"/>
  <c r="AM27" i="5119"/>
  <c r="AN27" i="5119"/>
  <c r="AQ27" i="5119"/>
  <c r="AR27" i="5119"/>
  <c r="AS27" i="5119"/>
  <c r="AT27" i="5119"/>
  <c r="AU27" i="5119"/>
  <c r="AV27" i="5119"/>
  <c r="AW27" i="5119"/>
  <c r="AX27" i="5119"/>
  <c r="AY27" i="5119"/>
  <c r="AZ27" i="5119"/>
  <c r="BA27" i="5119"/>
  <c r="BC27" i="5119"/>
  <c r="BD27" i="5119"/>
  <c r="BE27" i="5119"/>
  <c r="BF27" i="5119"/>
  <c r="BG27" i="5119"/>
  <c r="BH27" i="5119"/>
  <c r="BI27" i="5119"/>
  <c r="BJ27" i="5119"/>
  <c r="BK27" i="5119"/>
  <c r="BL27" i="5119"/>
  <c r="BM27" i="5119"/>
  <c r="BN27" i="5119"/>
  <c r="BP27" i="5119"/>
  <c r="BQ27" i="5119"/>
  <c r="BR27" i="5119"/>
  <c r="BS27" i="5119"/>
  <c r="BT27" i="5119"/>
  <c r="BU27" i="5119"/>
  <c r="BV27" i="5119"/>
  <c r="BW27" i="5119"/>
  <c r="BX27" i="5119"/>
  <c r="BY27" i="5119"/>
  <c r="BZ27" i="5119"/>
  <c r="CA27" i="5119"/>
  <c r="CC27" i="5119"/>
  <c r="CD27" i="5119"/>
  <c r="CE27" i="5119"/>
  <c r="CF27" i="5119"/>
  <c r="CG27" i="5119"/>
  <c r="CH27" i="5119"/>
  <c r="CI27" i="5119"/>
  <c r="CJ27" i="5119"/>
  <c r="CK27" i="5119"/>
  <c r="CL27" i="5119"/>
  <c r="CM27" i="5119"/>
  <c r="CN27" i="5119"/>
  <c r="CP27" i="5119"/>
  <c r="CQ27" i="5119"/>
  <c r="CR27" i="5119"/>
  <c r="CS27" i="5119"/>
  <c r="CT27" i="5119"/>
  <c r="CU27" i="5119"/>
  <c r="CV27" i="5119"/>
  <c r="CW27" i="5119"/>
  <c r="CX27" i="5119"/>
  <c r="CY27" i="5119"/>
  <c r="CZ27" i="5119"/>
  <c r="DA27" i="5119"/>
  <c r="DD27" i="5119"/>
  <c r="DE27" i="5119"/>
  <c r="DF27" i="5119"/>
  <c r="DG27" i="5119"/>
  <c r="DH27" i="5119"/>
  <c r="DI27" i="5119"/>
  <c r="DJ27" i="5119"/>
  <c r="DK27" i="5119"/>
  <c r="DL27" i="5119"/>
  <c r="DM27" i="5119"/>
  <c r="DN27" i="5119"/>
  <c r="A28" i="5119"/>
  <c r="A28" i="5188" s="1"/>
  <c r="B28" i="5119"/>
  <c r="D28" i="5119"/>
  <c r="E28" i="5119"/>
  <c r="F28" i="5119"/>
  <c r="G28" i="5119"/>
  <c r="H28" i="5119"/>
  <c r="I28" i="5119"/>
  <c r="J28" i="5119"/>
  <c r="K28" i="5119"/>
  <c r="L28" i="5119"/>
  <c r="M28" i="5119"/>
  <c r="N28" i="5119"/>
  <c r="Q28" i="5119"/>
  <c r="R28" i="5119"/>
  <c r="S28" i="5119"/>
  <c r="T28" i="5119"/>
  <c r="U28" i="5119"/>
  <c r="V28" i="5119"/>
  <c r="W28" i="5119"/>
  <c r="X28" i="5119"/>
  <c r="Y28" i="5119"/>
  <c r="Z28" i="5119"/>
  <c r="AA28" i="5119"/>
  <c r="AD28" i="5119"/>
  <c r="AE28" i="5119"/>
  <c r="AF28" i="5119"/>
  <c r="AG28" i="5119"/>
  <c r="AH28" i="5119"/>
  <c r="AI28" i="5119"/>
  <c r="AJ28" i="5119"/>
  <c r="AK28" i="5119"/>
  <c r="AL28" i="5119"/>
  <c r="AM28" i="5119"/>
  <c r="AN28" i="5119"/>
  <c r="AQ28" i="5119"/>
  <c r="AR28" i="5119"/>
  <c r="AS28" i="5119"/>
  <c r="AT28" i="5119"/>
  <c r="AU28" i="5119"/>
  <c r="AV28" i="5119"/>
  <c r="AW28" i="5119"/>
  <c r="AX28" i="5119"/>
  <c r="AY28" i="5119"/>
  <c r="AZ28" i="5119"/>
  <c r="BA28" i="5119"/>
  <c r="BC28" i="5119"/>
  <c r="BD28" i="5119"/>
  <c r="BE28" i="5119"/>
  <c r="BF28" i="5119"/>
  <c r="BG28" i="5119"/>
  <c r="BH28" i="5119"/>
  <c r="BI28" i="5119"/>
  <c r="BJ28" i="5119"/>
  <c r="BK28" i="5119"/>
  <c r="BL28" i="5119"/>
  <c r="BM28" i="5119"/>
  <c r="BN28" i="5119"/>
  <c r="BP28" i="5119"/>
  <c r="BQ28" i="5119"/>
  <c r="BR28" i="5119"/>
  <c r="BS28" i="5119"/>
  <c r="BT28" i="5119"/>
  <c r="BU28" i="5119"/>
  <c r="BV28" i="5119"/>
  <c r="BW28" i="5119"/>
  <c r="BX28" i="5119"/>
  <c r="BY28" i="5119"/>
  <c r="BZ28" i="5119"/>
  <c r="CA28" i="5119"/>
  <c r="CC28" i="5119"/>
  <c r="CD28" i="5119"/>
  <c r="CE28" i="5119"/>
  <c r="CF28" i="5119"/>
  <c r="CG28" i="5119"/>
  <c r="CH28" i="5119"/>
  <c r="CI28" i="5119"/>
  <c r="CJ28" i="5119"/>
  <c r="CK28" i="5119"/>
  <c r="CL28" i="5119"/>
  <c r="CM28" i="5119"/>
  <c r="CN28" i="5119"/>
  <c r="CP28" i="5119"/>
  <c r="CQ28" i="5119"/>
  <c r="CR28" i="5119"/>
  <c r="CS28" i="5119"/>
  <c r="CT28" i="5119"/>
  <c r="CU28" i="5119"/>
  <c r="CV28" i="5119"/>
  <c r="CW28" i="5119"/>
  <c r="CX28" i="5119"/>
  <c r="CY28" i="5119"/>
  <c r="CZ28" i="5119"/>
  <c r="DA28" i="5119"/>
  <c r="DD28" i="5119"/>
  <c r="DE28" i="5119"/>
  <c r="DF28" i="5119"/>
  <c r="DG28" i="5119"/>
  <c r="DH28" i="5119"/>
  <c r="DI28" i="5119"/>
  <c r="DJ28" i="5119"/>
  <c r="DK28" i="5119"/>
  <c r="DL28" i="5119"/>
  <c r="DM28" i="5119"/>
  <c r="DN28" i="5119"/>
  <c r="A29" i="5119"/>
  <c r="A29" i="5188" s="1"/>
  <c r="B29" i="5119"/>
  <c r="D29" i="5119"/>
  <c r="E29" i="5119"/>
  <c r="F29" i="5119"/>
  <c r="G29" i="5119"/>
  <c r="H29" i="5119"/>
  <c r="I29" i="5119"/>
  <c r="J29" i="5119"/>
  <c r="K29" i="5119"/>
  <c r="L29" i="5119"/>
  <c r="M29" i="5119"/>
  <c r="N29" i="5119"/>
  <c r="Q29" i="5119"/>
  <c r="R29" i="5119"/>
  <c r="S29" i="5119"/>
  <c r="T29" i="5119"/>
  <c r="U29" i="5119"/>
  <c r="V29" i="5119"/>
  <c r="W29" i="5119"/>
  <c r="X29" i="5119"/>
  <c r="Y29" i="5119"/>
  <c r="Z29" i="5119"/>
  <c r="AA29" i="5119"/>
  <c r="AD29" i="5119"/>
  <c r="AE29" i="5119"/>
  <c r="AF29" i="5119"/>
  <c r="AG29" i="5119"/>
  <c r="AH29" i="5119"/>
  <c r="AI29" i="5119"/>
  <c r="AJ29" i="5119"/>
  <c r="AK29" i="5119"/>
  <c r="AL29" i="5119"/>
  <c r="AM29" i="5119"/>
  <c r="AN29" i="5119"/>
  <c r="AQ29" i="5119"/>
  <c r="AR29" i="5119"/>
  <c r="AS29" i="5119"/>
  <c r="AT29" i="5119"/>
  <c r="AU29" i="5119"/>
  <c r="AV29" i="5119"/>
  <c r="AW29" i="5119"/>
  <c r="AX29" i="5119"/>
  <c r="AY29" i="5119"/>
  <c r="AZ29" i="5119"/>
  <c r="BA29" i="5119"/>
  <c r="BC29" i="5119"/>
  <c r="BD29" i="5119"/>
  <c r="BE29" i="5119"/>
  <c r="BF29" i="5119"/>
  <c r="BG29" i="5119"/>
  <c r="BH29" i="5119"/>
  <c r="BI29" i="5119"/>
  <c r="BJ29" i="5119"/>
  <c r="BK29" i="5119"/>
  <c r="BL29" i="5119"/>
  <c r="BM29" i="5119"/>
  <c r="BN29" i="5119"/>
  <c r="BP29" i="5119"/>
  <c r="BQ29" i="5119"/>
  <c r="BR29" i="5119"/>
  <c r="BS29" i="5119"/>
  <c r="BT29" i="5119"/>
  <c r="BU29" i="5119"/>
  <c r="BV29" i="5119"/>
  <c r="BW29" i="5119"/>
  <c r="BX29" i="5119"/>
  <c r="BY29" i="5119"/>
  <c r="BZ29" i="5119"/>
  <c r="CA29" i="5119"/>
  <c r="CC29" i="5119"/>
  <c r="CD29" i="5119"/>
  <c r="CE29" i="5119"/>
  <c r="CF29" i="5119"/>
  <c r="CG29" i="5119"/>
  <c r="CH29" i="5119"/>
  <c r="CI29" i="5119"/>
  <c r="CJ29" i="5119"/>
  <c r="CK29" i="5119"/>
  <c r="CL29" i="5119"/>
  <c r="CM29" i="5119"/>
  <c r="CN29" i="5119"/>
  <c r="CP29" i="5119"/>
  <c r="CQ29" i="5119"/>
  <c r="CR29" i="5119"/>
  <c r="CS29" i="5119"/>
  <c r="CT29" i="5119"/>
  <c r="CU29" i="5119"/>
  <c r="CV29" i="5119"/>
  <c r="CW29" i="5119"/>
  <c r="CX29" i="5119"/>
  <c r="CY29" i="5119"/>
  <c r="CZ29" i="5119"/>
  <c r="DA29" i="5119"/>
  <c r="DD29" i="5119"/>
  <c r="DE29" i="5119"/>
  <c r="DF29" i="5119"/>
  <c r="DG29" i="5119"/>
  <c r="DH29" i="5119"/>
  <c r="DI29" i="5119"/>
  <c r="DJ29" i="5119"/>
  <c r="DK29" i="5119"/>
  <c r="DL29" i="5119"/>
  <c r="DM29" i="5119"/>
  <c r="DN29" i="5119"/>
  <c r="A30" i="5119"/>
  <c r="A30" i="5188" s="1"/>
  <c r="B30" i="5119"/>
  <c r="D30" i="5119"/>
  <c r="E30" i="5119"/>
  <c r="F30" i="5119"/>
  <c r="G30" i="5119"/>
  <c r="H30" i="5119"/>
  <c r="I30" i="5119"/>
  <c r="J30" i="5119"/>
  <c r="K30" i="5119"/>
  <c r="L30" i="5119"/>
  <c r="M30" i="5119"/>
  <c r="N30" i="5119"/>
  <c r="O30" i="5119" s="1"/>
  <c r="Q30" i="5119"/>
  <c r="R30" i="5119"/>
  <c r="S30" i="5119"/>
  <c r="T30" i="5119"/>
  <c r="U30" i="5119"/>
  <c r="V30" i="5119"/>
  <c r="W30" i="5119"/>
  <c r="X30" i="5119"/>
  <c r="Y30" i="5119"/>
  <c r="Z30" i="5119"/>
  <c r="AA30" i="5119"/>
  <c r="AB30" i="5119" s="1"/>
  <c r="AD30" i="5119"/>
  <c r="AE30" i="5119"/>
  <c r="AF30" i="5119"/>
  <c r="AG30" i="5119"/>
  <c r="AH30" i="5119"/>
  <c r="AI30" i="5119"/>
  <c r="AJ30" i="5119"/>
  <c r="AK30" i="5119"/>
  <c r="AL30" i="5119"/>
  <c r="AM30" i="5119"/>
  <c r="AN30" i="5119"/>
  <c r="AO30" i="5119" s="1"/>
  <c r="AQ30" i="5119"/>
  <c r="AR30" i="5119"/>
  <c r="AS30" i="5119"/>
  <c r="AT30" i="5119"/>
  <c r="AU30" i="5119"/>
  <c r="AV30" i="5119"/>
  <c r="AW30" i="5119"/>
  <c r="AX30" i="5119"/>
  <c r="AY30" i="5119"/>
  <c r="AZ30" i="5119"/>
  <c r="BA30" i="5119"/>
  <c r="BC30" i="5119"/>
  <c r="BD30" i="5119"/>
  <c r="BE30" i="5119"/>
  <c r="BF30" i="5119"/>
  <c r="BG30" i="5119"/>
  <c r="BH30" i="5119"/>
  <c r="BI30" i="5119"/>
  <c r="BJ30" i="5119"/>
  <c r="BK30" i="5119"/>
  <c r="BL30" i="5119"/>
  <c r="BM30" i="5119"/>
  <c r="BN30" i="5119"/>
  <c r="BP30" i="5119"/>
  <c r="BQ30" i="5119"/>
  <c r="BR30" i="5119"/>
  <c r="BS30" i="5119"/>
  <c r="BT30" i="5119"/>
  <c r="BU30" i="5119"/>
  <c r="BV30" i="5119"/>
  <c r="BW30" i="5119"/>
  <c r="BX30" i="5119"/>
  <c r="BY30" i="5119"/>
  <c r="BZ30" i="5119"/>
  <c r="CA30" i="5119"/>
  <c r="CC30" i="5119"/>
  <c r="CD30" i="5119"/>
  <c r="CE30" i="5119"/>
  <c r="CF30" i="5119"/>
  <c r="CG30" i="5119"/>
  <c r="CH30" i="5119"/>
  <c r="CI30" i="5119"/>
  <c r="CJ30" i="5119"/>
  <c r="CK30" i="5119"/>
  <c r="CL30" i="5119"/>
  <c r="CM30" i="5119"/>
  <c r="CN30" i="5119"/>
  <c r="CP30" i="5119"/>
  <c r="CQ30" i="5119"/>
  <c r="CR30" i="5119"/>
  <c r="CS30" i="5119"/>
  <c r="CT30" i="5119"/>
  <c r="CU30" i="5119"/>
  <c r="CV30" i="5119"/>
  <c r="CW30" i="5119"/>
  <c r="CX30" i="5119"/>
  <c r="CY30" i="5119"/>
  <c r="CZ30" i="5119"/>
  <c r="DA30" i="5119"/>
  <c r="DD30" i="5119"/>
  <c r="DE30" i="5119"/>
  <c r="DF30" i="5119"/>
  <c r="DG30" i="5119"/>
  <c r="DH30" i="5119"/>
  <c r="DI30" i="5119"/>
  <c r="DJ30" i="5119"/>
  <c r="DK30" i="5119"/>
  <c r="DL30" i="5119"/>
  <c r="DM30" i="5119"/>
  <c r="DN30" i="5119"/>
  <c r="A31" i="5119"/>
  <c r="A31" i="5188" s="1"/>
  <c r="B31" i="5119"/>
  <c r="D31" i="5119"/>
  <c r="E31" i="5119"/>
  <c r="F31" i="5119"/>
  <c r="G31" i="5119"/>
  <c r="H31" i="5119"/>
  <c r="I31" i="5119"/>
  <c r="J31" i="5119"/>
  <c r="K31" i="5119"/>
  <c r="L31" i="5119"/>
  <c r="M31" i="5119"/>
  <c r="N31" i="5119"/>
  <c r="Q31" i="5119"/>
  <c r="R31" i="5119"/>
  <c r="S31" i="5119"/>
  <c r="T31" i="5119"/>
  <c r="U31" i="5119"/>
  <c r="V31" i="5119"/>
  <c r="W31" i="5119"/>
  <c r="X31" i="5119"/>
  <c r="Y31" i="5119"/>
  <c r="Z31" i="5119"/>
  <c r="AA31" i="5119"/>
  <c r="AD31" i="5119"/>
  <c r="AE31" i="5119"/>
  <c r="AF31" i="5119"/>
  <c r="AG31" i="5119"/>
  <c r="AH31" i="5119"/>
  <c r="AI31" i="5119"/>
  <c r="AJ31" i="5119"/>
  <c r="AK31" i="5119"/>
  <c r="AL31" i="5119"/>
  <c r="AM31" i="5119"/>
  <c r="AN31" i="5119"/>
  <c r="AQ31" i="5119"/>
  <c r="AR31" i="5119"/>
  <c r="AS31" i="5119"/>
  <c r="AT31" i="5119"/>
  <c r="AU31" i="5119"/>
  <c r="AV31" i="5119"/>
  <c r="AW31" i="5119"/>
  <c r="AX31" i="5119"/>
  <c r="AY31" i="5119"/>
  <c r="AZ31" i="5119"/>
  <c r="BA31" i="5119"/>
  <c r="BC31" i="5119"/>
  <c r="BD31" i="5119"/>
  <c r="BE31" i="5119"/>
  <c r="BF31" i="5119"/>
  <c r="BG31" i="5119"/>
  <c r="BH31" i="5119"/>
  <c r="BI31" i="5119"/>
  <c r="BJ31" i="5119"/>
  <c r="BK31" i="5119"/>
  <c r="BL31" i="5119"/>
  <c r="BM31" i="5119"/>
  <c r="BN31" i="5119"/>
  <c r="BP31" i="5119"/>
  <c r="BQ31" i="5119"/>
  <c r="BR31" i="5119"/>
  <c r="BS31" i="5119"/>
  <c r="BT31" i="5119"/>
  <c r="BU31" i="5119"/>
  <c r="BV31" i="5119"/>
  <c r="BW31" i="5119"/>
  <c r="BX31" i="5119"/>
  <c r="BY31" i="5119"/>
  <c r="BZ31" i="5119"/>
  <c r="CA31" i="5119"/>
  <c r="CC31" i="5119"/>
  <c r="CD31" i="5119"/>
  <c r="CE31" i="5119"/>
  <c r="CF31" i="5119"/>
  <c r="CG31" i="5119"/>
  <c r="CH31" i="5119"/>
  <c r="CI31" i="5119"/>
  <c r="CJ31" i="5119"/>
  <c r="CK31" i="5119"/>
  <c r="CL31" i="5119"/>
  <c r="CM31" i="5119"/>
  <c r="CN31" i="5119"/>
  <c r="CP31" i="5119"/>
  <c r="CQ31" i="5119"/>
  <c r="CR31" i="5119"/>
  <c r="CS31" i="5119"/>
  <c r="CT31" i="5119"/>
  <c r="CU31" i="5119"/>
  <c r="CV31" i="5119"/>
  <c r="CW31" i="5119"/>
  <c r="CX31" i="5119"/>
  <c r="CY31" i="5119"/>
  <c r="CZ31" i="5119"/>
  <c r="DA31" i="5119"/>
  <c r="DD31" i="5119"/>
  <c r="DE31" i="5119"/>
  <c r="DF31" i="5119"/>
  <c r="DG31" i="5119"/>
  <c r="DH31" i="5119"/>
  <c r="DI31" i="5119"/>
  <c r="DJ31" i="5119"/>
  <c r="DK31" i="5119"/>
  <c r="DL31" i="5119"/>
  <c r="DM31" i="5119"/>
  <c r="DN31" i="5119"/>
  <c r="A32" i="5119"/>
  <c r="A32" i="5188" s="1"/>
  <c r="B32" i="5119"/>
  <c r="D32" i="5119"/>
  <c r="E32" i="5119"/>
  <c r="F32" i="5119"/>
  <c r="G32" i="5119"/>
  <c r="H32" i="5119"/>
  <c r="I32" i="5119"/>
  <c r="J32" i="5119"/>
  <c r="K32" i="5119"/>
  <c r="L32" i="5119"/>
  <c r="M32" i="5119"/>
  <c r="N32" i="5119"/>
  <c r="Q32" i="5119"/>
  <c r="R32" i="5119"/>
  <c r="S32" i="5119"/>
  <c r="T32" i="5119"/>
  <c r="U32" i="5119"/>
  <c r="V32" i="5119"/>
  <c r="W32" i="5119"/>
  <c r="X32" i="5119"/>
  <c r="Y32" i="5119"/>
  <c r="Z32" i="5119"/>
  <c r="AA32" i="5119"/>
  <c r="AD32" i="5119"/>
  <c r="AE32" i="5119"/>
  <c r="AF32" i="5119"/>
  <c r="AG32" i="5119"/>
  <c r="AH32" i="5119"/>
  <c r="AI32" i="5119"/>
  <c r="AJ32" i="5119"/>
  <c r="AK32" i="5119"/>
  <c r="AL32" i="5119"/>
  <c r="AM32" i="5119"/>
  <c r="AN32" i="5119"/>
  <c r="AQ32" i="5119"/>
  <c r="AR32" i="5119"/>
  <c r="AS32" i="5119"/>
  <c r="AT32" i="5119"/>
  <c r="AU32" i="5119"/>
  <c r="AV32" i="5119"/>
  <c r="AW32" i="5119"/>
  <c r="AX32" i="5119"/>
  <c r="AY32" i="5119"/>
  <c r="AZ32" i="5119"/>
  <c r="BA32" i="5119"/>
  <c r="BC32" i="5119"/>
  <c r="BD32" i="5119"/>
  <c r="BE32" i="5119"/>
  <c r="BF32" i="5119"/>
  <c r="BG32" i="5119"/>
  <c r="BH32" i="5119"/>
  <c r="BI32" i="5119"/>
  <c r="BJ32" i="5119"/>
  <c r="BK32" i="5119"/>
  <c r="BL32" i="5119"/>
  <c r="BM32" i="5119"/>
  <c r="BN32" i="5119"/>
  <c r="BP32" i="5119"/>
  <c r="BQ32" i="5119"/>
  <c r="BR32" i="5119"/>
  <c r="BS32" i="5119"/>
  <c r="BT32" i="5119"/>
  <c r="BU32" i="5119"/>
  <c r="BV32" i="5119"/>
  <c r="BW32" i="5119"/>
  <c r="BX32" i="5119"/>
  <c r="BY32" i="5119"/>
  <c r="BZ32" i="5119"/>
  <c r="CA32" i="5119"/>
  <c r="CC32" i="5119"/>
  <c r="CD32" i="5119"/>
  <c r="CE32" i="5119"/>
  <c r="CF32" i="5119"/>
  <c r="CG32" i="5119"/>
  <c r="CH32" i="5119"/>
  <c r="CI32" i="5119"/>
  <c r="CJ32" i="5119"/>
  <c r="CK32" i="5119"/>
  <c r="CL32" i="5119"/>
  <c r="CM32" i="5119"/>
  <c r="CN32" i="5119"/>
  <c r="CP32" i="5119"/>
  <c r="CQ32" i="5119"/>
  <c r="CR32" i="5119"/>
  <c r="CS32" i="5119"/>
  <c r="CT32" i="5119"/>
  <c r="CU32" i="5119"/>
  <c r="CV32" i="5119"/>
  <c r="CW32" i="5119"/>
  <c r="CX32" i="5119"/>
  <c r="CY32" i="5119"/>
  <c r="CZ32" i="5119"/>
  <c r="DA32" i="5119"/>
  <c r="DD32" i="5119"/>
  <c r="DE32" i="5119"/>
  <c r="DF32" i="5119"/>
  <c r="DH32" i="5119"/>
  <c r="DI32" i="5119"/>
  <c r="DJ32" i="5119"/>
  <c r="DK32" i="5119"/>
  <c r="DL32" i="5119"/>
  <c r="DM32" i="5119"/>
  <c r="DN32" i="5119"/>
  <c r="A33" i="5119"/>
  <c r="A33" i="5188" s="1"/>
  <c r="B33" i="5119"/>
  <c r="D33" i="5119"/>
  <c r="E33" i="5119"/>
  <c r="F33" i="5119"/>
  <c r="G33" i="5119"/>
  <c r="H33" i="5119"/>
  <c r="I33" i="5119"/>
  <c r="J33" i="5119"/>
  <c r="K33" i="5119"/>
  <c r="L33" i="5119"/>
  <c r="M33" i="5119"/>
  <c r="N33" i="5119"/>
  <c r="Q33" i="5119"/>
  <c r="R33" i="5119"/>
  <c r="S33" i="5119"/>
  <c r="T33" i="5119"/>
  <c r="U33" i="5119"/>
  <c r="V33" i="5119"/>
  <c r="W33" i="5119"/>
  <c r="X33" i="5119"/>
  <c r="Y33" i="5119"/>
  <c r="Z33" i="5119"/>
  <c r="AA33" i="5119"/>
  <c r="AD33" i="5119"/>
  <c r="AE33" i="5119"/>
  <c r="AF33" i="5119"/>
  <c r="AG33" i="5119"/>
  <c r="AH33" i="5119"/>
  <c r="AI33" i="5119"/>
  <c r="AJ33" i="5119"/>
  <c r="AK33" i="5119"/>
  <c r="AL33" i="5119"/>
  <c r="AM33" i="5119"/>
  <c r="AN33" i="5119"/>
  <c r="AQ33" i="5119"/>
  <c r="AR33" i="5119"/>
  <c r="AS33" i="5119"/>
  <c r="AT33" i="5119"/>
  <c r="AU33" i="5119"/>
  <c r="AV33" i="5119"/>
  <c r="AW33" i="5119"/>
  <c r="AX33" i="5119"/>
  <c r="AY33" i="5119"/>
  <c r="AZ33" i="5119"/>
  <c r="BA33" i="5119"/>
  <c r="BC33" i="5119"/>
  <c r="BD33" i="5119"/>
  <c r="BE33" i="5119"/>
  <c r="BF33" i="5119"/>
  <c r="BG33" i="5119"/>
  <c r="BH33" i="5119"/>
  <c r="BI33" i="5119"/>
  <c r="BJ33" i="5119"/>
  <c r="BK33" i="5119"/>
  <c r="BL33" i="5119"/>
  <c r="BM33" i="5119"/>
  <c r="BN33" i="5119"/>
  <c r="BP33" i="5119"/>
  <c r="BQ33" i="5119"/>
  <c r="BR33" i="5119"/>
  <c r="BS33" i="5119"/>
  <c r="BT33" i="5119"/>
  <c r="BU33" i="5119"/>
  <c r="BV33" i="5119"/>
  <c r="BW33" i="5119"/>
  <c r="BX33" i="5119"/>
  <c r="BY33" i="5119"/>
  <c r="BZ33" i="5119"/>
  <c r="CA33" i="5119"/>
  <c r="CC33" i="5119"/>
  <c r="CD33" i="5119"/>
  <c r="CE33" i="5119"/>
  <c r="CF33" i="5119"/>
  <c r="CG33" i="5119"/>
  <c r="CH33" i="5119"/>
  <c r="CI33" i="5119"/>
  <c r="CJ33" i="5119"/>
  <c r="CK33" i="5119"/>
  <c r="CL33" i="5119"/>
  <c r="CM33" i="5119"/>
  <c r="CN33" i="5119"/>
  <c r="CP33" i="5119"/>
  <c r="CQ33" i="5119"/>
  <c r="CR33" i="5119"/>
  <c r="CS33" i="5119"/>
  <c r="CT33" i="5119"/>
  <c r="CU33" i="5119"/>
  <c r="CV33" i="5119"/>
  <c r="CW33" i="5119"/>
  <c r="CX33" i="5119"/>
  <c r="CY33" i="5119"/>
  <c r="CZ33" i="5119"/>
  <c r="DA33" i="5119"/>
  <c r="DD33" i="5119"/>
  <c r="DE33" i="5119"/>
  <c r="DF33" i="5119"/>
  <c r="DG33" i="5119"/>
  <c r="DH33" i="5119"/>
  <c r="DI33" i="5119"/>
  <c r="DJ33" i="5119"/>
  <c r="DK33" i="5119"/>
  <c r="DL33" i="5119"/>
  <c r="DM33" i="5119"/>
  <c r="DN33" i="5119"/>
  <c r="A34" i="5119"/>
  <c r="A34" i="5188" s="1"/>
  <c r="B34" i="5119"/>
  <c r="E34" i="5119"/>
  <c r="F34" i="5119"/>
  <c r="G34" i="5119"/>
  <c r="H34" i="5119"/>
  <c r="I34" i="5119"/>
  <c r="J34" i="5119"/>
  <c r="K34" i="5119"/>
  <c r="L34" i="5119"/>
  <c r="M34" i="5119"/>
  <c r="N34" i="5119"/>
  <c r="R34" i="5119"/>
  <c r="S34" i="5119"/>
  <c r="T34" i="5119"/>
  <c r="U34" i="5119"/>
  <c r="V34" i="5119"/>
  <c r="W34" i="5119"/>
  <c r="X34" i="5119"/>
  <c r="Y34" i="5119"/>
  <c r="Z34" i="5119"/>
  <c r="AA34" i="5119"/>
  <c r="AE34" i="5119"/>
  <c r="AF34" i="5119"/>
  <c r="AG34" i="5119"/>
  <c r="AH34" i="5119"/>
  <c r="AI34" i="5119"/>
  <c r="AJ34" i="5119"/>
  <c r="AK34" i="5119"/>
  <c r="AL34" i="5119"/>
  <c r="AM34" i="5119"/>
  <c r="AN34" i="5119"/>
  <c r="AR34" i="5119"/>
  <c r="AS34" i="5119"/>
  <c r="AT34" i="5119"/>
  <c r="AU34" i="5119"/>
  <c r="AV34" i="5119"/>
  <c r="AW34" i="5119"/>
  <c r="AX34" i="5119"/>
  <c r="AY34" i="5119"/>
  <c r="AZ34" i="5119"/>
  <c r="BA34" i="5119"/>
  <c r="BC34" i="5119"/>
  <c r="BE34" i="5119"/>
  <c r="BF34" i="5119"/>
  <c r="BG34" i="5119"/>
  <c r="BH34" i="5119"/>
  <c r="BI34" i="5119"/>
  <c r="BJ34" i="5119"/>
  <c r="BK34" i="5119"/>
  <c r="BL34" i="5119"/>
  <c r="BM34" i="5119"/>
  <c r="BN34" i="5119"/>
  <c r="BP34" i="5119"/>
  <c r="BR34" i="5119"/>
  <c r="BS34" i="5119"/>
  <c r="BT34" i="5119"/>
  <c r="BU34" i="5119"/>
  <c r="BV34" i="5119"/>
  <c r="BW34" i="5119"/>
  <c r="BX34" i="5119"/>
  <c r="BY34" i="5119"/>
  <c r="BZ34" i="5119"/>
  <c r="CA34" i="5119"/>
  <c r="CC34" i="5119"/>
  <c r="CE34" i="5119"/>
  <c r="CF34" i="5119"/>
  <c r="CG34" i="5119"/>
  <c r="CH34" i="5119"/>
  <c r="CI34" i="5119"/>
  <c r="CJ34" i="5119"/>
  <c r="CK34" i="5119"/>
  <c r="CL34" i="5119"/>
  <c r="CM34" i="5119"/>
  <c r="CN34" i="5119"/>
  <c r="CP34" i="5119"/>
  <c r="CR34" i="5119"/>
  <c r="CS34" i="5119"/>
  <c r="CT34" i="5119"/>
  <c r="CU34" i="5119"/>
  <c r="CV34" i="5119"/>
  <c r="CW34" i="5119"/>
  <c r="CX34" i="5119"/>
  <c r="CY34" i="5119"/>
  <c r="CZ34" i="5119"/>
  <c r="DA34" i="5119"/>
  <c r="DE34" i="5119"/>
  <c r="DF34" i="5119"/>
  <c r="DG34" i="5119"/>
  <c r="DH34" i="5119"/>
  <c r="DI34" i="5119"/>
  <c r="DJ34" i="5119"/>
  <c r="DK34" i="5119"/>
  <c r="DL34" i="5119"/>
  <c r="DM34" i="5119"/>
  <c r="DN34" i="5119"/>
  <c r="A35" i="5119"/>
  <c r="A35" i="5188" s="1"/>
  <c r="B35" i="5119"/>
  <c r="D35" i="5119"/>
  <c r="E35" i="5119"/>
  <c r="F35" i="5119"/>
  <c r="G35" i="5119"/>
  <c r="H35" i="5119"/>
  <c r="I35" i="5119"/>
  <c r="J35" i="5119"/>
  <c r="K35" i="5119"/>
  <c r="L35" i="5119"/>
  <c r="M35" i="5119"/>
  <c r="N35" i="5119"/>
  <c r="Q35" i="5119"/>
  <c r="R35" i="5119"/>
  <c r="S35" i="5119"/>
  <c r="T35" i="5119"/>
  <c r="U35" i="5119"/>
  <c r="V35" i="5119"/>
  <c r="W35" i="5119"/>
  <c r="X35" i="5119"/>
  <c r="Y35" i="5119"/>
  <c r="Z35" i="5119"/>
  <c r="AA35" i="5119"/>
  <c r="AD35" i="5119"/>
  <c r="AE35" i="5119"/>
  <c r="AF35" i="5119"/>
  <c r="AG35" i="5119"/>
  <c r="AH35" i="5119"/>
  <c r="AI35" i="5119"/>
  <c r="AJ35" i="5119"/>
  <c r="AK35" i="5119"/>
  <c r="AL35" i="5119"/>
  <c r="AM35" i="5119"/>
  <c r="AN35" i="5119"/>
  <c r="AQ35" i="5119"/>
  <c r="AR35" i="5119"/>
  <c r="AS35" i="5119"/>
  <c r="AT35" i="5119"/>
  <c r="AU35" i="5119"/>
  <c r="AV35" i="5119"/>
  <c r="AW35" i="5119"/>
  <c r="AX35" i="5119"/>
  <c r="AY35" i="5119"/>
  <c r="AZ35" i="5119"/>
  <c r="BA35" i="5119"/>
  <c r="BC35" i="5119"/>
  <c r="BD35" i="5119"/>
  <c r="BE35" i="5119"/>
  <c r="BF35" i="5119"/>
  <c r="BG35" i="5119"/>
  <c r="BH35" i="5119"/>
  <c r="BI35" i="5119"/>
  <c r="BJ35" i="5119"/>
  <c r="BK35" i="5119"/>
  <c r="BL35" i="5119"/>
  <c r="BM35" i="5119"/>
  <c r="BN35" i="5119"/>
  <c r="BP35" i="5119"/>
  <c r="BQ35" i="5119"/>
  <c r="BR35" i="5119"/>
  <c r="BS35" i="5119"/>
  <c r="BT35" i="5119"/>
  <c r="BU35" i="5119"/>
  <c r="BV35" i="5119"/>
  <c r="BW35" i="5119"/>
  <c r="BX35" i="5119"/>
  <c r="BY35" i="5119"/>
  <c r="BZ35" i="5119"/>
  <c r="CA35" i="5119"/>
  <c r="CC35" i="5119"/>
  <c r="CD35" i="5119"/>
  <c r="CE35" i="5119"/>
  <c r="CF35" i="5119"/>
  <c r="CG35" i="5119"/>
  <c r="CH35" i="5119"/>
  <c r="CI35" i="5119"/>
  <c r="CJ35" i="5119"/>
  <c r="CK35" i="5119"/>
  <c r="CL35" i="5119"/>
  <c r="CM35" i="5119"/>
  <c r="CN35" i="5119"/>
  <c r="CP35" i="5119"/>
  <c r="CQ35" i="5119"/>
  <c r="CR35" i="5119"/>
  <c r="CS35" i="5119"/>
  <c r="CT35" i="5119"/>
  <c r="CU35" i="5119"/>
  <c r="CV35" i="5119"/>
  <c r="CW35" i="5119"/>
  <c r="CX35" i="5119"/>
  <c r="CY35" i="5119"/>
  <c r="CZ35" i="5119"/>
  <c r="DA35" i="5119"/>
  <c r="DD35" i="5119"/>
  <c r="DE35" i="5119"/>
  <c r="DF35" i="5119"/>
  <c r="DG35" i="5119"/>
  <c r="DH35" i="5119"/>
  <c r="DI35" i="5119"/>
  <c r="DJ35" i="5119"/>
  <c r="DK35" i="5119"/>
  <c r="DL35" i="5119"/>
  <c r="DM35" i="5119"/>
  <c r="DN35" i="5119"/>
  <c r="A36" i="5119"/>
  <c r="A36" i="5188" s="1"/>
  <c r="B36" i="5119"/>
  <c r="D36" i="5119"/>
  <c r="E36" i="5119"/>
  <c r="F36" i="5119"/>
  <c r="G36" i="5119"/>
  <c r="H36" i="5119"/>
  <c r="I36" i="5119"/>
  <c r="J36" i="5119"/>
  <c r="K36" i="5119"/>
  <c r="L36" i="5119"/>
  <c r="M36" i="5119"/>
  <c r="N36" i="5119"/>
  <c r="Q36" i="5119"/>
  <c r="R36" i="5119"/>
  <c r="S36" i="5119"/>
  <c r="T36" i="5119"/>
  <c r="U36" i="5119"/>
  <c r="V36" i="5119"/>
  <c r="W36" i="5119"/>
  <c r="X36" i="5119"/>
  <c r="Y36" i="5119"/>
  <c r="Z36" i="5119"/>
  <c r="AA36" i="5119"/>
  <c r="AD36" i="5119"/>
  <c r="AE36" i="5119"/>
  <c r="AF36" i="5119"/>
  <c r="AG36" i="5119"/>
  <c r="AH36" i="5119"/>
  <c r="AK36" i="5119"/>
  <c r="AL36" i="5119"/>
  <c r="AM36" i="5119"/>
  <c r="AN36" i="5119"/>
  <c r="AQ36" i="5119"/>
  <c r="AR36" i="5119"/>
  <c r="AS36" i="5119"/>
  <c r="AT36" i="5119"/>
  <c r="AU36" i="5119"/>
  <c r="AX36" i="5119"/>
  <c r="AY36" i="5119"/>
  <c r="AZ36" i="5119"/>
  <c r="BA36" i="5119"/>
  <c r="BC36" i="5119"/>
  <c r="BD36" i="5119"/>
  <c r="BE36" i="5119"/>
  <c r="BF36" i="5119"/>
  <c r="BG36" i="5119"/>
  <c r="BH36" i="5119"/>
  <c r="BI36" i="5119"/>
  <c r="BJ36" i="5119"/>
  <c r="BK36" i="5119"/>
  <c r="BL36" i="5119"/>
  <c r="BM36" i="5119"/>
  <c r="BN36" i="5119"/>
  <c r="BP36" i="5119"/>
  <c r="BQ36" i="5119"/>
  <c r="BR36" i="5119"/>
  <c r="BS36" i="5119"/>
  <c r="BT36" i="5119"/>
  <c r="BU36" i="5119"/>
  <c r="BV36" i="5119"/>
  <c r="BW36" i="5119"/>
  <c r="BX36" i="5119"/>
  <c r="BY36" i="5119"/>
  <c r="BZ36" i="5119"/>
  <c r="CA36" i="5119"/>
  <c r="CC36" i="5119"/>
  <c r="CD36" i="5119"/>
  <c r="CE36" i="5119"/>
  <c r="CF36" i="5119"/>
  <c r="CG36" i="5119"/>
  <c r="CH36" i="5119"/>
  <c r="CI36" i="5119"/>
  <c r="CJ36" i="5119"/>
  <c r="CK36" i="5119"/>
  <c r="CL36" i="5119"/>
  <c r="CM36" i="5119"/>
  <c r="CN36" i="5119"/>
  <c r="CP36" i="5119"/>
  <c r="CQ36" i="5119"/>
  <c r="CR36" i="5119"/>
  <c r="CS36" i="5119"/>
  <c r="CT36" i="5119"/>
  <c r="CU36" i="5119"/>
  <c r="CV36" i="5119"/>
  <c r="CW36" i="5119"/>
  <c r="CX36" i="5119"/>
  <c r="CY36" i="5119"/>
  <c r="CZ36" i="5119"/>
  <c r="DA36" i="5119"/>
  <c r="DD36" i="5119"/>
  <c r="DE36" i="5119"/>
  <c r="DF36" i="5119"/>
  <c r="DG36" i="5119"/>
  <c r="DH36" i="5119"/>
  <c r="DI36" i="5119"/>
  <c r="DJ36" i="5119"/>
  <c r="DK36" i="5119"/>
  <c r="DL36" i="5119"/>
  <c r="DM36" i="5119"/>
  <c r="DN36" i="5119"/>
  <c r="A37" i="5119"/>
  <c r="A37" i="5188" s="1"/>
  <c r="B37" i="5119"/>
  <c r="D37" i="5119"/>
  <c r="E37" i="5119"/>
  <c r="F37" i="5119"/>
  <c r="G37" i="5119"/>
  <c r="H37" i="5119"/>
  <c r="I37" i="5119"/>
  <c r="J37" i="5119"/>
  <c r="K37" i="5119"/>
  <c r="L37" i="5119"/>
  <c r="M37" i="5119"/>
  <c r="N37" i="5119"/>
  <c r="Q37" i="5119"/>
  <c r="R37" i="5119"/>
  <c r="S37" i="5119"/>
  <c r="T37" i="5119"/>
  <c r="U37" i="5119"/>
  <c r="V37" i="5119"/>
  <c r="W37" i="5119"/>
  <c r="X37" i="5119"/>
  <c r="Y37" i="5119"/>
  <c r="Z37" i="5119"/>
  <c r="AA37" i="5119"/>
  <c r="AD37" i="5119"/>
  <c r="AE37" i="5119"/>
  <c r="AF37" i="5119"/>
  <c r="AG37" i="5119"/>
  <c r="AH37" i="5119"/>
  <c r="AI37" i="5119"/>
  <c r="AJ37" i="5119"/>
  <c r="AK37" i="5119"/>
  <c r="AL37" i="5119"/>
  <c r="AM37" i="5119"/>
  <c r="AN37" i="5119"/>
  <c r="AQ37" i="5119"/>
  <c r="AR37" i="5119"/>
  <c r="AS37" i="5119"/>
  <c r="AT37" i="5119"/>
  <c r="AU37" i="5119"/>
  <c r="AV37" i="5119"/>
  <c r="AW37" i="5119"/>
  <c r="AX37" i="5119"/>
  <c r="AY37" i="5119"/>
  <c r="AZ37" i="5119"/>
  <c r="BA37" i="5119"/>
  <c r="BC37" i="5119"/>
  <c r="BD37" i="5119"/>
  <c r="BE37" i="5119"/>
  <c r="BF37" i="5119"/>
  <c r="BG37" i="5119"/>
  <c r="BH37" i="5119"/>
  <c r="BI37" i="5119"/>
  <c r="BJ37" i="5119"/>
  <c r="BK37" i="5119"/>
  <c r="BL37" i="5119"/>
  <c r="BM37" i="5119"/>
  <c r="BN37" i="5119"/>
  <c r="BP37" i="5119"/>
  <c r="BQ37" i="5119"/>
  <c r="BR37" i="5119"/>
  <c r="BS37" i="5119"/>
  <c r="BT37" i="5119"/>
  <c r="BU37" i="5119"/>
  <c r="BV37" i="5119"/>
  <c r="BW37" i="5119"/>
  <c r="BX37" i="5119"/>
  <c r="BY37" i="5119"/>
  <c r="BZ37" i="5119"/>
  <c r="CA37" i="5119"/>
  <c r="CC37" i="5119"/>
  <c r="CD37" i="5119"/>
  <c r="CE37" i="5119"/>
  <c r="CF37" i="5119"/>
  <c r="CG37" i="5119"/>
  <c r="CH37" i="5119"/>
  <c r="CI37" i="5119"/>
  <c r="CJ37" i="5119"/>
  <c r="CK37" i="5119"/>
  <c r="CL37" i="5119"/>
  <c r="CM37" i="5119"/>
  <c r="CN37" i="5119"/>
  <c r="CP37" i="5119"/>
  <c r="CQ37" i="5119"/>
  <c r="CR37" i="5119"/>
  <c r="CS37" i="5119"/>
  <c r="CT37" i="5119"/>
  <c r="CU37" i="5119"/>
  <c r="CV37" i="5119"/>
  <c r="CW37" i="5119"/>
  <c r="CX37" i="5119"/>
  <c r="CY37" i="5119"/>
  <c r="CZ37" i="5119"/>
  <c r="DA37" i="5119"/>
  <c r="DD37" i="5119"/>
  <c r="DE37" i="5119"/>
  <c r="DF37" i="5119"/>
  <c r="DG37" i="5119"/>
  <c r="DH37" i="5119"/>
  <c r="DI37" i="5119"/>
  <c r="DJ37" i="5119"/>
  <c r="DK37" i="5119"/>
  <c r="DL37" i="5119"/>
  <c r="DM37" i="5119"/>
  <c r="DN37" i="5119"/>
  <c r="A38" i="5119"/>
  <c r="A38" i="5188" s="1"/>
  <c r="B38" i="5119"/>
  <c r="D38" i="5119"/>
  <c r="E38" i="5119"/>
  <c r="F38" i="5119"/>
  <c r="G38" i="5119"/>
  <c r="H38" i="5119"/>
  <c r="I38" i="5119"/>
  <c r="K38" i="5119"/>
  <c r="L38" i="5119"/>
  <c r="M38" i="5119"/>
  <c r="N38" i="5119"/>
  <c r="Q38" i="5119"/>
  <c r="R38" i="5119"/>
  <c r="S38" i="5119"/>
  <c r="T38" i="5119"/>
  <c r="U38" i="5119"/>
  <c r="V38" i="5119"/>
  <c r="X38" i="5119"/>
  <c r="Y38" i="5119"/>
  <c r="Z38" i="5119"/>
  <c r="AA38" i="5119"/>
  <c r="AD38" i="5119"/>
  <c r="AE38" i="5119"/>
  <c r="AF38" i="5119"/>
  <c r="AG38" i="5119"/>
  <c r="AH38" i="5119"/>
  <c r="AI38" i="5119"/>
  <c r="AK38" i="5119"/>
  <c r="AL38" i="5119"/>
  <c r="AM38" i="5119"/>
  <c r="AN38" i="5119"/>
  <c r="AQ38" i="5119"/>
  <c r="AR38" i="5119"/>
  <c r="AS38" i="5119"/>
  <c r="AT38" i="5119"/>
  <c r="AU38" i="5119"/>
  <c r="AV38" i="5119"/>
  <c r="AX38" i="5119"/>
  <c r="AY38" i="5119"/>
  <c r="AZ38" i="5119"/>
  <c r="BA38" i="5119"/>
  <c r="BC38" i="5119"/>
  <c r="BD38" i="5119"/>
  <c r="BE38" i="5119"/>
  <c r="BF38" i="5119"/>
  <c r="BG38" i="5119"/>
  <c r="BH38" i="5119"/>
  <c r="BI38" i="5119"/>
  <c r="BJ38" i="5119"/>
  <c r="BK38" i="5119"/>
  <c r="BL38" i="5119"/>
  <c r="BM38" i="5119"/>
  <c r="BN38" i="5119"/>
  <c r="BP38" i="5119"/>
  <c r="BQ38" i="5119"/>
  <c r="BR38" i="5119"/>
  <c r="BS38" i="5119"/>
  <c r="BT38" i="5119"/>
  <c r="BU38" i="5119"/>
  <c r="BV38" i="5119"/>
  <c r="BW38" i="5119"/>
  <c r="BX38" i="5119"/>
  <c r="BY38" i="5119"/>
  <c r="BZ38" i="5119"/>
  <c r="CA38" i="5119"/>
  <c r="CC38" i="5119"/>
  <c r="CD38" i="5119"/>
  <c r="CE38" i="5119"/>
  <c r="CF38" i="5119"/>
  <c r="CG38" i="5119"/>
  <c r="CH38" i="5119"/>
  <c r="CI38" i="5119"/>
  <c r="CJ38" i="5119"/>
  <c r="CK38" i="5119"/>
  <c r="CL38" i="5119"/>
  <c r="CM38" i="5119"/>
  <c r="CN38" i="5119"/>
  <c r="CP38" i="5119"/>
  <c r="CQ38" i="5119"/>
  <c r="CR38" i="5119"/>
  <c r="CS38" i="5119"/>
  <c r="CT38" i="5119"/>
  <c r="CU38" i="5119"/>
  <c r="CV38" i="5119"/>
  <c r="CW38" i="5119"/>
  <c r="CX38" i="5119"/>
  <c r="CY38" i="5119"/>
  <c r="CZ38" i="5119"/>
  <c r="DA38" i="5119"/>
  <c r="DD38" i="5119"/>
  <c r="DE38" i="5119"/>
  <c r="DF38" i="5119"/>
  <c r="DG38" i="5119"/>
  <c r="DH38" i="5119"/>
  <c r="DI38" i="5119"/>
  <c r="DJ38" i="5119"/>
  <c r="DK38" i="5119"/>
  <c r="DL38" i="5119"/>
  <c r="DM38" i="5119"/>
  <c r="DN38" i="5119"/>
  <c r="B39" i="5119"/>
  <c r="D39" i="5119"/>
  <c r="E39" i="5119"/>
  <c r="F39" i="5119"/>
  <c r="G39" i="5119"/>
  <c r="H39" i="5119"/>
  <c r="I39" i="5119"/>
  <c r="J39" i="5119"/>
  <c r="K39" i="5119"/>
  <c r="N39" i="5119"/>
  <c r="Q39" i="5119"/>
  <c r="R39" i="5119"/>
  <c r="S39" i="5119"/>
  <c r="T39" i="5119"/>
  <c r="U39" i="5119"/>
  <c r="V39" i="5119"/>
  <c r="W39" i="5119"/>
  <c r="X39" i="5119"/>
  <c r="AA39" i="5119"/>
  <c r="AD39" i="5119"/>
  <c r="AE39" i="5119"/>
  <c r="AF39" i="5119"/>
  <c r="AG39" i="5119"/>
  <c r="AH39" i="5119"/>
  <c r="AI39" i="5119"/>
  <c r="AJ39" i="5119"/>
  <c r="AK39" i="5119"/>
  <c r="AL39" i="5119"/>
  <c r="AM39" i="5119"/>
  <c r="AN39" i="5119"/>
  <c r="AQ39" i="5119"/>
  <c r="AR39" i="5119"/>
  <c r="AS39" i="5119"/>
  <c r="AT39" i="5119"/>
  <c r="AU39" i="5119"/>
  <c r="AV39" i="5119"/>
  <c r="AW39" i="5119"/>
  <c r="AX39" i="5119"/>
  <c r="AY39" i="5119"/>
  <c r="AZ39" i="5119"/>
  <c r="BA39" i="5119"/>
  <c r="BC39" i="5119"/>
  <c r="BD39" i="5119"/>
  <c r="BE39" i="5119"/>
  <c r="BF39" i="5119"/>
  <c r="BG39" i="5119"/>
  <c r="BH39" i="5119"/>
  <c r="BI39" i="5119"/>
  <c r="BJ39" i="5119"/>
  <c r="BK39" i="5119"/>
  <c r="BL39" i="5119"/>
  <c r="BM39" i="5119"/>
  <c r="BN39" i="5119"/>
  <c r="BP39" i="5119"/>
  <c r="BQ39" i="5119"/>
  <c r="BR39" i="5119"/>
  <c r="BS39" i="5119"/>
  <c r="BT39" i="5119"/>
  <c r="BU39" i="5119"/>
  <c r="BV39" i="5119"/>
  <c r="BW39" i="5119"/>
  <c r="BX39" i="5119"/>
  <c r="BY39" i="5119"/>
  <c r="BZ39" i="5119"/>
  <c r="CA39" i="5119"/>
  <c r="CC39" i="5119"/>
  <c r="CD39" i="5119"/>
  <c r="CE39" i="5119"/>
  <c r="CF39" i="5119"/>
  <c r="CG39" i="5119"/>
  <c r="CH39" i="5119"/>
  <c r="CI39" i="5119"/>
  <c r="CJ39" i="5119"/>
  <c r="CK39" i="5119"/>
  <c r="CL39" i="5119"/>
  <c r="CM39" i="5119"/>
  <c r="CN39" i="5119"/>
  <c r="CP39" i="5119"/>
  <c r="CQ39" i="5119"/>
  <c r="CR39" i="5119"/>
  <c r="CS39" i="5119"/>
  <c r="CT39" i="5119"/>
  <c r="CU39" i="5119"/>
  <c r="CV39" i="5119"/>
  <c r="CW39" i="5119"/>
  <c r="CX39" i="5119"/>
  <c r="CY39" i="5119"/>
  <c r="CZ39" i="5119"/>
  <c r="DA39" i="5119"/>
  <c r="DD39" i="5119"/>
  <c r="DE39" i="5119"/>
  <c r="DF39" i="5119"/>
  <c r="DG39" i="5119"/>
  <c r="DH39" i="5119"/>
  <c r="DI39" i="5119"/>
  <c r="DJ39" i="5119"/>
  <c r="DK39" i="5119"/>
  <c r="DL39" i="5119"/>
  <c r="DM39" i="5119"/>
  <c r="DN39" i="5119"/>
  <c r="A40" i="5119"/>
  <c r="A40" i="5188" s="1"/>
  <c r="B40" i="5119"/>
  <c r="D40" i="5119"/>
  <c r="E40" i="5119"/>
  <c r="F40" i="5119"/>
  <c r="G40" i="5119"/>
  <c r="H40" i="5119"/>
  <c r="I40" i="5119"/>
  <c r="J40" i="5119"/>
  <c r="K40" i="5119"/>
  <c r="L40" i="5119"/>
  <c r="M40" i="5119"/>
  <c r="N40" i="5119"/>
  <c r="Q40" i="5119"/>
  <c r="R40" i="5119"/>
  <c r="S40" i="5119"/>
  <c r="T40" i="5119"/>
  <c r="U40" i="5119"/>
  <c r="V40" i="5119"/>
  <c r="W40" i="5119"/>
  <c r="X40" i="5119"/>
  <c r="Y40" i="5119"/>
  <c r="Z40" i="5119"/>
  <c r="AA40" i="5119"/>
  <c r="AD40" i="5119"/>
  <c r="AE40" i="5119"/>
  <c r="AF40" i="5119"/>
  <c r="AG40" i="5119"/>
  <c r="AH40" i="5119"/>
  <c r="AI40" i="5119"/>
  <c r="AJ40" i="5119"/>
  <c r="AK40" i="5119"/>
  <c r="AL40" i="5119"/>
  <c r="AM40" i="5119"/>
  <c r="AN40" i="5119"/>
  <c r="AQ40" i="5119"/>
  <c r="AR40" i="5119"/>
  <c r="AS40" i="5119"/>
  <c r="AT40" i="5119"/>
  <c r="AU40" i="5119"/>
  <c r="AV40" i="5119"/>
  <c r="AW40" i="5119"/>
  <c r="AX40" i="5119"/>
  <c r="AY40" i="5119"/>
  <c r="AZ40" i="5119"/>
  <c r="BA40" i="5119"/>
  <c r="BC40" i="5119"/>
  <c r="BD40" i="5119"/>
  <c r="BE40" i="5119"/>
  <c r="BF40" i="5119"/>
  <c r="BG40" i="5119"/>
  <c r="BH40" i="5119"/>
  <c r="BI40" i="5119"/>
  <c r="BJ40" i="5119"/>
  <c r="BK40" i="5119"/>
  <c r="BL40" i="5119"/>
  <c r="BM40" i="5119"/>
  <c r="BN40" i="5119"/>
  <c r="BP40" i="5119"/>
  <c r="BQ40" i="5119"/>
  <c r="BR40" i="5119"/>
  <c r="BS40" i="5119"/>
  <c r="BT40" i="5119"/>
  <c r="BU40" i="5119"/>
  <c r="BV40" i="5119"/>
  <c r="BW40" i="5119"/>
  <c r="BX40" i="5119"/>
  <c r="BY40" i="5119"/>
  <c r="BZ40" i="5119"/>
  <c r="CA40" i="5119"/>
  <c r="CC40" i="5119"/>
  <c r="CD40" i="5119"/>
  <c r="CE40" i="5119"/>
  <c r="CF40" i="5119"/>
  <c r="CG40" i="5119"/>
  <c r="CH40" i="5119"/>
  <c r="CI40" i="5119"/>
  <c r="CJ40" i="5119"/>
  <c r="CK40" i="5119"/>
  <c r="CL40" i="5119"/>
  <c r="CM40" i="5119"/>
  <c r="CN40" i="5119"/>
  <c r="CP40" i="5119"/>
  <c r="CQ40" i="5119"/>
  <c r="CR40" i="5119"/>
  <c r="CS40" i="5119"/>
  <c r="CT40" i="5119"/>
  <c r="CU40" i="5119"/>
  <c r="CV40" i="5119"/>
  <c r="CW40" i="5119"/>
  <c r="CX40" i="5119"/>
  <c r="CY40" i="5119"/>
  <c r="CZ40" i="5119"/>
  <c r="DA40" i="5119"/>
  <c r="DD40" i="5119"/>
  <c r="DE40" i="5119"/>
  <c r="DF40" i="5119"/>
  <c r="DG40" i="5119"/>
  <c r="DH40" i="5119"/>
  <c r="DI40" i="5119"/>
  <c r="DJ40" i="5119"/>
  <c r="DK40" i="5119"/>
  <c r="DL40" i="5119"/>
  <c r="DM40" i="5119"/>
  <c r="DN40" i="5119"/>
  <c r="A41" i="5119"/>
  <c r="A41" i="5188" s="1"/>
  <c r="B41" i="5119"/>
  <c r="D41" i="5119"/>
  <c r="E41" i="5119"/>
  <c r="F41" i="5119"/>
  <c r="G41" i="5119"/>
  <c r="H41" i="5119"/>
  <c r="I41" i="5119"/>
  <c r="J41" i="5119"/>
  <c r="K41" i="5119"/>
  <c r="L41" i="5119"/>
  <c r="M41" i="5119"/>
  <c r="N41" i="5119"/>
  <c r="Q41" i="5119"/>
  <c r="R41" i="5119"/>
  <c r="S41" i="5119"/>
  <c r="T41" i="5119"/>
  <c r="U41" i="5119"/>
  <c r="V41" i="5119"/>
  <c r="W41" i="5119"/>
  <c r="X41" i="5119"/>
  <c r="Y41" i="5119"/>
  <c r="Z41" i="5119"/>
  <c r="AA41" i="5119"/>
  <c r="AD41" i="5119"/>
  <c r="AE41" i="5119"/>
  <c r="AF41" i="5119"/>
  <c r="AG41" i="5119"/>
  <c r="AH41" i="5119"/>
  <c r="AI41" i="5119"/>
  <c r="AJ41" i="5119"/>
  <c r="AK41" i="5119"/>
  <c r="AL41" i="5119"/>
  <c r="AM41" i="5119"/>
  <c r="AN41" i="5119"/>
  <c r="AQ41" i="5119"/>
  <c r="AR41" i="5119"/>
  <c r="AS41" i="5119"/>
  <c r="AT41" i="5119"/>
  <c r="AU41" i="5119"/>
  <c r="AV41" i="5119"/>
  <c r="AW41" i="5119"/>
  <c r="AX41" i="5119"/>
  <c r="AY41" i="5119"/>
  <c r="AZ41" i="5119"/>
  <c r="BA41" i="5119"/>
  <c r="BC41" i="5119"/>
  <c r="BD41" i="5119"/>
  <c r="BE41" i="5119"/>
  <c r="BF41" i="5119"/>
  <c r="BG41" i="5119"/>
  <c r="BH41" i="5119"/>
  <c r="BI41" i="5119"/>
  <c r="BJ41" i="5119"/>
  <c r="BK41" i="5119"/>
  <c r="BL41" i="5119"/>
  <c r="BM41" i="5119"/>
  <c r="BN41" i="5119"/>
  <c r="BP41" i="5119"/>
  <c r="BQ41" i="5119"/>
  <c r="BR41" i="5119"/>
  <c r="BS41" i="5119"/>
  <c r="BT41" i="5119"/>
  <c r="BU41" i="5119"/>
  <c r="BV41" i="5119"/>
  <c r="BW41" i="5119"/>
  <c r="BX41" i="5119"/>
  <c r="BY41" i="5119"/>
  <c r="BZ41" i="5119"/>
  <c r="CA41" i="5119"/>
  <c r="CC41" i="5119"/>
  <c r="CD41" i="5119"/>
  <c r="CE41" i="5119"/>
  <c r="CF41" i="5119"/>
  <c r="CG41" i="5119"/>
  <c r="CH41" i="5119"/>
  <c r="CI41" i="5119"/>
  <c r="CJ41" i="5119"/>
  <c r="CK41" i="5119"/>
  <c r="CL41" i="5119"/>
  <c r="CM41" i="5119"/>
  <c r="CN41" i="5119"/>
  <c r="CP41" i="5119"/>
  <c r="CQ41" i="5119"/>
  <c r="CR41" i="5119"/>
  <c r="CS41" i="5119"/>
  <c r="CT41" i="5119"/>
  <c r="CU41" i="5119"/>
  <c r="CV41" i="5119"/>
  <c r="CW41" i="5119"/>
  <c r="CX41" i="5119"/>
  <c r="CY41" i="5119"/>
  <c r="CZ41" i="5119"/>
  <c r="DA41" i="5119"/>
  <c r="DD41" i="5119"/>
  <c r="DE41" i="5119"/>
  <c r="DF41" i="5119"/>
  <c r="DG41" i="5119"/>
  <c r="DH41" i="5119"/>
  <c r="DI41" i="5119"/>
  <c r="DJ41" i="5119"/>
  <c r="DK41" i="5119"/>
  <c r="DL41" i="5119"/>
  <c r="DM41" i="5119"/>
  <c r="DN41" i="5119"/>
  <c r="B42" i="5119"/>
  <c r="D42" i="5119"/>
  <c r="E42" i="5119"/>
  <c r="F42" i="5119"/>
  <c r="G42" i="5119"/>
  <c r="H42" i="5119"/>
  <c r="I42" i="5119"/>
  <c r="J42" i="5119"/>
  <c r="K42" i="5119"/>
  <c r="L42" i="5119"/>
  <c r="M42" i="5119"/>
  <c r="N42" i="5119"/>
  <c r="Q42" i="5119"/>
  <c r="R42" i="5119"/>
  <c r="S42" i="5119"/>
  <c r="T42" i="5119"/>
  <c r="U42" i="5119"/>
  <c r="V42" i="5119"/>
  <c r="W42" i="5119"/>
  <c r="X42" i="5119"/>
  <c r="Y42" i="5119"/>
  <c r="Z42" i="5119"/>
  <c r="AA42" i="5119"/>
  <c r="AD42" i="5119"/>
  <c r="AE42" i="5119"/>
  <c r="AF42" i="5119"/>
  <c r="AG42" i="5119"/>
  <c r="AH42" i="5119"/>
  <c r="AI42" i="5119"/>
  <c r="AJ42" i="5119"/>
  <c r="AK42" i="5119"/>
  <c r="AL42" i="5119"/>
  <c r="AM42" i="5119"/>
  <c r="AN42" i="5119"/>
  <c r="AQ42" i="5119"/>
  <c r="AR42" i="5119"/>
  <c r="AS42" i="5119"/>
  <c r="AT42" i="5119"/>
  <c r="AU42" i="5119"/>
  <c r="AV42" i="5119"/>
  <c r="AW42" i="5119"/>
  <c r="AX42" i="5119"/>
  <c r="AY42" i="5119"/>
  <c r="AZ42" i="5119"/>
  <c r="BA42" i="5119"/>
  <c r="BC42" i="5119"/>
  <c r="BD42" i="5119"/>
  <c r="BE42" i="5119"/>
  <c r="BF42" i="5119"/>
  <c r="BG42" i="5119"/>
  <c r="BH42" i="5119"/>
  <c r="BI42" i="5119"/>
  <c r="BJ42" i="5119"/>
  <c r="BK42" i="5119"/>
  <c r="BL42" i="5119"/>
  <c r="BM42" i="5119"/>
  <c r="BN42" i="5119"/>
  <c r="BP42" i="5119"/>
  <c r="BQ42" i="5119"/>
  <c r="BR42" i="5119"/>
  <c r="BS42" i="5119"/>
  <c r="BT42" i="5119"/>
  <c r="BU42" i="5119"/>
  <c r="BV42" i="5119"/>
  <c r="BW42" i="5119"/>
  <c r="BX42" i="5119"/>
  <c r="BY42" i="5119"/>
  <c r="BZ42" i="5119"/>
  <c r="CA42" i="5119"/>
  <c r="CC42" i="5119"/>
  <c r="CD42" i="5119"/>
  <c r="CE42" i="5119"/>
  <c r="CF42" i="5119"/>
  <c r="CG42" i="5119"/>
  <c r="CH42" i="5119"/>
  <c r="CI42" i="5119"/>
  <c r="CJ42" i="5119"/>
  <c r="CK42" i="5119"/>
  <c r="CL42" i="5119"/>
  <c r="CM42" i="5119"/>
  <c r="CN42" i="5119"/>
  <c r="CP42" i="5119"/>
  <c r="CQ42" i="5119"/>
  <c r="CR42" i="5119"/>
  <c r="CS42" i="5119"/>
  <c r="CT42" i="5119"/>
  <c r="CU42" i="5119"/>
  <c r="CV42" i="5119"/>
  <c r="CW42" i="5119"/>
  <c r="CX42" i="5119"/>
  <c r="CY42" i="5119"/>
  <c r="CZ42" i="5119"/>
  <c r="DA42" i="5119"/>
  <c r="DD42" i="5119"/>
  <c r="DE42" i="5119"/>
  <c r="DF42" i="5119"/>
  <c r="DG42" i="5119"/>
  <c r="DH42" i="5119"/>
  <c r="DI42" i="5119"/>
  <c r="DJ42" i="5119"/>
  <c r="DK42" i="5119"/>
  <c r="DL42" i="5119"/>
  <c r="DM42" i="5119"/>
  <c r="DN42" i="5119"/>
  <c r="A43" i="5119"/>
  <c r="A43" i="5188" s="1"/>
  <c r="B43" i="5119"/>
  <c r="D43" i="5119"/>
  <c r="E43" i="5119"/>
  <c r="F43" i="5119"/>
  <c r="G43" i="5119"/>
  <c r="H43" i="5119"/>
  <c r="I43" i="5119"/>
  <c r="J43" i="5119"/>
  <c r="K43" i="5119"/>
  <c r="L43" i="5119"/>
  <c r="M43" i="5119"/>
  <c r="N43" i="5119"/>
  <c r="Q43" i="5119"/>
  <c r="R43" i="5119"/>
  <c r="S43" i="5119"/>
  <c r="T43" i="5119"/>
  <c r="U43" i="5119"/>
  <c r="V43" i="5119"/>
  <c r="W43" i="5119"/>
  <c r="X43" i="5119"/>
  <c r="Y43" i="5119"/>
  <c r="Z43" i="5119"/>
  <c r="AA43" i="5119"/>
  <c r="AD43" i="5119"/>
  <c r="AE43" i="5119"/>
  <c r="AF43" i="5119"/>
  <c r="AG43" i="5119"/>
  <c r="AH43" i="5119"/>
  <c r="AI43" i="5119"/>
  <c r="AJ43" i="5119"/>
  <c r="AK43" i="5119"/>
  <c r="AL43" i="5119"/>
  <c r="AM43" i="5119"/>
  <c r="AN43" i="5119"/>
  <c r="AQ43" i="5119"/>
  <c r="AR43" i="5119"/>
  <c r="AS43" i="5119"/>
  <c r="AT43" i="5119"/>
  <c r="AU43" i="5119"/>
  <c r="AV43" i="5119"/>
  <c r="AW43" i="5119"/>
  <c r="AX43" i="5119"/>
  <c r="AY43" i="5119"/>
  <c r="AZ43" i="5119"/>
  <c r="BA43" i="5119"/>
  <c r="BC43" i="5119"/>
  <c r="BD43" i="5119"/>
  <c r="BE43" i="5119"/>
  <c r="BF43" i="5119"/>
  <c r="BG43" i="5119"/>
  <c r="BH43" i="5119"/>
  <c r="BI43" i="5119"/>
  <c r="BJ43" i="5119"/>
  <c r="BK43" i="5119"/>
  <c r="BL43" i="5119"/>
  <c r="BM43" i="5119"/>
  <c r="BN43" i="5119"/>
  <c r="BP43" i="5119"/>
  <c r="BQ43" i="5119"/>
  <c r="BR43" i="5119"/>
  <c r="BS43" i="5119"/>
  <c r="BT43" i="5119"/>
  <c r="BU43" i="5119"/>
  <c r="BV43" i="5119"/>
  <c r="BW43" i="5119"/>
  <c r="BX43" i="5119"/>
  <c r="BY43" i="5119"/>
  <c r="BZ43" i="5119"/>
  <c r="CA43" i="5119"/>
  <c r="CC43" i="5119"/>
  <c r="CD43" i="5119"/>
  <c r="CE43" i="5119"/>
  <c r="CF43" i="5119"/>
  <c r="CG43" i="5119"/>
  <c r="CH43" i="5119"/>
  <c r="CI43" i="5119"/>
  <c r="CJ43" i="5119"/>
  <c r="CK43" i="5119"/>
  <c r="CL43" i="5119"/>
  <c r="CM43" i="5119"/>
  <c r="CN43" i="5119"/>
  <c r="CP43" i="5119"/>
  <c r="CQ43" i="5119"/>
  <c r="CR43" i="5119"/>
  <c r="CS43" i="5119"/>
  <c r="CT43" i="5119"/>
  <c r="CU43" i="5119"/>
  <c r="CV43" i="5119"/>
  <c r="CW43" i="5119"/>
  <c r="CX43" i="5119"/>
  <c r="CY43" i="5119"/>
  <c r="CZ43" i="5119"/>
  <c r="DA43" i="5119"/>
  <c r="DD43" i="5119"/>
  <c r="DE43" i="5119"/>
  <c r="DF43" i="5119"/>
  <c r="DG43" i="5119"/>
  <c r="DH43" i="5119"/>
  <c r="DI43" i="5119"/>
  <c r="DJ43" i="5119"/>
  <c r="DK43" i="5119"/>
  <c r="DL43" i="5119"/>
  <c r="DM43" i="5119"/>
  <c r="DN43" i="5119"/>
  <c r="A44" i="5119"/>
  <c r="A44" i="5188" s="1"/>
  <c r="B44" i="5119"/>
  <c r="D44" i="5119"/>
  <c r="E44" i="5119"/>
  <c r="F44" i="5119"/>
  <c r="G44" i="5119"/>
  <c r="H44" i="5119"/>
  <c r="I44" i="5119"/>
  <c r="J44" i="5119"/>
  <c r="K44" i="5119"/>
  <c r="L44" i="5119"/>
  <c r="M44" i="5119"/>
  <c r="N44" i="5119"/>
  <c r="Q44" i="5119"/>
  <c r="R44" i="5119"/>
  <c r="S44" i="5119"/>
  <c r="T44" i="5119"/>
  <c r="U44" i="5119"/>
  <c r="V44" i="5119"/>
  <c r="W44" i="5119"/>
  <c r="X44" i="5119"/>
  <c r="Y44" i="5119"/>
  <c r="Z44" i="5119"/>
  <c r="AA44" i="5119"/>
  <c r="AD44" i="5119"/>
  <c r="AE44" i="5119"/>
  <c r="AF44" i="5119"/>
  <c r="AG44" i="5119"/>
  <c r="AH44" i="5119"/>
  <c r="AI44" i="5119"/>
  <c r="AJ44" i="5119"/>
  <c r="AK44" i="5119"/>
  <c r="AL44" i="5119"/>
  <c r="AM44" i="5119"/>
  <c r="AN44" i="5119"/>
  <c r="AQ44" i="5119"/>
  <c r="AR44" i="5119"/>
  <c r="AS44" i="5119"/>
  <c r="AT44" i="5119"/>
  <c r="AU44" i="5119"/>
  <c r="AV44" i="5119"/>
  <c r="AW44" i="5119"/>
  <c r="AX44" i="5119"/>
  <c r="AY44" i="5119"/>
  <c r="AZ44" i="5119"/>
  <c r="BA44" i="5119"/>
  <c r="BC44" i="5119"/>
  <c r="BD44" i="5119"/>
  <c r="BE44" i="5119"/>
  <c r="BF44" i="5119"/>
  <c r="BG44" i="5119"/>
  <c r="BH44" i="5119"/>
  <c r="BI44" i="5119"/>
  <c r="BJ44" i="5119"/>
  <c r="BK44" i="5119"/>
  <c r="BL44" i="5119"/>
  <c r="BM44" i="5119"/>
  <c r="BN44" i="5119"/>
  <c r="BP44" i="5119"/>
  <c r="BQ44" i="5119"/>
  <c r="BR44" i="5119"/>
  <c r="BS44" i="5119"/>
  <c r="BT44" i="5119"/>
  <c r="BU44" i="5119"/>
  <c r="BV44" i="5119"/>
  <c r="BW44" i="5119"/>
  <c r="BX44" i="5119"/>
  <c r="BY44" i="5119"/>
  <c r="BZ44" i="5119"/>
  <c r="CA44" i="5119"/>
  <c r="CC44" i="5119"/>
  <c r="CD44" i="5119"/>
  <c r="CE44" i="5119"/>
  <c r="CF44" i="5119"/>
  <c r="CG44" i="5119"/>
  <c r="CH44" i="5119"/>
  <c r="CI44" i="5119"/>
  <c r="CJ44" i="5119"/>
  <c r="CK44" i="5119"/>
  <c r="CL44" i="5119"/>
  <c r="CM44" i="5119"/>
  <c r="CN44" i="5119"/>
  <c r="CP44" i="5119"/>
  <c r="CQ44" i="5119"/>
  <c r="CR44" i="5119"/>
  <c r="CS44" i="5119"/>
  <c r="CT44" i="5119"/>
  <c r="CU44" i="5119"/>
  <c r="CV44" i="5119"/>
  <c r="CW44" i="5119"/>
  <c r="CX44" i="5119"/>
  <c r="CY44" i="5119"/>
  <c r="CZ44" i="5119"/>
  <c r="DA44" i="5119"/>
  <c r="DD44" i="5119"/>
  <c r="DE44" i="5119"/>
  <c r="DF44" i="5119"/>
  <c r="DG44" i="5119"/>
  <c r="DH44" i="5119"/>
  <c r="DI44" i="5119"/>
  <c r="DJ44" i="5119"/>
  <c r="DK44" i="5119"/>
  <c r="DL44" i="5119"/>
  <c r="DM44" i="5119"/>
  <c r="DN44" i="5119"/>
  <c r="A45" i="5119"/>
  <c r="A45" i="5188" s="1"/>
  <c r="B45" i="5119"/>
  <c r="D45" i="5119"/>
  <c r="E45" i="5119"/>
  <c r="F45" i="5119"/>
  <c r="G45" i="5119"/>
  <c r="H45" i="5119"/>
  <c r="I45" i="5119"/>
  <c r="M45" i="5119"/>
  <c r="N45" i="5119"/>
  <c r="Q45" i="5119"/>
  <c r="R45" i="5119"/>
  <c r="S45" i="5119"/>
  <c r="T45" i="5119"/>
  <c r="U45" i="5119"/>
  <c r="V45" i="5119"/>
  <c r="Z45" i="5119"/>
  <c r="AA45" i="5119"/>
  <c r="AD45" i="5119"/>
  <c r="AE45" i="5119"/>
  <c r="AF45" i="5119"/>
  <c r="AG45" i="5119"/>
  <c r="AH45" i="5119"/>
  <c r="AI45" i="5119"/>
  <c r="AM45" i="5119"/>
  <c r="AN45" i="5119"/>
  <c r="AQ45" i="5119"/>
  <c r="AR45" i="5119"/>
  <c r="AS45" i="5119"/>
  <c r="AT45" i="5119"/>
  <c r="AU45" i="5119"/>
  <c r="AV45" i="5119"/>
  <c r="AZ45" i="5119"/>
  <c r="BA45" i="5119"/>
  <c r="BC45" i="5119"/>
  <c r="BD45" i="5119"/>
  <c r="BE45" i="5119"/>
  <c r="BF45" i="5119"/>
  <c r="BG45" i="5119"/>
  <c r="BH45" i="5119"/>
  <c r="BI45" i="5119"/>
  <c r="BJ45" i="5119"/>
  <c r="BK45" i="5119"/>
  <c r="BL45" i="5119"/>
  <c r="BM45" i="5119"/>
  <c r="BN45" i="5119"/>
  <c r="BP45" i="5119"/>
  <c r="BQ45" i="5119"/>
  <c r="BR45" i="5119"/>
  <c r="BS45" i="5119"/>
  <c r="BT45" i="5119"/>
  <c r="BU45" i="5119"/>
  <c r="BV45" i="5119"/>
  <c r="BW45" i="5119"/>
  <c r="BX45" i="5119"/>
  <c r="BY45" i="5119"/>
  <c r="BZ45" i="5119"/>
  <c r="CA45" i="5119"/>
  <c r="CC45" i="5119"/>
  <c r="CD45" i="5119"/>
  <c r="CE45" i="5119"/>
  <c r="CF45" i="5119"/>
  <c r="CG45" i="5119"/>
  <c r="CH45" i="5119"/>
  <c r="CI45" i="5119"/>
  <c r="CJ45" i="5119"/>
  <c r="CK45" i="5119"/>
  <c r="CL45" i="5119"/>
  <c r="CM45" i="5119"/>
  <c r="CN45" i="5119"/>
  <c r="CP45" i="5119"/>
  <c r="CQ45" i="5119"/>
  <c r="CR45" i="5119"/>
  <c r="CS45" i="5119"/>
  <c r="CT45" i="5119"/>
  <c r="CU45" i="5119"/>
  <c r="CV45" i="5119"/>
  <c r="CW45" i="5119"/>
  <c r="CX45" i="5119"/>
  <c r="CY45" i="5119"/>
  <c r="CZ45" i="5119"/>
  <c r="DA45" i="5119"/>
  <c r="DD45" i="5119"/>
  <c r="DE45" i="5119"/>
  <c r="DF45" i="5119"/>
  <c r="DG45" i="5119"/>
  <c r="DH45" i="5119"/>
  <c r="DI45" i="5119"/>
  <c r="DJ45" i="5119"/>
  <c r="DK45" i="5119"/>
  <c r="DL45" i="5119"/>
  <c r="DM45" i="5119"/>
  <c r="DN45" i="5119"/>
  <c r="A46" i="5119"/>
  <c r="A46" i="5188" s="1"/>
  <c r="B46" i="5119"/>
  <c r="D46" i="5119"/>
  <c r="E46" i="5119"/>
  <c r="F46" i="5119"/>
  <c r="G46" i="5119"/>
  <c r="H46" i="5119"/>
  <c r="I46" i="5119"/>
  <c r="J46" i="5119"/>
  <c r="K46" i="5119"/>
  <c r="L46" i="5119"/>
  <c r="M46" i="5119"/>
  <c r="N46" i="5119"/>
  <c r="Q46" i="5119"/>
  <c r="R46" i="5119"/>
  <c r="S46" i="5119"/>
  <c r="T46" i="5119"/>
  <c r="U46" i="5119"/>
  <c r="V46" i="5119"/>
  <c r="W46" i="5119"/>
  <c r="X46" i="5119"/>
  <c r="Y46" i="5119"/>
  <c r="Z46" i="5119"/>
  <c r="AA46" i="5119"/>
  <c r="AD46" i="5119"/>
  <c r="AE46" i="5119"/>
  <c r="AF46" i="5119"/>
  <c r="AG46" i="5119"/>
  <c r="AK46" i="5119"/>
  <c r="AL46" i="5119"/>
  <c r="AM46" i="5119"/>
  <c r="AN46" i="5119"/>
  <c r="AQ46" i="5119"/>
  <c r="AR46" i="5119"/>
  <c r="AS46" i="5119"/>
  <c r="AT46" i="5119"/>
  <c r="AU46" i="5119"/>
  <c r="AV46" i="5119"/>
  <c r="AW46" i="5119"/>
  <c r="AX46" i="5119"/>
  <c r="AY46" i="5119"/>
  <c r="AZ46" i="5119"/>
  <c r="BA46" i="5119"/>
  <c r="BC46" i="5119"/>
  <c r="BD46" i="5119"/>
  <c r="BE46" i="5119"/>
  <c r="BF46" i="5119"/>
  <c r="BG46" i="5119"/>
  <c r="BH46" i="5119"/>
  <c r="BI46" i="5119"/>
  <c r="BJ46" i="5119"/>
  <c r="BK46" i="5119"/>
  <c r="BL46" i="5119"/>
  <c r="BM46" i="5119"/>
  <c r="BN46" i="5119"/>
  <c r="BP46" i="5119"/>
  <c r="BQ46" i="5119"/>
  <c r="BR46" i="5119"/>
  <c r="BS46" i="5119"/>
  <c r="BT46" i="5119"/>
  <c r="BU46" i="5119"/>
  <c r="BV46" i="5119"/>
  <c r="BW46" i="5119"/>
  <c r="BX46" i="5119"/>
  <c r="BY46" i="5119"/>
  <c r="BZ46" i="5119"/>
  <c r="CA46" i="5119"/>
  <c r="CC46" i="5119"/>
  <c r="CD46" i="5119"/>
  <c r="CE46" i="5119"/>
  <c r="CF46" i="5119"/>
  <c r="CG46" i="5119"/>
  <c r="CH46" i="5119"/>
  <c r="CI46" i="5119"/>
  <c r="CJ46" i="5119"/>
  <c r="CK46" i="5119"/>
  <c r="CL46" i="5119"/>
  <c r="CM46" i="5119"/>
  <c r="CN46" i="5119"/>
  <c r="CP46" i="5119"/>
  <c r="CQ46" i="5119"/>
  <c r="CR46" i="5119"/>
  <c r="CS46" i="5119"/>
  <c r="CT46" i="5119"/>
  <c r="CU46" i="5119"/>
  <c r="CV46" i="5119"/>
  <c r="CW46" i="5119"/>
  <c r="CX46" i="5119"/>
  <c r="CY46" i="5119"/>
  <c r="CZ46" i="5119"/>
  <c r="DA46" i="5119"/>
  <c r="DD46" i="5119"/>
  <c r="DE46" i="5119"/>
  <c r="DF46" i="5119"/>
  <c r="DG46" i="5119"/>
  <c r="DH46" i="5119"/>
  <c r="DI46" i="5119"/>
  <c r="DJ46" i="5119"/>
  <c r="DK46" i="5119"/>
  <c r="DL46" i="5119"/>
  <c r="DM46" i="5119"/>
  <c r="DN46" i="5119"/>
  <c r="A47" i="5119"/>
  <c r="A47" i="5188" s="1"/>
  <c r="B47" i="5119"/>
  <c r="D47" i="5119"/>
  <c r="E47" i="5119"/>
  <c r="F47" i="5119"/>
  <c r="G47" i="5119"/>
  <c r="H47" i="5119"/>
  <c r="I47" i="5119"/>
  <c r="J47" i="5119"/>
  <c r="K47" i="5119"/>
  <c r="L47" i="5119"/>
  <c r="N47" i="5119"/>
  <c r="Q47" i="5119"/>
  <c r="R47" i="5119"/>
  <c r="S47" i="5119"/>
  <c r="T47" i="5119"/>
  <c r="U47" i="5119"/>
  <c r="V47" i="5119"/>
  <c r="W47" i="5119"/>
  <c r="X47" i="5119"/>
  <c r="Y47" i="5119"/>
  <c r="AA47" i="5119"/>
  <c r="AD47" i="5119"/>
  <c r="AE47" i="5119"/>
  <c r="AF47" i="5119"/>
  <c r="AG47" i="5119"/>
  <c r="AH47" i="5119"/>
  <c r="AI47" i="5119"/>
  <c r="AJ47" i="5119"/>
  <c r="AK47" i="5119"/>
  <c r="AL47" i="5119"/>
  <c r="AN47" i="5119"/>
  <c r="AQ47" i="5119"/>
  <c r="AR47" i="5119"/>
  <c r="AS47" i="5119"/>
  <c r="AT47" i="5119"/>
  <c r="AU47" i="5119"/>
  <c r="AV47" i="5119"/>
  <c r="AW47" i="5119"/>
  <c r="AX47" i="5119"/>
  <c r="AY47" i="5119"/>
  <c r="BA47" i="5119"/>
  <c r="BC47" i="5119"/>
  <c r="BD47" i="5119"/>
  <c r="BE47" i="5119"/>
  <c r="BF47" i="5119"/>
  <c r="BG47" i="5119"/>
  <c r="BH47" i="5119"/>
  <c r="BI47" i="5119"/>
  <c r="BJ47" i="5119"/>
  <c r="BK47" i="5119"/>
  <c r="BL47" i="5119"/>
  <c r="BM47" i="5119"/>
  <c r="BN47" i="5119"/>
  <c r="BP47" i="5119"/>
  <c r="BQ47" i="5119"/>
  <c r="BR47" i="5119"/>
  <c r="BS47" i="5119"/>
  <c r="BT47" i="5119"/>
  <c r="BU47" i="5119"/>
  <c r="BV47" i="5119"/>
  <c r="BW47" i="5119"/>
  <c r="BX47" i="5119"/>
  <c r="BY47" i="5119"/>
  <c r="BZ47" i="5119"/>
  <c r="CA47" i="5119"/>
  <c r="CC47" i="5119"/>
  <c r="CD47" i="5119"/>
  <c r="CE47" i="5119"/>
  <c r="CF47" i="5119"/>
  <c r="CG47" i="5119"/>
  <c r="CH47" i="5119"/>
  <c r="CI47" i="5119"/>
  <c r="CJ47" i="5119"/>
  <c r="CK47" i="5119"/>
  <c r="CL47" i="5119"/>
  <c r="CM47" i="5119"/>
  <c r="CN47" i="5119"/>
  <c r="CP47" i="5119"/>
  <c r="CQ47" i="5119"/>
  <c r="CR47" i="5119"/>
  <c r="CS47" i="5119"/>
  <c r="CT47" i="5119"/>
  <c r="CU47" i="5119"/>
  <c r="CV47" i="5119"/>
  <c r="CW47" i="5119"/>
  <c r="CX47" i="5119"/>
  <c r="CY47" i="5119"/>
  <c r="CZ47" i="5119"/>
  <c r="DA47" i="5119"/>
  <c r="DD47" i="5119"/>
  <c r="DE47" i="5119"/>
  <c r="DF47" i="5119"/>
  <c r="DG47" i="5119"/>
  <c r="DH47" i="5119"/>
  <c r="DI47" i="5119"/>
  <c r="DJ47" i="5119"/>
  <c r="DK47" i="5119"/>
  <c r="DL47" i="5119"/>
  <c r="DM47" i="5119"/>
  <c r="DN47" i="5119"/>
  <c r="A48" i="5119"/>
  <c r="A48" i="5188" s="1"/>
  <c r="B48" i="5119"/>
  <c r="D48" i="5119"/>
  <c r="E48" i="5119"/>
  <c r="H48" i="5119"/>
  <c r="I48" i="5119"/>
  <c r="J48" i="5119"/>
  <c r="K48" i="5119"/>
  <c r="L48" i="5119"/>
  <c r="M48" i="5119"/>
  <c r="N48" i="5119"/>
  <c r="Q48" i="5119"/>
  <c r="R48" i="5119"/>
  <c r="S48" i="5119"/>
  <c r="T48" i="5119"/>
  <c r="U48" i="5119"/>
  <c r="V48" i="5119"/>
  <c r="W48" i="5119"/>
  <c r="X48" i="5119"/>
  <c r="Y48" i="5119"/>
  <c r="Z48" i="5119"/>
  <c r="AA48" i="5119"/>
  <c r="AD48" i="5119"/>
  <c r="AE48" i="5119"/>
  <c r="AF48" i="5119"/>
  <c r="AG48" i="5119"/>
  <c r="AH48" i="5119"/>
  <c r="AI48" i="5119"/>
  <c r="AJ48" i="5119"/>
  <c r="AM48" i="5119"/>
  <c r="AN48" i="5119"/>
  <c r="AQ48" i="5119"/>
  <c r="AR48" i="5119"/>
  <c r="AS48" i="5119"/>
  <c r="AT48" i="5119"/>
  <c r="AU48" i="5119"/>
  <c r="AV48" i="5119"/>
  <c r="AW48" i="5119"/>
  <c r="AZ48" i="5119"/>
  <c r="BA48" i="5119"/>
  <c r="BC48" i="5119"/>
  <c r="BD48" i="5119"/>
  <c r="BE48" i="5119"/>
  <c r="BF48" i="5119"/>
  <c r="BG48" i="5119"/>
  <c r="BH48" i="5119"/>
  <c r="BI48" i="5119"/>
  <c r="BJ48" i="5119"/>
  <c r="BK48" i="5119"/>
  <c r="BL48" i="5119"/>
  <c r="BM48" i="5119"/>
  <c r="BN48" i="5119"/>
  <c r="BP48" i="5119"/>
  <c r="BQ48" i="5119"/>
  <c r="BR48" i="5119"/>
  <c r="BS48" i="5119"/>
  <c r="BT48" i="5119"/>
  <c r="BU48" i="5119"/>
  <c r="BV48" i="5119"/>
  <c r="BW48" i="5119"/>
  <c r="BX48" i="5119"/>
  <c r="BY48" i="5119"/>
  <c r="BZ48" i="5119"/>
  <c r="CA48" i="5119"/>
  <c r="CC48" i="5119"/>
  <c r="CD48" i="5119"/>
  <c r="CE48" i="5119"/>
  <c r="CF48" i="5119"/>
  <c r="CG48" i="5119"/>
  <c r="CH48" i="5119"/>
  <c r="CI48" i="5119"/>
  <c r="CJ48" i="5119"/>
  <c r="CK48" i="5119"/>
  <c r="CL48" i="5119"/>
  <c r="CM48" i="5119"/>
  <c r="CN48" i="5119"/>
  <c r="CP48" i="5119"/>
  <c r="CQ48" i="5119"/>
  <c r="CR48" i="5119"/>
  <c r="CS48" i="5119"/>
  <c r="CT48" i="5119"/>
  <c r="CU48" i="5119"/>
  <c r="CV48" i="5119"/>
  <c r="CW48" i="5119"/>
  <c r="CX48" i="5119"/>
  <c r="CY48" i="5119"/>
  <c r="CZ48" i="5119"/>
  <c r="DA48" i="5119"/>
  <c r="DD48" i="5119"/>
  <c r="DE48" i="5119"/>
  <c r="DF48" i="5119"/>
  <c r="DG48" i="5119"/>
  <c r="DH48" i="5119"/>
  <c r="DI48" i="5119"/>
  <c r="DJ48" i="5119"/>
  <c r="DK48" i="5119"/>
  <c r="DL48" i="5119"/>
  <c r="DM48" i="5119"/>
  <c r="DN48" i="5119"/>
  <c r="A49" i="5119"/>
  <c r="A49" i="5188" s="1"/>
  <c r="B49" i="5119"/>
  <c r="D49" i="5119"/>
  <c r="E49" i="5119"/>
  <c r="F49" i="5119"/>
  <c r="G49" i="5119"/>
  <c r="H49" i="5119"/>
  <c r="J49" i="5119"/>
  <c r="K49" i="5119"/>
  <c r="L49" i="5119"/>
  <c r="M49" i="5119"/>
  <c r="Q49" i="5119"/>
  <c r="R49" i="5119"/>
  <c r="S49" i="5119"/>
  <c r="T49" i="5119"/>
  <c r="U49" i="5119"/>
  <c r="W49" i="5119"/>
  <c r="X49" i="5119"/>
  <c r="Y49" i="5119"/>
  <c r="Z49" i="5119"/>
  <c r="AD49" i="5119"/>
  <c r="AE49" i="5119"/>
  <c r="AF49" i="5119"/>
  <c r="AG49" i="5119"/>
  <c r="AH49" i="5119"/>
  <c r="AJ49" i="5119"/>
  <c r="AK49" i="5119"/>
  <c r="AL49" i="5119"/>
  <c r="AM49" i="5119"/>
  <c r="AQ49" i="5119"/>
  <c r="AR49" i="5119"/>
  <c r="AS49" i="5119"/>
  <c r="AT49" i="5119"/>
  <c r="AU49" i="5119"/>
  <c r="AW49" i="5119"/>
  <c r="AX49" i="5119"/>
  <c r="AY49" i="5119"/>
  <c r="AZ49" i="5119"/>
  <c r="BC49" i="5119"/>
  <c r="BD49" i="5119"/>
  <c r="BE49" i="5119"/>
  <c r="BF49" i="5119"/>
  <c r="BG49" i="5119"/>
  <c r="BH49" i="5119"/>
  <c r="BI49" i="5119"/>
  <c r="BJ49" i="5119"/>
  <c r="BK49" i="5119"/>
  <c r="BL49" i="5119"/>
  <c r="BM49" i="5119"/>
  <c r="BN49" i="5119"/>
  <c r="BP49" i="5119"/>
  <c r="BQ49" i="5119"/>
  <c r="BR49" i="5119"/>
  <c r="BS49" i="5119"/>
  <c r="BT49" i="5119"/>
  <c r="BU49" i="5119"/>
  <c r="BV49" i="5119"/>
  <c r="BW49" i="5119"/>
  <c r="BX49" i="5119"/>
  <c r="BY49" i="5119"/>
  <c r="BZ49" i="5119"/>
  <c r="CA49" i="5119"/>
  <c r="CC49" i="5119"/>
  <c r="CD49" i="5119"/>
  <c r="CE49" i="5119"/>
  <c r="CF49" i="5119"/>
  <c r="CG49" i="5119"/>
  <c r="CH49" i="5119"/>
  <c r="CI49" i="5119"/>
  <c r="CJ49" i="5119"/>
  <c r="CK49" i="5119"/>
  <c r="CL49" i="5119"/>
  <c r="CM49" i="5119"/>
  <c r="CN49" i="5119"/>
  <c r="CP49" i="5119"/>
  <c r="CQ49" i="5119"/>
  <c r="CR49" i="5119"/>
  <c r="CS49" i="5119"/>
  <c r="CT49" i="5119"/>
  <c r="CU49" i="5119"/>
  <c r="CV49" i="5119"/>
  <c r="CW49" i="5119"/>
  <c r="CX49" i="5119"/>
  <c r="CY49" i="5119"/>
  <c r="CZ49" i="5119"/>
  <c r="DA49" i="5119"/>
  <c r="DD49" i="5119"/>
  <c r="DE49" i="5119"/>
  <c r="DF49" i="5119"/>
  <c r="DG49" i="5119"/>
  <c r="DH49" i="5119"/>
  <c r="DI49" i="5119"/>
  <c r="DJ49" i="5119"/>
  <c r="DK49" i="5119"/>
  <c r="DL49" i="5119"/>
  <c r="DM49" i="5119"/>
  <c r="DN49" i="5119"/>
  <c r="A50" i="5119"/>
  <c r="A50" i="5188" s="1"/>
  <c r="B50" i="5119"/>
  <c r="D50" i="5119"/>
  <c r="E50" i="5119"/>
  <c r="F50" i="5119"/>
  <c r="H50" i="5119"/>
  <c r="J50" i="5119"/>
  <c r="N50" i="5119"/>
  <c r="O50" i="5119" s="1"/>
  <c r="Q50" i="5119"/>
  <c r="R50" i="5119"/>
  <c r="S50" i="5119"/>
  <c r="U50" i="5119"/>
  <c r="V50" i="5119"/>
  <c r="W50" i="5119"/>
  <c r="AA50" i="5119"/>
  <c r="AB50" i="5119" s="1"/>
  <c r="AD50" i="5119"/>
  <c r="AE50" i="5119"/>
  <c r="AF50" i="5119"/>
  <c r="AH50" i="5119"/>
  <c r="AJ50" i="5119"/>
  <c r="AN50" i="5119"/>
  <c r="AO50" i="5119" s="1"/>
  <c r="AQ50" i="5119"/>
  <c r="AR50" i="5119"/>
  <c r="AS50" i="5119"/>
  <c r="AU50" i="5119"/>
  <c r="AV50" i="5119"/>
  <c r="AW50" i="5119"/>
  <c r="AX50" i="5119"/>
  <c r="AY50" i="5119"/>
  <c r="AZ50" i="5119"/>
  <c r="BA50" i="5119"/>
  <c r="BB50" i="5119" s="1"/>
  <c r="BC50" i="5119"/>
  <c r="BD50" i="5119"/>
  <c r="BE50" i="5119"/>
  <c r="BF50" i="5119"/>
  <c r="BG50" i="5119"/>
  <c r="BH50" i="5119"/>
  <c r="BI50" i="5119"/>
  <c r="BJ50" i="5119"/>
  <c r="BK50" i="5119"/>
  <c r="BL50" i="5119"/>
  <c r="BM50" i="5119"/>
  <c r="BN50" i="5119"/>
  <c r="BP50" i="5119"/>
  <c r="BQ50" i="5119"/>
  <c r="BR50" i="5119"/>
  <c r="BS50" i="5119"/>
  <c r="BT50" i="5119"/>
  <c r="BU50" i="5119"/>
  <c r="BV50" i="5119"/>
  <c r="BW50" i="5119"/>
  <c r="BX50" i="5119"/>
  <c r="BY50" i="5119"/>
  <c r="BZ50" i="5119"/>
  <c r="CA50" i="5119"/>
  <c r="CC50" i="5119"/>
  <c r="CD50" i="5119"/>
  <c r="CE50" i="5119"/>
  <c r="CF50" i="5119"/>
  <c r="CG50" i="5119"/>
  <c r="CH50" i="5119"/>
  <c r="CI50" i="5119"/>
  <c r="CJ50" i="5119"/>
  <c r="CK50" i="5119"/>
  <c r="CL50" i="5119"/>
  <c r="CM50" i="5119"/>
  <c r="CN50" i="5119"/>
  <c r="CP50" i="5119"/>
  <c r="CQ50" i="5119"/>
  <c r="CR50" i="5119"/>
  <c r="CS50" i="5119"/>
  <c r="CT50" i="5119"/>
  <c r="CU50" i="5119"/>
  <c r="CV50" i="5119"/>
  <c r="CW50" i="5119"/>
  <c r="CX50" i="5119"/>
  <c r="CY50" i="5119"/>
  <c r="CZ50" i="5119"/>
  <c r="DA50" i="5119"/>
  <c r="DD50" i="5119"/>
  <c r="DE50" i="5119"/>
  <c r="DF50" i="5119"/>
  <c r="DG50" i="5119"/>
  <c r="DH50" i="5119"/>
  <c r="DI50" i="5119"/>
  <c r="DJ50" i="5119"/>
  <c r="DK50" i="5119"/>
  <c r="DL50" i="5119"/>
  <c r="DM50" i="5119"/>
  <c r="DN50" i="5119"/>
  <c r="A51" i="5119"/>
  <c r="A51" i="5188" s="1"/>
  <c r="B51" i="5119"/>
  <c r="D51" i="5119"/>
  <c r="E51" i="5119"/>
  <c r="F51" i="5119"/>
  <c r="G51" i="5119"/>
  <c r="H51" i="5119"/>
  <c r="I51" i="5119"/>
  <c r="J51" i="5119"/>
  <c r="K51" i="5119"/>
  <c r="L51" i="5119"/>
  <c r="M51" i="5119"/>
  <c r="N51" i="5119"/>
  <c r="Q51" i="5119"/>
  <c r="R51" i="5119"/>
  <c r="S51" i="5119"/>
  <c r="T51" i="5119"/>
  <c r="U51" i="5119"/>
  <c r="V51" i="5119"/>
  <c r="W51" i="5119"/>
  <c r="X51" i="5119"/>
  <c r="Y51" i="5119"/>
  <c r="Z51" i="5119"/>
  <c r="AA51" i="5119"/>
  <c r="AD51" i="5119"/>
  <c r="AE51" i="5119"/>
  <c r="AF51" i="5119"/>
  <c r="AG51" i="5119"/>
  <c r="AH51" i="5119"/>
  <c r="AI51" i="5119"/>
  <c r="AJ51" i="5119"/>
  <c r="AK51" i="5119"/>
  <c r="AL51" i="5119"/>
  <c r="AM51" i="5119"/>
  <c r="AN51" i="5119"/>
  <c r="AR51" i="5119"/>
  <c r="AQ51" i="5119" s="1"/>
  <c r="AS51" i="5119"/>
  <c r="AT51" i="5119"/>
  <c r="AU51" i="5119"/>
  <c r="AV51" i="5119"/>
  <c r="AW51" i="5119"/>
  <c r="AX51" i="5119"/>
  <c r="AY51" i="5119"/>
  <c r="AZ51" i="5119"/>
  <c r="BA51" i="5119"/>
  <c r="BC51" i="5119"/>
  <c r="BD51" i="5119"/>
  <c r="BE51" i="5119"/>
  <c r="BF51" i="5119"/>
  <c r="BG51" i="5119"/>
  <c r="BH51" i="5119"/>
  <c r="BI51" i="5119"/>
  <c r="BJ51" i="5119"/>
  <c r="BK51" i="5119"/>
  <c r="BL51" i="5119"/>
  <c r="BM51" i="5119"/>
  <c r="BN51" i="5119"/>
  <c r="BP51" i="5119"/>
  <c r="BQ51" i="5119"/>
  <c r="BR51" i="5119"/>
  <c r="BS51" i="5119"/>
  <c r="BT51" i="5119"/>
  <c r="BU51" i="5119"/>
  <c r="BV51" i="5119"/>
  <c r="BW51" i="5119"/>
  <c r="BX51" i="5119"/>
  <c r="BY51" i="5119"/>
  <c r="BZ51" i="5119"/>
  <c r="CA51" i="5119"/>
  <c r="CC51" i="5119"/>
  <c r="CD51" i="5119"/>
  <c r="CE51" i="5119"/>
  <c r="CF51" i="5119"/>
  <c r="CG51" i="5119"/>
  <c r="CH51" i="5119"/>
  <c r="CI51" i="5119"/>
  <c r="CJ51" i="5119"/>
  <c r="CK51" i="5119"/>
  <c r="CL51" i="5119"/>
  <c r="CM51" i="5119"/>
  <c r="CN51" i="5119"/>
  <c r="CP51" i="5119"/>
  <c r="CQ51" i="5119"/>
  <c r="CR51" i="5119"/>
  <c r="CS51" i="5119"/>
  <c r="CT51" i="5119"/>
  <c r="CU51" i="5119"/>
  <c r="CV51" i="5119"/>
  <c r="CW51" i="5119"/>
  <c r="CX51" i="5119"/>
  <c r="CY51" i="5119"/>
  <c r="CZ51" i="5119"/>
  <c r="DA51" i="5119"/>
  <c r="DD51" i="5119"/>
  <c r="DE51" i="5119"/>
  <c r="DF51" i="5119"/>
  <c r="DG51" i="5119"/>
  <c r="DH51" i="5119"/>
  <c r="DI51" i="5119"/>
  <c r="DJ51" i="5119"/>
  <c r="DK51" i="5119"/>
  <c r="DL51" i="5119"/>
  <c r="DM51" i="5119"/>
  <c r="DN51" i="5119"/>
  <c r="A52" i="5119"/>
  <c r="A52" i="5188" s="1"/>
  <c r="B52" i="5119"/>
  <c r="D52" i="5119"/>
  <c r="E52" i="5119"/>
  <c r="F52" i="5119"/>
  <c r="G52" i="5119"/>
  <c r="H52" i="5119"/>
  <c r="I52" i="5119"/>
  <c r="J52" i="5119"/>
  <c r="K52" i="5119"/>
  <c r="L52" i="5119"/>
  <c r="M52" i="5119"/>
  <c r="N52" i="5119"/>
  <c r="Q52" i="5119"/>
  <c r="R52" i="5119"/>
  <c r="S52" i="5119"/>
  <c r="T52" i="5119"/>
  <c r="U52" i="5119"/>
  <c r="V52" i="5119"/>
  <c r="W52" i="5119"/>
  <c r="X52" i="5119"/>
  <c r="Y52" i="5119"/>
  <c r="Z52" i="5119"/>
  <c r="AA52" i="5119"/>
  <c r="AD52" i="5119"/>
  <c r="AE52" i="5119"/>
  <c r="AF52" i="5119"/>
  <c r="AG52" i="5119"/>
  <c r="AH52" i="5119"/>
  <c r="AI52" i="5119"/>
  <c r="AJ52" i="5119"/>
  <c r="AK52" i="5119"/>
  <c r="AL52" i="5119"/>
  <c r="AM52" i="5119"/>
  <c r="AN52" i="5119"/>
  <c r="AQ52" i="5119"/>
  <c r="AR52" i="5119"/>
  <c r="AS52" i="5119"/>
  <c r="AT52" i="5119"/>
  <c r="AU52" i="5119"/>
  <c r="AV52" i="5119"/>
  <c r="AW52" i="5119"/>
  <c r="AX52" i="5119"/>
  <c r="AY52" i="5119"/>
  <c r="AZ52" i="5119"/>
  <c r="BA52" i="5119"/>
  <c r="BC52" i="5119"/>
  <c r="BD52" i="5119"/>
  <c r="BE52" i="5119"/>
  <c r="BF52" i="5119"/>
  <c r="BG52" i="5119"/>
  <c r="BH52" i="5119"/>
  <c r="BI52" i="5119"/>
  <c r="BJ52" i="5119"/>
  <c r="BK52" i="5119"/>
  <c r="BL52" i="5119"/>
  <c r="BM52" i="5119"/>
  <c r="BN52" i="5119"/>
  <c r="BP52" i="5119"/>
  <c r="BQ52" i="5119"/>
  <c r="BR52" i="5119"/>
  <c r="BS52" i="5119"/>
  <c r="BT52" i="5119"/>
  <c r="BU52" i="5119"/>
  <c r="BV52" i="5119"/>
  <c r="BW52" i="5119"/>
  <c r="BX52" i="5119"/>
  <c r="BY52" i="5119"/>
  <c r="BZ52" i="5119"/>
  <c r="CA52" i="5119"/>
  <c r="CC52" i="5119"/>
  <c r="CD52" i="5119"/>
  <c r="CE52" i="5119"/>
  <c r="CF52" i="5119"/>
  <c r="CG52" i="5119"/>
  <c r="CH52" i="5119"/>
  <c r="CI52" i="5119"/>
  <c r="CJ52" i="5119"/>
  <c r="CK52" i="5119"/>
  <c r="CL52" i="5119"/>
  <c r="CM52" i="5119"/>
  <c r="CN52" i="5119"/>
  <c r="CP52" i="5119"/>
  <c r="CQ52" i="5119"/>
  <c r="CR52" i="5119"/>
  <c r="CS52" i="5119"/>
  <c r="CT52" i="5119"/>
  <c r="CU52" i="5119"/>
  <c r="CV52" i="5119"/>
  <c r="CW52" i="5119"/>
  <c r="CX52" i="5119"/>
  <c r="CY52" i="5119"/>
  <c r="CZ52" i="5119"/>
  <c r="DA52" i="5119"/>
  <c r="DD52" i="5119"/>
  <c r="DE52" i="5119"/>
  <c r="DF52" i="5119"/>
  <c r="DG52" i="5119"/>
  <c r="DH52" i="5119"/>
  <c r="DI52" i="5119"/>
  <c r="DJ52" i="5119"/>
  <c r="DK52" i="5119"/>
  <c r="DL52" i="5119"/>
  <c r="DM52" i="5119"/>
  <c r="DN52" i="5119"/>
  <c r="A53" i="5119"/>
  <c r="A53" i="5188" s="1"/>
  <c r="B53" i="5119"/>
  <c r="D53" i="5119"/>
  <c r="E53" i="5119"/>
  <c r="F53" i="5119"/>
  <c r="G53" i="5119"/>
  <c r="H53" i="5119"/>
  <c r="I53" i="5119"/>
  <c r="J53" i="5119"/>
  <c r="K53" i="5119"/>
  <c r="L53" i="5119"/>
  <c r="M53" i="5119"/>
  <c r="N53" i="5119"/>
  <c r="Q53" i="5119"/>
  <c r="R53" i="5119"/>
  <c r="S53" i="5119"/>
  <c r="T53" i="5119"/>
  <c r="U53" i="5119"/>
  <c r="V53" i="5119"/>
  <c r="W53" i="5119"/>
  <c r="X53" i="5119"/>
  <c r="Y53" i="5119"/>
  <c r="Z53" i="5119"/>
  <c r="AA53" i="5119"/>
  <c r="AD53" i="5119"/>
  <c r="AE53" i="5119"/>
  <c r="AF53" i="5119"/>
  <c r="AG53" i="5119"/>
  <c r="AH53" i="5119"/>
  <c r="AI53" i="5119"/>
  <c r="AJ53" i="5119"/>
  <c r="AK53" i="5119"/>
  <c r="AL53" i="5119"/>
  <c r="AM53" i="5119"/>
  <c r="AN53" i="5119"/>
  <c r="AQ53" i="5119"/>
  <c r="AR53" i="5119"/>
  <c r="AS53" i="5119"/>
  <c r="AT53" i="5119"/>
  <c r="AU53" i="5119"/>
  <c r="AV53" i="5119"/>
  <c r="AW53" i="5119"/>
  <c r="AX53" i="5119"/>
  <c r="AY53" i="5119"/>
  <c r="AZ53" i="5119"/>
  <c r="BA53" i="5119"/>
  <c r="BC53" i="5119"/>
  <c r="BD53" i="5119"/>
  <c r="BE53" i="5119"/>
  <c r="BF53" i="5119"/>
  <c r="BG53" i="5119"/>
  <c r="BH53" i="5119"/>
  <c r="BI53" i="5119"/>
  <c r="BJ53" i="5119"/>
  <c r="BK53" i="5119"/>
  <c r="BL53" i="5119"/>
  <c r="BM53" i="5119"/>
  <c r="BN53" i="5119"/>
  <c r="BP53" i="5119"/>
  <c r="BQ53" i="5119"/>
  <c r="BR53" i="5119"/>
  <c r="BS53" i="5119"/>
  <c r="BT53" i="5119"/>
  <c r="BU53" i="5119"/>
  <c r="BV53" i="5119"/>
  <c r="BW53" i="5119"/>
  <c r="BX53" i="5119"/>
  <c r="BY53" i="5119"/>
  <c r="BZ53" i="5119"/>
  <c r="CA53" i="5119"/>
  <c r="CC53" i="5119"/>
  <c r="CD53" i="5119"/>
  <c r="CE53" i="5119"/>
  <c r="CF53" i="5119"/>
  <c r="CG53" i="5119"/>
  <c r="CH53" i="5119"/>
  <c r="CI53" i="5119"/>
  <c r="CJ53" i="5119"/>
  <c r="CK53" i="5119"/>
  <c r="CL53" i="5119"/>
  <c r="CM53" i="5119"/>
  <c r="CN53" i="5119"/>
  <c r="CP53" i="5119"/>
  <c r="CQ53" i="5119"/>
  <c r="CR53" i="5119"/>
  <c r="CS53" i="5119"/>
  <c r="CT53" i="5119"/>
  <c r="CU53" i="5119"/>
  <c r="CV53" i="5119"/>
  <c r="CW53" i="5119"/>
  <c r="CX53" i="5119"/>
  <c r="CY53" i="5119"/>
  <c r="CZ53" i="5119"/>
  <c r="DA53" i="5119"/>
  <c r="DD53" i="5119"/>
  <c r="DE53" i="5119"/>
  <c r="DF53" i="5119"/>
  <c r="DG53" i="5119"/>
  <c r="DH53" i="5119"/>
  <c r="DI53" i="5119"/>
  <c r="DJ53" i="5119"/>
  <c r="DK53" i="5119"/>
  <c r="DL53" i="5119"/>
  <c r="DM53" i="5119"/>
  <c r="DN53" i="5119"/>
  <c r="A54" i="5119"/>
  <c r="A54" i="5188" s="1"/>
  <c r="B54" i="5119"/>
  <c r="D54" i="5119"/>
  <c r="E54" i="5119"/>
  <c r="G54" i="5119"/>
  <c r="H54" i="5119"/>
  <c r="I54" i="5119"/>
  <c r="J54" i="5119"/>
  <c r="L54" i="5119"/>
  <c r="N54" i="5119"/>
  <c r="Q54" i="5119"/>
  <c r="R54" i="5119"/>
  <c r="S54" i="5119"/>
  <c r="T54" i="5119"/>
  <c r="U54" i="5119"/>
  <c r="V54" i="5119"/>
  <c r="W54" i="5119"/>
  <c r="X54" i="5119"/>
  <c r="AA54" i="5119"/>
  <c r="AD54" i="5119"/>
  <c r="AE54" i="5119"/>
  <c r="AF54" i="5119"/>
  <c r="AG54" i="5119"/>
  <c r="AH54" i="5119"/>
  <c r="AI54" i="5119"/>
  <c r="AJ54" i="5119"/>
  <c r="AK54" i="5119"/>
  <c r="AL54" i="5119"/>
  <c r="AM54" i="5119"/>
  <c r="AN54" i="5119"/>
  <c r="AQ54" i="5119"/>
  <c r="AR54" i="5119"/>
  <c r="AS54" i="5119"/>
  <c r="AT54" i="5119"/>
  <c r="AU54" i="5119"/>
  <c r="AV54" i="5119"/>
  <c r="AW54" i="5119"/>
  <c r="AX54" i="5119"/>
  <c r="AY54" i="5119"/>
  <c r="AZ54" i="5119"/>
  <c r="BA54" i="5119"/>
  <c r="BC54" i="5119"/>
  <c r="BD54" i="5119"/>
  <c r="BE54" i="5119"/>
  <c r="BF54" i="5119"/>
  <c r="BG54" i="5119"/>
  <c r="BH54" i="5119"/>
  <c r="BI54" i="5119"/>
  <c r="BJ54" i="5119"/>
  <c r="BK54" i="5119"/>
  <c r="BL54" i="5119"/>
  <c r="BM54" i="5119"/>
  <c r="BN54" i="5119"/>
  <c r="BP54" i="5119"/>
  <c r="BQ54" i="5119"/>
  <c r="BR54" i="5119"/>
  <c r="BS54" i="5119"/>
  <c r="BT54" i="5119"/>
  <c r="BU54" i="5119"/>
  <c r="BV54" i="5119"/>
  <c r="BW54" i="5119"/>
  <c r="BX54" i="5119"/>
  <c r="BY54" i="5119"/>
  <c r="BZ54" i="5119"/>
  <c r="CA54" i="5119"/>
  <c r="CC54" i="5119"/>
  <c r="CD54" i="5119"/>
  <c r="CE54" i="5119"/>
  <c r="CF54" i="5119"/>
  <c r="CG54" i="5119"/>
  <c r="CH54" i="5119"/>
  <c r="CI54" i="5119"/>
  <c r="CJ54" i="5119"/>
  <c r="CK54" i="5119"/>
  <c r="CL54" i="5119"/>
  <c r="CM54" i="5119"/>
  <c r="CN54" i="5119"/>
  <c r="CP54" i="5119"/>
  <c r="CQ54" i="5119"/>
  <c r="CR54" i="5119"/>
  <c r="CS54" i="5119"/>
  <c r="CT54" i="5119"/>
  <c r="CU54" i="5119"/>
  <c r="CV54" i="5119"/>
  <c r="CW54" i="5119"/>
  <c r="CX54" i="5119"/>
  <c r="CY54" i="5119"/>
  <c r="CZ54" i="5119"/>
  <c r="DA54" i="5119"/>
  <c r="DD54" i="5119"/>
  <c r="DE54" i="5119"/>
  <c r="DF54" i="5119"/>
  <c r="DG54" i="5119"/>
  <c r="DH54" i="5119"/>
  <c r="DI54" i="5119"/>
  <c r="DJ54" i="5119"/>
  <c r="DK54" i="5119"/>
  <c r="DL54" i="5119"/>
  <c r="DM54" i="5119"/>
  <c r="DN54" i="5119"/>
  <c r="B55" i="5119"/>
  <c r="D55" i="5119"/>
  <c r="E55" i="5119"/>
  <c r="F55" i="5119"/>
  <c r="G55" i="5119"/>
  <c r="H55" i="5119"/>
  <c r="I55" i="5119"/>
  <c r="J55" i="5119"/>
  <c r="K55" i="5119"/>
  <c r="L55" i="5119"/>
  <c r="M55" i="5119"/>
  <c r="N55" i="5119"/>
  <c r="Q55" i="5119"/>
  <c r="R55" i="5119"/>
  <c r="S55" i="5119"/>
  <c r="T55" i="5119"/>
  <c r="U55" i="5119"/>
  <c r="V55" i="5119"/>
  <c r="W55" i="5119"/>
  <c r="X55" i="5119"/>
  <c r="Y55" i="5119"/>
  <c r="Z55" i="5119"/>
  <c r="AA55" i="5119"/>
  <c r="AD55" i="5119"/>
  <c r="AE55" i="5119"/>
  <c r="AF55" i="5119"/>
  <c r="AG55" i="5119"/>
  <c r="AH55" i="5119"/>
  <c r="AI55" i="5119"/>
  <c r="AJ55" i="5119"/>
  <c r="AK55" i="5119"/>
  <c r="AL55" i="5119"/>
  <c r="AM55" i="5119"/>
  <c r="AN55" i="5119"/>
  <c r="AQ55" i="5119"/>
  <c r="AR55" i="5119"/>
  <c r="AS55" i="5119"/>
  <c r="AT55" i="5119"/>
  <c r="AU55" i="5119"/>
  <c r="AV55" i="5119"/>
  <c r="AW55" i="5119"/>
  <c r="AX55" i="5119"/>
  <c r="AY55" i="5119"/>
  <c r="AZ55" i="5119"/>
  <c r="BA55" i="5119"/>
  <c r="BC55" i="5119"/>
  <c r="BD55" i="5119"/>
  <c r="BE55" i="5119"/>
  <c r="BF55" i="5119"/>
  <c r="BG55" i="5119"/>
  <c r="BH55" i="5119"/>
  <c r="BI55" i="5119"/>
  <c r="BJ55" i="5119"/>
  <c r="BK55" i="5119"/>
  <c r="BL55" i="5119"/>
  <c r="BM55" i="5119"/>
  <c r="BN55" i="5119"/>
  <c r="BP55" i="5119"/>
  <c r="BQ55" i="5119"/>
  <c r="BR55" i="5119"/>
  <c r="BS55" i="5119"/>
  <c r="BT55" i="5119"/>
  <c r="BU55" i="5119"/>
  <c r="BV55" i="5119"/>
  <c r="BW55" i="5119"/>
  <c r="BX55" i="5119"/>
  <c r="BY55" i="5119"/>
  <c r="BZ55" i="5119"/>
  <c r="CA55" i="5119"/>
  <c r="CC55" i="5119"/>
  <c r="CD55" i="5119"/>
  <c r="CE55" i="5119"/>
  <c r="CF55" i="5119"/>
  <c r="CG55" i="5119"/>
  <c r="CH55" i="5119"/>
  <c r="CI55" i="5119"/>
  <c r="CJ55" i="5119"/>
  <c r="CK55" i="5119"/>
  <c r="CL55" i="5119"/>
  <c r="CM55" i="5119"/>
  <c r="CN55" i="5119"/>
  <c r="CP55" i="5119"/>
  <c r="CQ55" i="5119"/>
  <c r="CR55" i="5119"/>
  <c r="CS55" i="5119"/>
  <c r="CT55" i="5119"/>
  <c r="CU55" i="5119"/>
  <c r="CV55" i="5119"/>
  <c r="CW55" i="5119"/>
  <c r="CX55" i="5119"/>
  <c r="CY55" i="5119"/>
  <c r="CZ55" i="5119"/>
  <c r="DA55" i="5119"/>
  <c r="DD55" i="5119"/>
  <c r="DE55" i="5119"/>
  <c r="DF55" i="5119"/>
  <c r="DG55" i="5119"/>
  <c r="DH55" i="5119"/>
  <c r="DI55" i="5119"/>
  <c r="DJ55" i="5119"/>
  <c r="DK55" i="5119"/>
  <c r="DL55" i="5119"/>
  <c r="DM55" i="5119"/>
  <c r="DN55" i="5119"/>
  <c r="A56" i="5119"/>
  <c r="A56" i="5188" s="1"/>
  <c r="B56" i="5119"/>
  <c r="D56" i="5119"/>
  <c r="E56" i="5119"/>
  <c r="F56" i="5119"/>
  <c r="G56" i="5119"/>
  <c r="H56" i="5119"/>
  <c r="I56" i="5119"/>
  <c r="J56" i="5119"/>
  <c r="K56" i="5119"/>
  <c r="L56" i="5119"/>
  <c r="M56" i="5119"/>
  <c r="N56" i="5119"/>
  <c r="Q56" i="5119"/>
  <c r="R56" i="5119"/>
  <c r="S56" i="5119"/>
  <c r="T56" i="5119"/>
  <c r="U56" i="5119"/>
  <c r="V56" i="5119"/>
  <c r="W56" i="5119"/>
  <c r="X56" i="5119"/>
  <c r="Y56" i="5119"/>
  <c r="Z56" i="5119"/>
  <c r="AA56" i="5119"/>
  <c r="AD56" i="5119"/>
  <c r="AE56" i="5119"/>
  <c r="AF56" i="5119"/>
  <c r="AG56" i="5119"/>
  <c r="AH56" i="5119"/>
  <c r="AI56" i="5119"/>
  <c r="AJ56" i="5119"/>
  <c r="AK56" i="5119"/>
  <c r="AL56" i="5119"/>
  <c r="AM56" i="5119"/>
  <c r="AN56" i="5119"/>
  <c r="AQ56" i="5119"/>
  <c r="AR56" i="5119"/>
  <c r="AS56" i="5119"/>
  <c r="AT56" i="5119"/>
  <c r="AU56" i="5119"/>
  <c r="AV56" i="5119"/>
  <c r="AW56" i="5119"/>
  <c r="AX56" i="5119"/>
  <c r="AY56" i="5119"/>
  <c r="AZ56" i="5119"/>
  <c r="BA56" i="5119"/>
  <c r="BC56" i="5119"/>
  <c r="BD56" i="5119"/>
  <c r="BE56" i="5119"/>
  <c r="BF56" i="5119"/>
  <c r="BG56" i="5119"/>
  <c r="BH56" i="5119"/>
  <c r="BI56" i="5119"/>
  <c r="BJ56" i="5119"/>
  <c r="BK56" i="5119"/>
  <c r="BL56" i="5119"/>
  <c r="BM56" i="5119"/>
  <c r="BN56" i="5119"/>
  <c r="BP56" i="5119"/>
  <c r="BQ56" i="5119"/>
  <c r="BR56" i="5119"/>
  <c r="BS56" i="5119"/>
  <c r="BT56" i="5119"/>
  <c r="BU56" i="5119"/>
  <c r="BV56" i="5119"/>
  <c r="BW56" i="5119"/>
  <c r="BX56" i="5119"/>
  <c r="BY56" i="5119"/>
  <c r="BZ56" i="5119"/>
  <c r="CA56" i="5119"/>
  <c r="CC56" i="5119"/>
  <c r="CD56" i="5119"/>
  <c r="CE56" i="5119"/>
  <c r="CF56" i="5119"/>
  <c r="CG56" i="5119"/>
  <c r="CH56" i="5119"/>
  <c r="CI56" i="5119"/>
  <c r="CJ56" i="5119"/>
  <c r="CK56" i="5119"/>
  <c r="CL56" i="5119"/>
  <c r="CM56" i="5119"/>
  <c r="CN56" i="5119"/>
  <c r="CP56" i="5119"/>
  <c r="CQ56" i="5119"/>
  <c r="CR56" i="5119"/>
  <c r="CS56" i="5119"/>
  <c r="CT56" i="5119"/>
  <c r="CU56" i="5119"/>
  <c r="CV56" i="5119"/>
  <c r="CW56" i="5119"/>
  <c r="CX56" i="5119"/>
  <c r="CY56" i="5119"/>
  <c r="CZ56" i="5119"/>
  <c r="DA56" i="5119"/>
  <c r="DD56" i="5119"/>
  <c r="DE56" i="5119"/>
  <c r="DF56" i="5119"/>
  <c r="DG56" i="5119"/>
  <c r="DH56" i="5119"/>
  <c r="DI56" i="5119"/>
  <c r="DJ56" i="5119"/>
  <c r="DK56" i="5119"/>
  <c r="DL56" i="5119"/>
  <c r="DM56" i="5119"/>
  <c r="DN56" i="5119"/>
  <c r="A57" i="5119"/>
  <c r="A57" i="5188" s="1"/>
  <c r="B57" i="5119"/>
  <c r="D57" i="5119"/>
  <c r="E57" i="5119"/>
  <c r="F57" i="5119"/>
  <c r="G57" i="5119"/>
  <c r="H57" i="5119"/>
  <c r="I57" i="5119"/>
  <c r="J57" i="5119"/>
  <c r="K57" i="5119"/>
  <c r="L57" i="5119"/>
  <c r="M57" i="5119"/>
  <c r="N57" i="5119"/>
  <c r="Q57" i="5119"/>
  <c r="R57" i="5119"/>
  <c r="S57" i="5119"/>
  <c r="T57" i="5119"/>
  <c r="U57" i="5119"/>
  <c r="V57" i="5119"/>
  <c r="W57" i="5119"/>
  <c r="X57" i="5119"/>
  <c r="Y57" i="5119"/>
  <c r="Z57" i="5119"/>
  <c r="AA57" i="5119"/>
  <c r="AD57" i="5119"/>
  <c r="AE57" i="5119"/>
  <c r="AF57" i="5119"/>
  <c r="AG57" i="5119"/>
  <c r="AH57" i="5119"/>
  <c r="AI57" i="5119"/>
  <c r="AJ57" i="5119"/>
  <c r="AK57" i="5119"/>
  <c r="AL57" i="5119"/>
  <c r="AM57" i="5119"/>
  <c r="AN57" i="5119"/>
  <c r="AQ57" i="5119"/>
  <c r="AR57" i="5119"/>
  <c r="AS57" i="5119"/>
  <c r="AT57" i="5119"/>
  <c r="AU57" i="5119"/>
  <c r="AV57" i="5119"/>
  <c r="AW57" i="5119"/>
  <c r="AX57" i="5119"/>
  <c r="AY57" i="5119"/>
  <c r="AZ57" i="5119"/>
  <c r="BA57" i="5119"/>
  <c r="BC57" i="5119"/>
  <c r="BD57" i="5119"/>
  <c r="BE57" i="5119"/>
  <c r="BF57" i="5119"/>
  <c r="BG57" i="5119"/>
  <c r="BH57" i="5119"/>
  <c r="BI57" i="5119"/>
  <c r="BJ57" i="5119"/>
  <c r="BK57" i="5119"/>
  <c r="BL57" i="5119"/>
  <c r="BM57" i="5119"/>
  <c r="BN57" i="5119"/>
  <c r="BP57" i="5119"/>
  <c r="BQ57" i="5119"/>
  <c r="BR57" i="5119"/>
  <c r="BS57" i="5119"/>
  <c r="BT57" i="5119"/>
  <c r="BU57" i="5119"/>
  <c r="BV57" i="5119"/>
  <c r="BW57" i="5119"/>
  <c r="BX57" i="5119"/>
  <c r="BY57" i="5119"/>
  <c r="BZ57" i="5119"/>
  <c r="CA57" i="5119"/>
  <c r="CC57" i="5119"/>
  <c r="CD57" i="5119"/>
  <c r="CE57" i="5119"/>
  <c r="CF57" i="5119"/>
  <c r="CG57" i="5119"/>
  <c r="CH57" i="5119"/>
  <c r="CI57" i="5119"/>
  <c r="CJ57" i="5119"/>
  <c r="CK57" i="5119"/>
  <c r="CL57" i="5119"/>
  <c r="CM57" i="5119"/>
  <c r="CN57" i="5119"/>
  <c r="CP57" i="5119"/>
  <c r="CQ57" i="5119"/>
  <c r="CR57" i="5119"/>
  <c r="CS57" i="5119"/>
  <c r="CT57" i="5119"/>
  <c r="CU57" i="5119"/>
  <c r="CV57" i="5119"/>
  <c r="CW57" i="5119"/>
  <c r="CX57" i="5119"/>
  <c r="CY57" i="5119"/>
  <c r="CZ57" i="5119"/>
  <c r="DA57" i="5119"/>
  <c r="DD57" i="5119"/>
  <c r="DE57" i="5119"/>
  <c r="DF57" i="5119"/>
  <c r="DG57" i="5119"/>
  <c r="DH57" i="5119"/>
  <c r="DI57" i="5119"/>
  <c r="DJ57" i="5119"/>
  <c r="DK57" i="5119"/>
  <c r="DL57" i="5119"/>
  <c r="DM57" i="5119"/>
  <c r="DN57" i="5119"/>
  <c r="B58" i="5119"/>
  <c r="D58" i="5119"/>
  <c r="E58" i="5119"/>
  <c r="F58" i="5119"/>
  <c r="G58" i="5119"/>
  <c r="H58" i="5119"/>
  <c r="I58" i="5119"/>
  <c r="J58" i="5119"/>
  <c r="K58" i="5119"/>
  <c r="L58" i="5119"/>
  <c r="M58" i="5119"/>
  <c r="N58" i="5119"/>
  <c r="Q58" i="5119"/>
  <c r="R58" i="5119"/>
  <c r="S58" i="5119"/>
  <c r="T58" i="5119"/>
  <c r="U58" i="5119"/>
  <c r="V58" i="5119"/>
  <c r="W58" i="5119"/>
  <c r="X58" i="5119"/>
  <c r="Y58" i="5119"/>
  <c r="Z58" i="5119"/>
  <c r="AA58" i="5119"/>
  <c r="AD58" i="5119"/>
  <c r="AE58" i="5119"/>
  <c r="AF58" i="5119"/>
  <c r="AG58" i="5119"/>
  <c r="AH58" i="5119"/>
  <c r="AI58" i="5119"/>
  <c r="AJ58" i="5119"/>
  <c r="AK58" i="5119"/>
  <c r="AL58" i="5119"/>
  <c r="AM58" i="5119"/>
  <c r="AN58" i="5119"/>
  <c r="AQ58" i="5119"/>
  <c r="AR58" i="5119"/>
  <c r="AS58" i="5119"/>
  <c r="AT58" i="5119"/>
  <c r="AU58" i="5119"/>
  <c r="AV58" i="5119"/>
  <c r="AW58" i="5119"/>
  <c r="AX58" i="5119"/>
  <c r="AY58" i="5119"/>
  <c r="AZ58" i="5119"/>
  <c r="BA58" i="5119"/>
  <c r="BC58" i="5119"/>
  <c r="BD58" i="5119"/>
  <c r="BE58" i="5119"/>
  <c r="BF58" i="5119"/>
  <c r="BG58" i="5119"/>
  <c r="BH58" i="5119"/>
  <c r="BI58" i="5119"/>
  <c r="BJ58" i="5119"/>
  <c r="BK58" i="5119"/>
  <c r="BL58" i="5119"/>
  <c r="BM58" i="5119"/>
  <c r="BN58" i="5119"/>
  <c r="BP58" i="5119"/>
  <c r="BQ58" i="5119"/>
  <c r="BR58" i="5119"/>
  <c r="BS58" i="5119"/>
  <c r="BT58" i="5119"/>
  <c r="BU58" i="5119"/>
  <c r="BV58" i="5119"/>
  <c r="BW58" i="5119"/>
  <c r="BX58" i="5119"/>
  <c r="BY58" i="5119"/>
  <c r="BZ58" i="5119"/>
  <c r="CA58" i="5119"/>
  <c r="CC58" i="5119"/>
  <c r="CD58" i="5119"/>
  <c r="CE58" i="5119"/>
  <c r="CF58" i="5119"/>
  <c r="CG58" i="5119"/>
  <c r="CH58" i="5119"/>
  <c r="CI58" i="5119"/>
  <c r="CJ58" i="5119"/>
  <c r="CK58" i="5119"/>
  <c r="CL58" i="5119"/>
  <c r="CM58" i="5119"/>
  <c r="CN58" i="5119"/>
  <c r="CP58" i="5119"/>
  <c r="CQ58" i="5119"/>
  <c r="CR58" i="5119"/>
  <c r="CS58" i="5119"/>
  <c r="CT58" i="5119"/>
  <c r="CU58" i="5119"/>
  <c r="CV58" i="5119"/>
  <c r="CW58" i="5119"/>
  <c r="CX58" i="5119"/>
  <c r="CY58" i="5119"/>
  <c r="CZ58" i="5119"/>
  <c r="DA58" i="5119"/>
  <c r="DD58" i="5119"/>
  <c r="DE58" i="5119"/>
  <c r="DF58" i="5119"/>
  <c r="DG58" i="5119"/>
  <c r="DH58" i="5119"/>
  <c r="DI58" i="5119"/>
  <c r="DJ58" i="5119"/>
  <c r="DK58" i="5119"/>
  <c r="DL58" i="5119"/>
  <c r="DM58" i="5119"/>
  <c r="DN58" i="5119"/>
  <c r="A59" i="5119"/>
  <c r="A59" i="5188" s="1"/>
  <c r="B59" i="5119"/>
  <c r="D59" i="5119"/>
  <c r="E59" i="5119"/>
  <c r="F59" i="5119"/>
  <c r="G59" i="5119"/>
  <c r="H59" i="5119"/>
  <c r="I59" i="5119"/>
  <c r="J59" i="5119"/>
  <c r="K59" i="5119"/>
  <c r="L59" i="5119"/>
  <c r="M59" i="5119"/>
  <c r="N59" i="5119"/>
  <c r="Q59" i="5119"/>
  <c r="R59" i="5119"/>
  <c r="S59" i="5119"/>
  <c r="T59" i="5119"/>
  <c r="U59" i="5119"/>
  <c r="V59" i="5119"/>
  <c r="W59" i="5119"/>
  <c r="X59" i="5119"/>
  <c r="Y59" i="5119"/>
  <c r="Z59" i="5119"/>
  <c r="AA59" i="5119"/>
  <c r="AD59" i="5119"/>
  <c r="AE59" i="5119"/>
  <c r="AF59" i="5119"/>
  <c r="AG59" i="5119"/>
  <c r="AH59" i="5119"/>
  <c r="AI59" i="5119"/>
  <c r="AJ59" i="5119"/>
  <c r="AK59" i="5119"/>
  <c r="AL59" i="5119"/>
  <c r="AM59" i="5119"/>
  <c r="AN59" i="5119"/>
  <c r="AQ59" i="5119"/>
  <c r="AR59" i="5119"/>
  <c r="AS59" i="5119"/>
  <c r="AT59" i="5119"/>
  <c r="AU59" i="5119"/>
  <c r="AV59" i="5119"/>
  <c r="AW59" i="5119"/>
  <c r="AX59" i="5119"/>
  <c r="AY59" i="5119"/>
  <c r="AZ59" i="5119"/>
  <c r="BA59" i="5119"/>
  <c r="BC59" i="5119"/>
  <c r="BD59" i="5119"/>
  <c r="BE59" i="5119"/>
  <c r="BF59" i="5119"/>
  <c r="BG59" i="5119"/>
  <c r="BH59" i="5119"/>
  <c r="BI59" i="5119"/>
  <c r="BJ59" i="5119"/>
  <c r="BK59" i="5119"/>
  <c r="BL59" i="5119"/>
  <c r="BM59" i="5119"/>
  <c r="BN59" i="5119"/>
  <c r="BP59" i="5119"/>
  <c r="BQ59" i="5119"/>
  <c r="BR59" i="5119"/>
  <c r="BS59" i="5119"/>
  <c r="BT59" i="5119"/>
  <c r="BU59" i="5119"/>
  <c r="BV59" i="5119"/>
  <c r="BW59" i="5119"/>
  <c r="BX59" i="5119"/>
  <c r="BY59" i="5119"/>
  <c r="BZ59" i="5119"/>
  <c r="CA59" i="5119"/>
  <c r="CC59" i="5119"/>
  <c r="CD59" i="5119"/>
  <c r="CE59" i="5119"/>
  <c r="CF59" i="5119"/>
  <c r="CG59" i="5119"/>
  <c r="CH59" i="5119"/>
  <c r="CI59" i="5119"/>
  <c r="CJ59" i="5119"/>
  <c r="CK59" i="5119"/>
  <c r="CL59" i="5119"/>
  <c r="CM59" i="5119"/>
  <c r="CN59" i="5119"/>
  <c r="CP59" i="5119"/>
  <c r="CQ59" i="5119"/>
  <c r="CR59" i="5119"/>
  <c r="CS59" i="5119"/>
  <c r="CT59" i="5119"/>
  <c r="CU59" i="5119"/>
  <c r="CV59" i="5119"/>
  <c r="CW59" i="5119"/>
  <c r="CX59" i="5119"/>
  <c r="CY59" i="5119"/>
  <c r="CZ59" i="5119"/>
  <c r="DA59" i="5119"/>
  <c r="DD59" i="5119"/>
  <c r="DE59" i="5119"/>
  <c r="DF59" i="5119"/>
  <c r="DG59" i="5119"/>
  <c r="DH59" i="5119"/>
  <c r="DI59" i="5119"/>
  <c r="DJ59" i="5119"/>
  <c r="DK59" i="5119"/>
  <c r="DL59" i="5119"/>
  <c r="DM59" i="5119"/>
  <c r="DN59" i="5119"/>
  <c r="A60" i="5119"/>
  <c r="A60" i="5188" s="1"/>
  <c r="B60" i="5119"/>
  <c r="D60" i="5119"/>
  <c r="E60" i="5119"/>
  <c r="F60" i="5119"/>
  <c r="G60" i="5119"/>
  <c r="H60" i="5119"/>
  <c r="I60" i="5119"/>
  <c r="J60" i="5119"/>
  <c r="K60" i="5119"/>
  <c r="L60" i="5119"/>
  <c r="M60" i="5119"/>
  <c r="N60" i="5119"/>
  <c r="Q60" i="5119"/>
  <c r="R60" i="5119"/>
  <c r="S60" i="5119"/>
  <c r="T60" i="5119"/>
  <c r="U60" i="5119"/>
  <c r="V60" i="5119"/>
  <c r="W60" i="5119"/>
  <c r="X60" i="5119"/>
  <c r="Y60" i="5119"/>
  <c r="Z60" i="5119"/>
  <c r="AA60" i="5119"/>
  <c r="AD60" i="5119"/>
  <c r="AE60" i="5119"/>
  <c r="AF60" i="5119"/>
  <c r="AG60" i="5119"/>
  <c r="AH60" i="5119"/>
  <c r="AI60" i="5119"/>
  <c r="AJ60" i="5119"/>
  <c r="AK60" i="5119"/>
  <c r="AL60" i="5119"/>
  <c r="AM60" i="5119"/>
  <c r="AN60" i="5119"/>
  <c r="AQ60" i="5119"/>
  <c r="AR60" i="5119"/>
  <c r="AS60" i="5119"/>
  <c r="AT60" i="5119"/>
  <c r="AU60" i="5119"/>
  <c r="AV60" i="5119"/>
  <c r="AW60" i="5119"/>
  <c r="AX60" i="5119"/>
  <c r="AY60" i="5119"/>
  <c r="AZ60" i="5119"/>
  <c r="BA60" i="5119"/>
  <c r="BC60" i="5119"/>
  <c r="BD60" i="5119"/>
  <c r="BE60" i="5119"/>
  <c r="BF60" i="5119"/>
  <c r="BG60" i="5119"/>
  <c r="BH60" i="5119"/>
  <c r="BI60" i="5119"/>
  <c r="BJ60" i="5119"/>
  <c r="BK60" i="5119"/>
  <c r="BL60" i="5119"/>
  <c r="BM60" i="5119"/>
  <c r="BN60" i="5119"/>
  <c r="BP60" i="5119"/>
  <c r="BQ60" i="5119"/>
  <c r="BR60" i="5119"/>
  <c r="BS60" i="5119"/>
  <c r="BT60" i="5119"/>
  <c r="BU60" i="5119"/>
  <c r="BV60" i="5119"/>
  <c r="BW60" i="5119"/>
  <c r="BX60" i="5119"/>
  <c r="BY60" i="5119"/>
  <c r="BZ60" i="5119"/>
  <c r="CA60" i="5119"/>
  <c r="CC60" i="5119"/>
  <c r="CD60" i="5119"/>
  <c r="CE60" i="5119"/>
  <c r="CF60" i="5119"/>
  <c r="CG60" i="5119"/>
  <c r="CH60" i="5119"/>
  <c r="CI60" i="5119"/>
  <c r="CJ60" i="5119"/>
  <c r="CK60" i="5119"/>
  <c r="CL60" i="5119"/>
  <c r="CM60" i="5119"/>
  <c r="CN60" i="5119"/>
  <c r="CP60" i="5119"/>
  <c r="CQ60" i="5119"/>
  <c r="CR60" i="5119"/>
  <c r="CS60" i="5119"/>
  <c r="CT60" i="5119"/>
  <c r="CU60" i="5119"/>
  <c r="CV60" i="5119"/>
  <c r="CW60" i="5119"/>
  <c r="CX60" i="5119"/>
  <c r="CY60" i="5119"/>
  <c r="CZ60" i="5119"/>
  <c r="DA60" i="5119"/>
  <c r="DD60" i="5119"/>
  <c r="DE60" i="5119"/>
  <c r="DF60" i="5119"/>
  <c r="DG60" i="5119"/>
  <c r="DH60" i="5119"/>
  <c r="DI60" i="5119"/>
  <c r="DJ60" i="5119"/>
  <c r="DK60" i="5119"/>
  <c r="DL60" i="5119"/>
  <c r="DM60" i="5119"/>
  <c r="DN60" i="5119"/>
  <c r="A61" i="5119"/>
  <c r="A61" i="5188" s="1"/>
  <c r="B61" i="5119"/>
  <c r="D61" i="5119"/>
  <c r="E61" i="5119"/>
  <c r="F61" i="5119"/>
  <c r="G61" i="5119"/>
  <c r="H61" i="5119"/>
  <c r="I61" i="5119"/>
  <c r="K61" i="5119"/>
  <c r="L61" i="5119"/>
  <c r="M61" i="5119"/>
  <c r="N61" i="5119"/>
  <c r="Q61" i="5119"/>
  <c r="R61" i="5119"/>
  <c r="S61" i="5119"/>
  <c r="T61" i="5119"/>
  <c r="U61" i="5119"/>
  <c r="V61" i="5119"/>
  <c r="W61" i="5119"/>
  <c r="X61" i="5119"/>
  <c r="Y61" i="5119"/>
  <c r="Z61" i="5119"/>
  <c r="AA61" i="5119"/>
  <c r="AD61" i="5119"/>
  <c r="AE61" i="5119"/>
  <c r="AF61" i="5119"/>
  <c r="AG61" i="5119"/>
  <c r="AH61" i="5119"/>
  <c r="AI61" i="5119"/>
  <c r="AJ61" i="5119"/>
  <c r="AK61" i="5119"/>
  <c r="AL61" i="5119"/>
  <c r="AM61" i="5119"/>
  <c r="AN61" i="5119"/>
  <c r="AQ61" i="5119"/>
  <c r="AR61" i="5119"/>
  <c r="AS61" i="5119"/>
  <c r="AT61" i="5119"/>
  <c r="AU61" i="5119"/>
  <c r="AV61" i="5119"/>
  <c r="AW61" i="5119"/>
  <c r="AX61" i="5119"/>
  <c r="AY61" i="5119"/>
  <c r="AZ61" i="5119"/>
  <c r="BA61" i="5119"/>
  <c r="BC61" i="5119"/>
  <c r="BD61" i="5119"/>
  <c r="BE61" i="5119"/>
  <c r="BF61" i="5119"/>
  <c r="BG61" i="5119"/>
  <c r="BH61" i="5119"/>
  <c r="BI61" i="5119"/>
  <c r="BJ61" i="5119"/>
  <c r="BK61" i="5119"/>
  <c r="BL61" i="5119"/>
  <c r="BM61" i="5119"/>
  <c r="BN61" i="5119"/>
  <c r="BP61" i="5119"/>
  <c r="BQ61" i="5119"/>
  <c r="BR61" i="5119"/>
  <c r="BS61" i="5119"/>
  <c r="BT61" i="5119"/>
  <c r="BU61" i="5119"/>
  <c r="BV61" i="5119"/>
  <c r="BW61" i="5119"/>
  <c r="BX61" i="5119"/>
  <c r="BY61" i="5119"/>
  <c r="BZ61" i="5119"/>
  <c r="CA61" i="5119"/>
  <c r="CC61" i="5119"/>
  <c r="CD61" i="5119"/>
  <c r="CE61" i="5119"/>
  <c r="CF61" i="5119"/>
  <c r="CG61" i="5119"/>
  <c r="CH61" i="5119"/>
  <c r="CI61" i="5119"/>
  <c r="CJ61" i="5119"/>
  <c r="CK61" i="5119"/>
  <c r="CL61" i="5119"/>
  <c r="CM61" i="5119"/>
  <c r="CN61" i="5119"/>
  <c r="CP61" i="5119"/>
  <c r="CQ61" i="5119"/>
  <c r="CR61" i="5119"/>
  <c r="CS61" i="5119"/>
  <c r="CT61" i="5119"/>
  <c r="CU61" i="5119"/>
  <c r="CV61" i="5119"/>
  <c r="CW61" i="5119"/>
  <c r="CX61" i="5119"/>
  <c r="CY61" i="5119"/>
  <c r="CZ61" i="5119"/>
  <c r="DA61" i="5119"/>
  <c r="DD61" i="5119"/>
  <c r="DE61" i="5119"/>
  <c r="DF61" i="5119"/>
  <c r="DG61" i="5119"/>
  <c r="DH61" i="5119"/>
  <c r="DI61" i="5119"/>
  <c r="DJ61" i="5119"/>
  <c r="DK61" i="5119"/>
  <c r="DL61" i="5119"/>
  <c r="DM61" i="5119"/>
  <c r="DN61" i="5119"/>
  <c r="A62" i="5119"/>
  <c r="A62" i="5188" s="1"/>
  <c r="B62" i="5119"/>
  <c r="D62" i="5119"/>
  <c r="E62" i="5119"/>
  <c r="F62" i="5119"/>
  <c r="G62" i="5119"/>
  <c r="H62" i="5119"/>
  <c r="I62" i="5119"/>
  <c r="J62" i="5119"/>
  <c r="L62" i="5119"/>
  <c r="M62" i="5119"/>
  <c r="N62" i="5119"/>
  <c r="Q62" i="5119"/>
  <c r="R62" i="5119"/>
  <c r="S62" i="5119"/>
  <c r="T62" i="5119"/>
  <c r="U62" i="5119"/>
  <c r="W62" i="5119"/>
  <c r="X62" i="5119"/>
  <c r="Y62" i="5119"/>
  <c r="Z62" i="5119"/>
  <c r="AA62" i="5119"/>
  <c r="AD62" i="5119"/>
  <c r="AE62" i="5119"/>
  <c r="AF62" i="5119"/>
  <c r="AG62" i="5119"/>
  <c r="AH62" i="5119"/>
  <c r="AI62" i="5119"/>
  <c r="AJ62" i="5119"/>
  <c r="AK62" i="5119"/>
  <c r="AL62" i="5119"/>
  <c r="AM62" i="5119"/>
  <c r="AN62" i="5119"/>
  <c r="AQ62" i="5119"/>
  <c r="AR62" i="5119"/>
  <c r="AS62" i="5119"/>
  <c r="AT62" i="5119"/>
  <c r="AU62" i="5119"/>
  <c r="AV62" i="5119"/>
  <c r="AW62" i="5119"/>
  <c r="AX62" i="5119"/>
  <c r="AY62" i="5119"/>
  <c r="AZ62" i="5119"/>
  <c r="BA62" i="5119"/>
  <c r="BC62" i="5119"/>
  <c r="BD62" i="5119"/>
  <c r="BE62" i="5119"/>
  <c r="BF62" i="5119"/>
  <c r="BG62" i="5119"/>
  <c r="BH62" i="5119"/>
  <c r="BI62" i="5119"/>
  <c r="BJ62" i="5119"/>
  <c r="BK62" i="5119"/>
  <c r="BL62" i="5119"/>
  <c r="BM62" i="5119"/>
  <c r="BN62" i="5119"/>
  <c r="BP62" i="5119"/>
  <c r="BQ62" i="5119"/>
  <c r="BR62" i="5119"/>
  <c r="BS62" i="5119"/>
  <c r="BT62" i="5119"/>
  <c r="BU62" i="5119"/>
  <c r="BV62" i="5119"/>
  <c r="BW62" i="5119"/>
  <c r="BX62" i="5119"/>
  <c r="BY62" i="5119"/>
  <c r="BZ62" i="5119"/>
  <c r="CA62" i="5119"/>
  <c r="CC62" i="5119"/>
  <c r="CD62" i="5119"/>
  <c r="CE62" i="5119"/>
  <c r="CF62" i="5119"/>
  <c r="CG62" i="5119"/>
  <c r="CH62" i="5119"/>
  <c r="CI62" i="5119"/>
  <c r="CJ62" i="5119"/>
  <c r="CK62" i="5119"/>
  <c r="CL62" i="5119"/>
  <c r="CM62" i="5119"/>
  <c r="CN62" i="5119"/>
  <c r="CP62" i="5119"/>
  <c r="CQ62" i="5119"/>
  <c r="CR62" i="5119"/>
  <c r="CS62" i="5119"/>
  <c r="CT62" i="5119"/>
  <c r="CU62" i="5119"/>
  <c r="CV62" i="5119"/>
  <c r="CW62" i="5119"/>
  <c r="CX62" i="5119"/>
  <c r="CY62" i="5119"/>
  <c r="CZ62" i="5119"/>
  <c r="DA62" i="5119"/>
  <c r="DD62" i="5119"/>
  <c r="DE62" i="5119"/>
  <c r="DF62" i="5119"/>
  <c r="DG62" i="5119"/>
  <c r="DH62" i="5119"/>
  <c r="DI62" i="5119"/>
  <c r="DJ62" i="5119"/>
  <c r="DK62" i="5119"/>
  <c r="DL62" i="5119"/>
  <c r="DM62" i="5119"/>
  <c r="DN62" i="5119"/>
  <c r="A63" i="5119"/>
  <c r="A63" i="5188" s="1"/>
  <c r="B63" i="5119"/>
  <c r="D63" i="5119"/>
  <c r="E63" i="5119"/>
  <c r="F63" i="5119"/>
  <c r="G63" i="5119"/>
  <c r="H63" i="5119"/>
  <c r="I63" i="5119"/>
  <c r="J63" i="5119"/>
  <c r="K63" i="5119"/>
  <c r="L63" i="5119"/>
  <c r="M63" i="5119"/>
  <c r="N63" i="5119"/>
  <c r="O63" i="5119" s="1"/>
  <c r="Q63" i="5119"/>
  <c r="R63" i="5119"/>
  <c r="S63" i="5119"/>
  <c r="T63" i="5119"/>
  <c r="U63" i="5119"/>
  <c r="V63" i="5119"/>
  <c r="W63" i="5119"/>
  <c r="X63" i="5119"/>
  <c r="Y63" i="5119"/>
  <c r="Z63" i="5119"/>
  <c r="AA63" i="5119"/>
  <c r="AB63" i="5119" s="1"/>
  <c r="AD63" i="5119"/>
  <c r="AE63" i="5119"/>
  <c r="AF63" i="5119"/>
  <c r="AG63" i="5119"/>
  <c r="AH63" i="5119"/>
  <c r="AI63" i="5119"/>
  <c r="AJ63" i="5119"/>
  <c r="AK63" i="5119"/>
  <c r="AL63" i="5119"/>
  <c r="AM63" i="5119"/>
  <c r="AN63" i="5119"/>
  <c r="AO63" i="5119" s="1"/>
  <c r="AQ63" i="5119"/>
  <c r="AR63" i="5119"/>
  <c r="AS63" i="5119"/>
  <c r="AT63" i="5119"/>
  <c r="AU63" i="5119"/>
  <c r="AV63" i="5119"/>
  <c r="AW63" i="5119"/>
  <c r="AX63" i="5119"/>
  <c r="AY63" i="5119"/>
  <c r="AZ63" i="5119"/>
  <c r="BA63" i="5119"/>
  <c r="BC63" i="5119"/>
  <c r="BD63" i="5119"/>
  <c r="BE63" i="5119"/>
  <c r="BF63" i="5119"/>
  <c r="BG63" i="5119"/>
  <c r="BH63" i="5119"/>
  <c r="BI63" i="5119"/>
  <c r="BJ63" i="5119"/>
  <c r="BK63" i="5119"/>
  <c r="BL63" i="5119"/>
  <c r="BM63" i="5119"/>
  <c r="BN63" i="5119"/>
  <c r="BP63" i="5119"/>
  <c r="BQ63" i="5119"/>
  <c r="BR63" i="5119"/>
  <c r="BS63" i="5119"/>
  <c r="BT63" i="5119"/>
  <c r="BU63" i="5119"/>
  <c r="BV63" i="5119"/>
  <c r="BW63" i="5119"/>
  <c r="BX63" i="5119"/>
  <c r="BY63" i="5119"/>
  <c r="BZ63" i="5119"/>
  <c r="CA63" i="5119"/>
  <c r="CC63" i="5119"/>
  <c r="CD63" i="5119"/>
  <c r="CE63" i="5119"/>
  <c r="CF63" i="5119"/>
  <c r="CG63" i="5119"/>
  <c r="CH63" i="5119"/>
  <c r="CI63" i="5119"/>
  <c r="CJ63" i="5119"/>
  <c r="CK63" i="5119"/>
  <c r="CL63" i="5119"/>
  <c r="CM63" i="5119"/>
  <c r="CN63" i="5119"/>
  <c r="CP63" i="5119"/>
  <c r="CQ63" i="5119"/>
  <c r="CR63" i="5119"/>
  <c r="CS63" i="5119"/>
  <c r="CT63" i="5119"/>
  <c r="CU63" i="5119"/>
  <c r="CV63" i="5119"/>
  <c r="CW63" i="5119"/>
  <c r="CX63" i="5119"/>
  <c r="CY63" i="5119"/>
  <c r="CZ63" i="5119"/>
  <c r="DA63" i="5119"/>
  <c r="DD63" i="5119"/>
  <c r="DE63" i="5119"/>
  <c r="DF63" i="5119"/>
  <c r="DG63" i="5119"/>
  <c r="DH63" i="5119"/>
  <c r="DI63" i="5119"/>
  <c r="DJ63" i="5119"/>
  <c r="DK63" i="5119"/>
  <c r="DL63" i="5119"/>
  <c r="DM63" i="5119"/>
  <c r="DN63" i="5119"/>
  <c r="B64" i="5119"/>
  <c r="D64" i="5119"/>
  <c r="E64" i="5119"/>
  <c r="F64" i="5119"/>
  <c r="G64" i="5119"/>
  <c r="H64" i="5119"/>
  <c r="I64" i="5119"/>
  <c r="J64" i="5119"/>
  <c r="K64" i="5119"/>
  <c r="L64" i="5119"/>
  <c r="M64" i="5119"/>
  <c r="N64" i="5119"/>
  <c r="Q64" i="5119"/>
  <c r="R64" i="5119"/>
  <c r="S64" i="5119"/>
  <c r="T64" i="5119"/>
  <c r="U64" i="5119"/>
  <c r="V64" i="5119"/>
  <c r="W64" i="5119"/>
  <c r="X64" i="5119"/>
  <c r="Y64" i="5119"/>
  <c r="Z64" i="5119"/>
  <c r="AA64" i="5119"/>
  <c r="AD64" i="5119"/>
  <c r="AE64" i="5119"/>
  <c r="AF64" i="5119"/>
  <c r="AG64" i="5119"/>
  <c r="AH64" i="5119"/>
  <c r="AI64" i="5119"/>
  <c r="AJ64" i="5119"/>
  <c r="AK64" i="5119"/>
  <c r="AL64" i="5119"/>
  <c r="AM64" i="5119"/>
  <c r="AN64" i="5119"/>
  <c r="AQ64" i="5119"/>
  <c r="AR64" i="5119"/>
  <c r="AS64" i="5119"/>
  <c r="AT64" i="5119"/>
  <c r="AU64" i="5119"/>
  <c r="AV64" i="5119"/>
  <c r="AW64" i="5119"/>
  <c r="AX64" i="5119"/>
  <c r="AY64" i="5119"/>
  <c r="AZ64" i="5119"/>
  <c r="BA64" i="5119"/>
  <c r="BC64" i="5119"/>
  <c r="BD64" i="5119"/>
  <c r="BE64" i="5119"/>
  <c r="BF64" i="5119"/>
  <c r="BG64" i="5119"/>
  <c r="BH64" i="5119"/>
  <c r="BI64" i="5119"/>
  <c r="BJ64" i="5119"/>
  <c r="BK64" i="5119"/>
  <c r="BL64" i="5119"/>
  <c r="BM64" i="5119"/>
  <c r="BN64" i="5119"/>
  <c r="BP64" i="5119"/>
  <c r="BQ64" i="5119"/>
  <c r="BR64" i="5119"/>
  <c r="BS64" i="5119"/>
  <c r="BT64" i="5119"/>
  <c r="BU64" i="5119"/>
  <c r="BV64" i="5119"/>
  <c r="BW64" i="5119"/>
  <c r="BX64" i="5119"/>
  <c r="BY64" i="5119"/>
  <c r="BZ64" i="5119"/>
  <c r="CA64" i="5119"/>
  <c r="CC64" i="5119"/>
  <c r="CD64" i="5119"/>
  <c r="CE64" i="5119"/>
  <c r="CF64" i="5119"/>
  <c r="CG64" i="5119"/>
  <c r="CH64" i="5119"/>
  <c r="CI64" i="5119"/>
  <c r="CJ64" i="5119"/>
  <c r="CK64" i="5119"/>
  <c r="CL64" i="5119"/>
  <c r="CM64" i="5119"/>
  <c r="CN64" i="5119"/>
  <c r="CP64" i="5119"/>
  <c r="CQ64" i="5119"/>
  <c r="CR64" i="5119"/>
  <c r="CS64" i="5119"/>
  <c r="CT64" i="5119"/>
  <c r="CU64" i="5119"/>
  <c r="CV64" i="5119"/>
  <c r="CW64" i="5119"/>
  <c r="CX64" i="5119"/>
  <c r="CY64" i="5119"/>
  <c r="CZ64" i="5119"/>
  <c r="DA64" i="5119"/>
  <c r="DD64" i="5119"/>
  <c r="DE64" i="5119"/>
  <c r="DF64" i="5119"/>
  <c r="DG64" i="5119"/>
  <c r="DH64" i="5119"/>
  <c r="DI64" i="5119"/>
  <c r="DJ64" i="5119"/>
  <c r="DK64" i="5119"/>
  <c r="DL64" i="5119"/>
  <c r="DM64" i="5119"/>
  <c r="DN64" i="5119"/>
  <c r="A65" i="5119"/>
  <c r="A65" i="5188" s="1"/>
  <c r="B65" i="5119"/>
  <c r="D65" i="5119"/>
  <c r="E65" i="5119"/>
  <c r="F65" i="5119"/>
  <c r="G65" i="5119"/>
  <c r="H65" i="5119"/>
  <c r="I65" i="5119"/>
  <c r="J65" i="5119"/>
  <c r="K65" i="5119"/>
  <c r="N65" i="5119"/>
  <c r="Q65" i="5119"/>
  <c r="R65" i="5119"/>
  <c r="S65" i="5119"/>
  <c r="T65" i="5119"/>
  <c r="U65" i="5119"/>
  <c r="V65" i="5119"/>
  <c r="W65" i="5119"/>
  <c r="X65" i="5119"/>
  <c r="Y65" i="5119"/>
  <c r="Z65" i="5119"/>
  <c r="AA65" i="5119"/>
  <c r="AD65" i="5119"/>
  <c r="AE65" i="5119"/>
  <c r="AF65" i="5119"/>
  <c r="AG65" i="5119"/>
  <c r="AH65" i="5119"/>
  <c r="AI65" i="5119"/>
  <c r="AJ65" i="5119"/>
  <c r="AK65" i="5119"/>
  <c r="AN65" i="5119"/>
  <c r="AQ65" i="5119"/>
  <c r="AR65" i="5119"/>
  <c r="AS65" i="5119"/>
  <c r="AT65" i="5119"/>
  <c r="AU65" i="5119"/>
  <c r="AV65" i="5119"/>
  <c r="AW65" i="5119"/>
  <c r="AX65" i="5119"/>
  <c r="BA65" i="5119"/>
  <c r="BC65" i="5119"/>
  <c r="BD65" i="5119"/>
  <c r="BE65" i="5119"/>
  <c r="BF65" i="5119"/>
  <c r="BG65" i="5119"/>
  <c r="BH65" i="5119"/>
  <c r="BI65" i="5119"/>
  <c r="BJ65" i="5119"/>
  <c r="BK65" i="5119"/>
  <c r="BL65" i="5119"/>
  <c r="BM65" i="5119"/>
  <c r="BN65" i="5119"/>
  <c r="BP65" i="5119"/>
  <c r="BQ65" i="5119"/>
  <c r="BR65" i="5119"/>
  <c r="BS65" i="5119"/>
  <c r="BT65" i="5119"/>
  <c r="BU65" i="5119"/>
  <c r="BV65" i="5119"/>
  <c r="BW65" i="5119"/>
  <c r="BX65" i="5119"/>
  <c r="BY65" i="5119"/>
  <c r="BZ65" i="5119"/>
  <c r="CA65" i="5119"/>
  <c r="CC65" i="5119"/>
  <c r="CD65" i="5119"/>
  <c r="CE65" i="5119"/>
  <c r="CF65" i="5119"/>
  <c r="CG65" i="5119"/>
  <c r="CH65" i="5119"/>
  <c r="CI65" i="5119"/>
  <c r="CJ65" i="5119"/>
  <c r="CK65" i="5119"/>
  <c r="CL65" i="5119"/>
  <c r="CM65" i="5119"/>
  <c r="CN65" i="5119"/>
  <c r="CP65" i="5119"/>
  <c r="CQ65" i="5119"/>
  <c r="CR65" i="5119"/>
  <c r="CS65" i="5119"/>
  <c r="CT65" i="5119"/>
  <c r="CU65" i="5119"/>
  <c r="CV65" i="5119"/>
  <c r="CW65" i="5119"/>
  <c r="CX65" i="5119"/>
  <c r="CY65" i="5119"/>
  <c r="CZ65" i="5119"/>
  <c r="DA65" i="5119"/>
  <c r="DD65" i="5119"/>
  <c r="DE65" i="5119"/>
  <c r="DF65" i="5119"/>
  <c r="DG65" i="5119"/>
  <c r="DH65" i="5119"/>
  <c r="DI65" i="5119"/>
  <c r="DJ65" i="5119"/>
  <c r="DK65" i="5119"/>
  <c r="DL65" i="5119"/>
  <c r="DM65" i="5119"/>
  <c r="DN65" i="5119"/>
  <c r="A66" i="5119"/>
  <c r="A66" i="5188" s="1"/>
  <c r="B66" i="5119"/>
  <c r="D66" i="5119"/>
  <c r="E66" i="5119"/>
  <c r="F66" i="5119"/>
  <c r="G66" i="5119"/>
  <c r="H66" i="5119"/>
  <c r="I66" i="5119"/>
  <c r="K66" i="5119"/>
  <c r="L66" i="5119"/>
  <c r="M66" i="5119"/>
  <c r="N66" i="5119"/>
  <c r="Q66" i="5119"/>
  <c r="R66" i="5119"/>
  <c r="S66" i="5119"/>
  <c r="T66" i="5119"/>
  <c r="U66" i="5119"/>
  <c r="V66" i="5119"/>
  <c r="W66" i="5119"/>
  <c r="X66" i="5119"/>
  <c r="Y66" i="5119"/>
  <c r="Z66" i="5119"/>
  <c r="AA66" i="5119"/>
  <c r="AD66" i="5119"/>
  <c r="AE66" i="5119"/>
  <c r="AF66" i="5119"/>
  <c r="AG66" i="5119"/>
  <c r="AH66" i="5119"/>
  <c r="AI66" i="5119"/>
  <c r="AJ66" i="5119"/>
  <c r="AK66" i="5119"/>
  <c r="AL66" i="5119"/>
  <c r="AM66" i="5119"/>
  <c r="AN66" i="5119"/>
  <c r="AQ66" i="5119"/>
  <c r="AR66" i="5119"/>
  <c r="AS66" i="5119"/>
  <c r="AT66" i="5119"/>
  <c r="AU66" i="5119"/>
  <c r="AV66" i="5119"/>
  <c r="AW66" i="5119"/>
  <c r="AX66" i="5119"/>
  <c r="AY66" i="5119"/>
  <c r="AZ66" i="5119"/>
  <c r="BA66" i="5119"/>
  <c r="BC66" i="5119"/>
  <c r="BD66" i="5119"/>
  <c r="BE66" i="5119"/>
  <c r="BF66" i="5119"/>
  <c r="BG66" i="5119"/>
  <c r="BH66" i="5119"/>
  <c r="BI66" i="5119"/>
  <c r="BJ66" i="5119"/>
  <c r="BK66" i="5119"/>
  <c r="BL66" i="5119"/>
  <c r="BM66" i="5119"/>
  <c r="BN66" i="5119"/>
  <c r="BP66" i="5119"/>
  <c r="BQ66" i="5119"/>
  <c r="BR66" i="5119"/>
  <c r="BS66" i="5119"/>
  <c r="BT66" i="5119"/>
  <c r="BU66" i="5119"/>
  <c r="BV66" i="5119"/>
  <c r="BW66" i="5119"/>
  <c r="BX66" i="5119"/>
  <c r="BY66" i="5119"/>
  <c r="BZ66" i="5119"/>
  <c r="CA66" i="5119"/>
  <c r="CC66" i="5119"/>
  <c r="CD66" i="5119"/>
  <c r="CE66" i="5119"/>
  <c r="CF66" i="5119"/>
  <c r="CG66" i="5119"/>
  <c r="CH66" i="5119"/>
  <c r="CI66" i="5119"/>
  <c r="CJ66" i="5119"/>
  <c r="CK66" i="5119"/>
  <c r="CL66" i="5119"/>
  <c r="CM66" i="5119"/>
  <c r="CN66" i="5119"/>
  <c r="CP66" i="5119"/>
  <c r="CQ66" i="5119"/>
  <c r="CR66" i="5119"/>
  <c r="CS66" i="5119"/>
  <c r="CT66" i="5119"/>
  <c r="CU66" i="5119"/>
  <c r="CV66" i="5119"/>
  <c r="CW66" i="5119"/>
  <c r="CX66" i="5119"/>
  <c r="CY66" i="5119"/>
  <c r="CZ66" i="5119"/>
  <c r="DA66" i="5119"/>
  <c r="DD66" i="5119"/>
  <c r="DE66" i="5119"/>
  <c r="DF66" i="5119"/>
  <c r="DG66" i="5119"/>
  <c r="DH66" i="5119"/>
  <c r="DI66" i="5119"/>
  <c r="DJ66" i="5119"/>
  <c r="DK66" i="5119"/>
  <c r="DL66" i="5119"/>
  <c r="DM66" i="5119"/>
  <c r="DN66" i="5119"/>
  <c r="B67" i="5119"/>
  <c r="D67" i="5119"/>
  <c r="E67" i="5119"/>
  <c r="F67" i="5119"/>
  <c r="G67" i="5119"/>
  <c r="H67" i="5119"/>
  <c r="I67" i="5119"/>
  <c r="J67" i="5119"/>
  <c r="K67" i="5119"/>
  <c r="L67" i="5119"/>
  <c r="M67" i="5119"/>
  <c r="N67" i="5119"/>
  <c r="Q67" i="5119"/>
  <c r="R67" i="5119"/>
  <c r="S67" i="5119"/>
  <c r="T67" i="5119"/>
  <c r="U67" i="5119"/>
  <c r="V67" i="5119"/>
  <c r="W67" i="5119"/>
  <c r="X67" i="5119"/>
  <c r="Y67" i="5119"/>
  <c r="Z67" i="5119"/>
  <c r="AA67" i="5119"/>
  <c r="AD67" i="5119"/>
  <c r="AE67" i="5119"/>
  <c r="AF67" i="5119"/>
  <c r="AG67" i="5119"/>
  <c r="AH67" i="5119"/>
  <c r="AI67" i="5119"/>
  <c r="AJ67" i="5119"/>
  <c r="AK67" i="5119"/>
  <c r="AL67" i="5119"/>
  <c r="AM67" i="5119"/>
  <c r="AN67" i="5119"/>
  <c r="AQ67" i="5119"/>
  <c r="AR67" i="5119"/>
  <c r="AS67" i="5119"/>
  <c r="AT67" i="5119"/>
  <c r="AU67" i="5119"/>
  <c r="AV67" i="5119"/>
  <c r="AW67" i="5119"/>
  <c r="AX67" i="5119"/>
  <c r="AY67" i="5119"/>
  <c r="AZ67" i="5119"/>
  <c r="BA67" i="5119"/>
  <c r="BC67" i="5119"/>
  <c r="BD67" i="5119"/>
  <c r="BE67" i="5119"/>
  <c r="BF67" i="5119"/>
  <c r="BG67" i="5119"/>
  <c r="BH67" i="5119"/>
  <c r="BI67" i="5119"/>
  <c r="BJ67" i="5119"/>
  <c r="BK67" i="5119"/>
  <c r="BL67" i="5119"/>
  <c r="BM67" i="5119"/>
  <c r="BN67" i="5119"/>
  <c r="BP67" i="5119"/>
  <c r="BQ67" i="5119"/>
  <c r="BR67" i="5119"/>
  <c r="BS67" i="5119"/>
  <c r="BT67" i="5119"/>
  <c r="BU67" i="5119"/>
  <c r="BV67" i="5119"/>
  <c r="BW67" i="5119"/>
  <c r="BX67" i="5119"/>
  <c r="BY67" i="5119"/>
  <c r="BZ67" i="5119"/>
  <c r="CA67" i="5119"/>
  <c r="CC67" i="5119"/>
  <c r="CD67" i="5119"/>
  <c r="CE67" i="5119"/>
  <c r="CF67" i="5119"/>
  <c r="CG67" i="5119"/>
  <c r="CH67" i="5119"/>
  <c r="CI67" i="5119"/>
  <c r="CJ67" i="5119"/>
  <c r="CK67" i="5119"/>
  <c r="CL67" i="5119"/>
  <c r="CM67" i="5119"/>
  <c r="CN67" i="5119"/>
  <c r="CP67" i="5119"/>
  <c r="CQ67" i="5119"/>
  <c r="CR67" i="5119"/>
  <c r="CS67" i="5119"/>
  <c r="CT67" i="5119"/>
  <c r="CU67" i="5119"/>
  <c r="CV67" i="5119"/>
  <c r="CW67" i="5119"/>
  <c r="CX67" i="5119"/>
  <c r="CY67" i="5119"/>
  <c r="CZ67" i="5119"/>
  <c r="DA67" i="5119"/>
  <c r="DD67" i="5119"/>
  <c r="DE67" i="5119"/>
  <c r="DF67" i="5119"/>
  <c r="DG67" i="5119"/>
  <c r="DH67" i="5119"/>
  <c r="DI67" i="5119"/>
  <c r="DJ67" i="5119"/>
  <c r="DK67" i="5119"/>
  <c r="DL67" i="5119"/>
  <c r="DM67" i="5119"/>
  <c r="DN67" i="5119"/>
  <c r="A68" i="5119"/>
  <c r="A68" i="5188" s="1"/>
  <c r="B68" i="5119"/>
  <c r="D68" i="5119"/>
  <c r="E68" i="5119"/>
  <c r="F68" i="5119"/>
  <c r="G68" i="5119"/>
  <c r="H68" i="5119"/>
  <c r="I68" i="5119"/>
  <c r="J68" i="5119"/>
  <c r="K68" i="5119"/>
  <c r="M68" i="5119"/>
  <c r="N68" i="5119"/>
  <c r="Q68" i="5119"/>
  <c r="R68" i="5119"/>
  <c r="S68" i="5119"/>
  <c r="T68" i="5119"/>
  <c r="U68" i="5119"/>
  <c r="V68" i="5119"/>
  <c r="W68" i="5119"/>
  <c r="X68" i="5119"/>
  <c r="Y68" i="5119"/>
  <c r="Z68" i="5119"/>
  <c r="AA68" i="5119"/>
  <c r="AD68" i="5119"/>
  <c r="AE68" i="5119"/>
  <c r="AF68" i="5119"/>
  <c r="AG68" i="5119"/>
  <c r="AH68" i="5119"/>
  <c r="AI68" i="5119"/>
  <c r="AJ68" i="5119"/>
  <c r="AK68" i="5119"/>
  <c r="AM68" i="5119"/>
  <c r="AN68" i="5119"/>
  <c r="AQ68" i="5119"/>
  <c r="AR68" i="5119"/>
  <c r="AS68" i="5119"/>
  <c r="AT68" i="5119"/>
  <c r="AU68" i="5119"/>
  <c r="AV68" i="5119"/>
  <c r="AW68" i="5119"/>
  <c r="AX68" i="5119"/>
  <c r="AY68" i="5119"/>
  <c r="AZ68" i="5119"/>
  <c r="BA68" i="5119"/>
  <c r="BC68" i="5119"/>
  <c r="BD68" i="5119"/>
  <c r="BE68" i="5119"/>
  <c r="BF68" i="5119"/>
  <c r="BG68" i="5119"/>
  <c r="BH68" i="5119"/>
  <c r="BI68" i="5119"/>
  <c r="BJ68" i="5119"/>
  <c r="BK68" i="5119"/>
  <c r="BL68" i="5119"/>
  <c r="BM68" i="5119"/>
  <c r="BN68" i="5119"/>
  <c r="BP68" i="5119"/>
  <c r="BQ68" i="5119"/>
  <c r="BR68" i="5119"/>
  <c r="BS68" i="5119"/>
  <c r="BT68" i="5119"/>
  <c r="BU68" i="5119"/>
  <c r="BV68" i="5119"/>
  <c r="BW68" i="5119"/>
  <c r="BX68" i="5119"/>
  <c r="BY68" i="5119"/>
  <c r="BZ68" i="5119"/>
  <c r="CA68" i="5119"/>
  <c r="CC68" i="5119"/>
  <c r="CD68" i="5119"/>
  <c r="CE68" i="5119"/>
  <c r="CF68" i="5119"/>
  <c r="CG68" i="5119"/>
  <c r="CH68" i="5119"/>
  <c r="CI68" i="5119"/>
  <c r="CJ68" i="5119"/>
  <c r="CK68" i="5119"/>
  <c r="CL68" i="5119"/>
  <c r="CM68" i="5119"/>
  <c r="CN68" i="5119"/>
  <c r="CP68" i="5119"/>
  <c r="CQ68" i="5119"/>
  <c r="CR68" i="5119"/>
  <c r="CS68" i="5119"/>
  <c r="CT68" i="5119"/>
  <c r="CU68" i="5119"/>
  <c r="CV68" i="5119"/>
  <c r="CW68" i="5119"/>
  <c r="CX68" i="5119"/>
  <c r="CY68" i="5119"/>
  <c r="CZ68" i="5119"/>
  <c r="DA68" i="5119"/>
  <c r="DD68" i="5119"/>
  <c r="DE68" i="5119"/>
  <c r="DF68" i="5119"/>
  <c r="DG68" i="5119"/>
  <c r="DH68" i="5119"/>
  <c r="DI68" i="5119"/>
  <c r="DJ68" i="5119"/>
  <c r="DK68" i="5119"/>
  <c r="DL68" i="5119"/>
  <c r="DM68" i="5119"/>
  <c r="DN68" i="5119"/>
  <c r="A69" i="5119"/>
  <c r="A69" i="5188" s="1"/>
  <c r="B69" i="5119"/>
  <c r="D69" i="5119"/>
  <c r="E69" i="5119"/>
  <c r="F69" i="5119"/>
  <c r="G69" i="5119"/>
  <c r="H69" i="5119"/>
  <c r="I69" i="5119"/>
  <c r="J69" i="5119"/>
  <c r="K69" i="5119"/>
  <c r="L69" i="5119"/>
  <c r="M69" i="5119"/>
  <c r="N69" i="5119"/>
  <c r="Q69" i="5119"/>
  <c r="R69" i="5119"/>
  <c r="S69" i="5119"/>
  <c r="T69" i="5119"/>
  <c r="U69" i="5119"/>
  <c r="V69" i="5119"/>
  <c r="W69" i="5119"/>
  <c r="X69" i="5119"/>
  <c r="Y69" i="5119"/>
  <c r="Z69" i="5119"/>
  <c r="AA69" i="5119"/>
  <c r="AD69" i="5119"/>
  <c r="AE69" i="5119"/>
  <c r="AF69" i="5119"/>
  <c r="AG69" i="5119"/>
  <c r="AH69" i="5119"/>
  <c r="AI69" i="5119"/>
  <c r="AJ69" i="5119"/>
  <c r="AK69" i="5119"/>
  <c r="AL69" i="5119"/>
  <c r="AM69" i="5119"/>
  <c r="AN69" i="5119"/>
  <c r="AQ69" i="5119"/>
  <c r="AR69" i="5119"/>
  <c r="AS69" i="5119"/>
  <c r="AT69" i="5119"/>
  <c r="AU69" i="5119"/>
  <c r="AV69" i="5119"/>
  <c r="AW69" i="5119"/>
  <c r="AX69" i="5119"/>
  <c r="AY69" i="5119"/>
  <c r="AZ69" i="5119"/>
  <c r="BA69" i="5119"/>
  <c r="BC69" i="5119"/>
  <c r="BD69" i="5119"/>
  <c r="BE69" i="5119"/>
  <c r="BF69" i="5119"/>
  <c r="BG69" i="5119"/>
  <c r="BH69" i="5119"/>
  <c r="BI69" i="5119"/>
  <c r="BJ69" i="5119"/>
  <c r="BK69" i="5119"/>
  <c r="BL69" i="5119"/>
  <c r="BM69" i="5119"/>
  <c r="BN69" i="5119"/>
  <c r="BP69" i="5119"/>
  <c r="BQ69" i="5119"/>
  <c r="BR69" i="5119"/>
  <c r="BS69" i="5119"/>
  <c r="BT69" i="5119"/>
  <c r="BU69" i="5119"/>
  <c r="BV69" i="5119"/>
  <c r="BW69" i="5119"/>
  <c r="BX69" i="5119"/>
  <c r="BY69" i="5119"/>
  <c r="BZ69" i="5119"/>
  <c r="CA69" i="5119"/>
  <c r="CC69" i="5119"/>
  <c r="CD69" i="5119"/>
  <c r="CE69" i="5119"/>
  <c r="CF69" i="5119"/>
  <c r="CG69" i="5119"/>
  <c r="CH69" i="5119"/>
  <c r="CI69" i="5119"/>
  <c r="CJ69" i="5119"/>
  <c r="CK69" i="5119"/>
  <c r="CL69" i="5119"/>
  <c r="CM69" i="5119"/>
  <c r="CN69" i="5119"/>
  <c r="CP69" i="5119"/>
  <c r="CQ69" i="5119"/>
  <c r="CR69" i="5119"/>
  <c r="CS69" i="5119"/>
  <c r="CT69" i="5119"/>
  <c r="CU69" i="5119"/>
  <c r="CV69" i="5119"/>
  <c r="CW69" i="5119"/>
  <c r="CX69" i="5119"/>
  <c r="CY69" i="5119"/>
  <c r="CZ69" i="5119"/>
  <c r="DA69" i="5119"/>
  <c r="DD69" i="5119"/>
  <c r="DE69" i="5119"/>
  <c r="DF69" i="5119"/>
  <c r="DG69" i="5119"/>
  <c r="DH69" i="5119"/>
  <c r="DI69" i="5119"/>
  <c r="DJ69" i="5119"/>
  <c r="DK69" i="5119"/>
  <c r="DL69" i="5119"/>
  <c r="DM69" i="5119"/>
  <c r="DN69" i="5119"/>
  <c r="A70" i="5119"/>
  <c r="A70" i="5188" s="1"/>
  <c r="B70" i="5119"/>
  <c r="D70" i="5119"/>
  <c r="E70" i="5119"/>
  <c r="F70" i="5119"/>
  <c r="G70" i="5119"/>
  <c r="H70" i="5119"/>
  <c r="I70" i="5119"/>
  <c r="J70" i="5119"/>
  <c r="K70" i="5119"/>
  <c r="L70" i="5119"/>
  <c r="M70" i="5119"/>
  <c r="N70" i="5119"/>
  <c r="Q70" i="5119"/>
  <c r="R70" i="5119"/>
  <c r="S70" i="5119"/>
  <c r="T70" i="5119"/>
  <c r="U70" i="5119"/>
  <c r="V70" i="5119"/>
  <c r="W70" i="5119"/>
  <c r="X70" i="5119"/>
  <c r="Y70" i="5119"/>
  <c r="Z70" i="5119"/>
  <c r="AA70" i="5119"/>
  <c r="AD70" i="5119"/>
  <c r="AE70" i="5119"/>
  <c r="AF70" i="5119"/>
  <c r="AG70" i="5119"/>
  <c r="AH70" i="5119"/>
  <c r="AI70" i="5119"/>
  <c r="AJ70" i="5119"/>
  <c r="AK70" i="5119"/>
  <c r="AM70" i="5119"/>
  <c r="AN70" i="5119"/>
  <c r="AQ70" i="5119"/>
  <c r="AR70" i="5119"/>
  <c r="AS70" i="5119"/>
  <c r="AT70" i="5119"/>
  <c r="AU70" i="5119"/>
  <c r="AV70" i="5119"/>
  <c r="AW70" i="5119"/>
  <c r="AX70" i="5119"/>
  <c r="AY70" i="5119"/>
  <c r="AZ70" i="5119"/>
  <c r="BA70" i="5119"/>
  <c r="BC70" i="5119"/>
  <c r="BD70" i="5119"/>
  <c r="BE70" i="5119"/>
  <c r="BF70" i="5119"/>
  <c r="BG70" i="5119"/>
  <c r="BH70" i="5119"/>
  <c r="BI70" i="5119"/>
  <c r="BJ70" i="5119"/>
  <c r="BK70" i="5119"/>
  <c r="BL70" i="5119"/>
  <c r="BM70" i="5119"/>
  <c r="BN70" i="5119"/>
  <c r="BP70" i="5119"/>
  <c r="BQ70" i="5119"/>
  <c r="BR70" i="5119"/>
  <c r="BS70" i="5119"/>
  <c r="BT70" i="5119"/>
  <c r="BU70" i="5119"/>
  <c r="BV70" i="5119"/>
  <c r="BW70" i="5119"/>
  <c r="BX70" i="5119"/>
  <c r="BY70" i="5119"/>
  <c r="BZ70" i="5119"/>
  <c r="CA70" i="5119"/>
  <c r="CC70" i="5119"/>
  <c r="CD70" i="5119"/>
  <c r="CE70" i="5119"/>
  <c r="CF70" i="5119"/>
  <c r="CG70" i="5119"/>
  <c r="CH70" i="5119"/>
  <c r="CI70" i="5119"/>
  <c r="CJ70" i="5119"/>
  <c r="CK70" i="5119"/>
  <c r="CL70" i="5119"/>
  <c r="CM70" i="5119"/>
  <c r="CN70" i="5119"/>
  <c r="CP70" i="5119"/>
  <c r="CQ70" i="5119"/>
  <c r="CR70" i="5119"/>
  <c r="CS70" i="5119"/>
  <c r="CT70" i="5119"/>
  <c r="CU70" i="5119"/>
  <c r="CV70" i="5119"/>
  <c r="CW70" i="5119"/>
  <c r="CX70" i="5119"/>
  <c r="CY70" i="5119"/>
  <c r="CZ70" i="5119"/>
  <c r="DA70" i="5119"/>
  <c r="DD70" i="5119"/>
  <c r="DE70" i="5119"/>
  <c r="DF70" i="5119"/>
  <c r="DG70" i="5119"/>
  <c r="DH70" i="5119"/>
  <c r="DI70" i="5119"/>
  <c r="DJ70" i="5119"/>
  <c r="DK70" i="5119"/>
  <c r="DL70" i="5119"/>
  <c r="DM70" i="5119"/>
  <c r="DN70" i="5119"/>
  <c r="A71" i="5119"/>
  <c r="A71" i="5188" s="1"/>
  <c r="B71" i="5119"/>
  <c r="D71" i="5119"/>
  <c r="E71" i="5119"/>
  <c r="F71" i="5119"/>
  <c r="G71" i="5119"/>
  <c r="H71" i="5119"/>
  <c r="I71" i="5119"/>
  <c r="J71" i="5119"/>
  <c r="K71" i="5119"/>
  <c r="L71" i="5119"/>
  <c r="M71" i="5119"/>
  <c r="Q71" i="5119"/>
  <c r="R71" i="5119"/>
  <c r="S71" i="5119"/>
  <c r="T71" i="5119"/>
  <c r="U71" i="5119"/>
  <c r="V71" i="5119"/>
  <c r="W71" i="5119"/>
  <c r="X71" i="5119"/>
  <c r="Y71" i="5119"/>
  <c r="Z71" i="5119"/>
  <c r="AA71" i="5119"/>
  <c r="AD71" i="5119"/>
  <c r="AE71" i="5119"/>
  <c r="AF71" i="5119"/>
  <c r="AG71" i="5119"/>
  <c r="AH71" i="5119"/>
  <c r="AI71" i="5119"/>
  <c r="AJ71" i="5119"/>
  <c r="AM71" i="5119"/>
  <c r="AN71" i="5119"/>
  <c r="AQ71" i="5119"/>
  <c r="AR71" i="5119"/>
  <c r="AS71" i="5119"/>
  <c r="AT71" i="5119"/>
  <c r="AU71" i="5119"/>
  <c r="AV71" i="5119"/>
  <c r="AW71" i="5119"/>
  <c r="AX71" i="5119"/>
  <c r="AY71" i="5119"/>
  <c r="AZ71" i="5119"/>
  <c r="BA71" i="5119"/>
  <c r="BC71" i="5119"/>
  <c r="BD71" i="5119"/>
  <c r="BE71" i="5119"/>
  <c r="BF71" i="5119"/>
  <c r="BG71" i="5119"/>
  <c r="BH71" i="5119"/>
  <c r="BI71" i="5119"/>
  <c r="BJ71" i="5119"/>
  <c r="BK71" i="5119"/>
  <c r="BL71" i="5119"/>
  <c r="BM71" i="5119"/>
  <c r="BN71" i="5119"/>
  <c r="BP71" i="5119"/>
  <c r="BQ71" i="5119"/>
  <c r="BR71" i="5119"/>
  <c r="BS71" i="5119"/>
  <c r="BT71" i="5119"/>
  <c r="BU71" i="5119"/>
  <c r="BV71" i="5119"/>
  <c r="BW71" i="5119"/>
  <c r="BX71" i="5119"/>
  <c r="BY71" i="5119"/>
  <c r="BZ71" i="5119"/>
  <c r="CA71" i="5119"/>
  <c r="CC71" i="5119"/>
  <c r="CD71" i="5119"/>
  <c r="CE71" i="5119"/>
  <c r="CF71" i="5119"/>
  <c r="CG71" i="5119"/>
  <c r="CH71" i="5119"/>
  <c r="CI71" i="5119"/>
  <c r="CJ71" i="5119"/>
  <c r="CK71" i="5119"/>
  <c r="CL71" i="5119"/>
  <c r="CM71" i="5119"/>
  <c r="CN71" i="5119"/>
  <c r="CP71" i="5119"/>
  <c r="CQ71" i="5119"/>
  <c r="CR71" i="5119"/>
  <c r="CS71" i="5119"/>
  <c r="CT71" i="5119"/>
  <c r="CU71" i="5119"/>
  <c r="CV71" i="5119"/>
  <c r="CW71" i="5119"/>
  <c r="CX71" i="5119"/>
  <c r="CY71" i="5119"/>
  <c r="CZ71" i="5119"/>
  <c r="DA71" i="5119"/>
  <c r="DD71" i="5119"/>
  <c r="DE71" i="5119"/>
  <c r="DF71" i="5119"/>
  <c r="DG71" i="5119"/>
  <c r="DH71" i="5119"/>
  <c r="DI71" i="5119"/>
  <c r="DJ71" i="5119"/>
  <c r="DK71" i="5119"/>
  <c r="DL71" i="5119"/>
  <c r="DM71" i="5119"/>
  <c r="DN71" i="5119"/>
  <c r="B72" i="5119"/>
  <c r="D72" i="5119"/>
  <c r="E72" i="5119"/>
  <c r="F72" i="5119"/>
  <c r="G72" i="5119"/>
  <c r="H72" i="5119"/>
  <c r="I72" i="5119"/>
  <c r="J72" i="5119"/>
  <c r="K72" i="5119"/>
  <c r="L72" i="5119"/>
  <c r="M72" i="5119"/>
  <c r="N72" i="5119"/>
  <c r="Q72" i="5119"/>
  <c r="R72" i="5119"/>
  <c r="S72" i="5119"/>
  <c r="T72" i="5119"/>
  <c r="U72" i="5119"/>
  <c r="V72" i="5119"/>
  <c r="W72" i="5119"/>
  <c r="X72" i="5119"/>
  <c r="Y72" i="5119"/>
  <c r="Z72" i="5119"/>
  <c r="AA72" i="5119"/>
  <c r="AD72" i="5119"/>
  <c r="AE72" i="5119"/>
  <c r="AF72" i="5119"/>
  <c r="AG72" i="5119"/>
  <c r="AH72" i="5119"/>
  <c r="AI72" i="5119"/>
  <c r="AJ72" i="5119"/>
  <c r="AK72" i="5119"/>
  <c r="AL72" i="5119"/>
  <c r="AM72" i="5119"/>
  <c r="AN72" i="5119"/>
  <c r="AQ72" i="5119"/>
  <c r="AR72" i="5119"/>
  <c r="AS72" i="5119"/>
  <c r="AT72" i="5119"/>
  <c r="AU72" i="5119"/>
  <c r="AV72" i="5119"/>
  <c r="AW72" i="5119"/>
  <c r="AX72" i="5119"/>
  <c r="AY72" i="5119"/>
  <c r="AZ72" i="5119"/>
  <c r="BA72" i="5119"/>
  <c r="BC72" i="5119"/>
  <c r="BD72" i="5119"/>
  <c r="BE72" i="5119"/>
  <c r="BF72" i="5119"/>
  <c r="BG72" i="5119"/>
  <c r="BH72" i="5119"/>
  <c r="BI72" i="5119"/>
  <c r="BJ72" i="5119"/>
  <c r="BK72" i="5119"/>
  <c r="BL72" i="5119"/>
  <c r="BM72" i="5119"/>
  <c r="BN72" i="5119"/>
  <c r="BP72" i="5119"/>
  <c r="BQ72" i="5119"/>
  <c r="BR72" i="5119"/>
  <c r="BS72" i="5119"/>
  <c r="BT72" i="5119"/>
  <c r="BU72" i="5119"/>
  <c r="BV72" i="5119"/>
  <c r="BW72" i="5119"/>
  <c r="BX72" i="5119"/>
  <c r="BY72" i="5119"/>
  <c r="BZ72" i="5119"/>
  <c r="CA72" i="5119"/>
  <c r="CC72" i="5119"/>
  <c r="CD72" i="5119"/>
  <c r="CE72" i="5119"/>
  <c r="CF72" i="5119"/>
  <c r="CG72" i="5119"/>
  <c r="CH72" i="5119"/>
  <c r="CI72" i="5119"/>
  <c r="CJ72" i="5119"/>
  <c r="CK72" i="5119"/>
  <c r="CL72" i="5119"/>
  <c r="CM72" i="5119"/>
  <c r="CN72" i="5119"/>
  <c r="CP72" i="5119"/>
  <c r="CQ72" i="5119"/>
  <c r="CR72" i="5119"/>
  <c r="CS72" i="5119"/>
  <c r="CT72" i="5119"/>
  <c r="CU72" i="5119"/>
  <c r="CV72" i="5119"/>
  <c r="CW72" i="5119"/>
  <c r="CX72" i="5119"/>
  <c r="CY72" i="5119"/>
  <c r="CZ72" i="5119"/>
  <c r="DA72" i="5119"/>
  <c r="DD72" i="5119"/>
  <c r="DE72" i="5119"/>
  <c r="DF72" i="5119"/>
  <c r="DG72" i="5119"/>
  <c r="DH72" i="5119"/>
  <c r="DI72" i="5119"/>
  <c r="DJ72" i="5119"/>
  <c r="DK72" i="5119"/>
  <c r="DL72" i="5119"/>
  <c r="DM72" i="5119"/>
  <c r="DN72" i="5119"/>
  <c r="B73" i="5119"/>
  <c r="D73" i="5119"/>
  <c r="E73" i="5119"/>
  <c r="F73" i="5119"/>
  <c r="G73" i="5119"/>
  <c r="H73" i="5119"/>
  <c r="I73" i="5119"/>
  <c r="J73" i="5119"/>
  <c r="K73" i="5119"/>
  <c r="L73" i="5119"/>
  <c r="M73" i="5119"/>
  <c r="N73" i="5119"/>
  <c r="Q73" i="5119"/>
  <c r="R73" i="5119"/>
  <c r="S73" i="5119"/>
  <c r="T73" i="5119"/>
  <c r="U73" i="5119"/>
  <c r="V73" i="5119"/>
  <c r="W73" i="5119"/>
  <c r="X73" i="5119"/>
  <c r="Y73" i="5119"/>
  <c r="Z73" i="5119"/>
  <c r="AA73" i="5119"/>
  <c r="AD73" i="5119"/>
  <c r="AE73" i="5119"/>
  <c r="AF73" i="5119"/>
  <c r="AG73" i="5119"/>
  <c r="AH73" i="5119"/>
  <c r="AI73" i="5119"/>
  <c r="AJ73" i="5119"/>
  <c r="AK73" i="5119"/>
  <c r="AL73" i="5119"/>
  <c r="AM73" i="5119"/>
  <c r="AN73" i="5119"/>
  <c r="AQ73" i="5119"/>
  <c r="AR73" i="5119"/>
  <c r="AS73" i="5119"/>
  <c r="AT73" i="5119"/>
  <c r="AU73" i="5119"/>
  <c r="AV73" i="5119"/>
  <c r="AW73" i="5119"/>
  <c r="AX73" i="5119"/>
  <c r="AY73" i="5119"/>
  <c r="AZ73" i="5119"/>
  <c r="BA73" i="5119"/>
  <c r="BC73" i="5119"/>
  <c r="BD73" i="5119"/>
  <c r="BE73" i="5119"/>
  <c r="BF73" i="5119"/>
  <c r="BG73" i="5119"/>
  <c r="BH73" i="5119"/>
  <c r="BI73" i="5119"/>
  <c r="BJ73" i="5119"/>
  <c r="BK73" i="5119"/>
  <c r="BL73" i="5119"/>
  <c r="BM73" i="5119"/>
  <c r="BN73" i="5119"/>
  <c r="BP73" i="5119"/>
  <c r="BQ73" i="5119"/>
  <c r="BR73" i="5119"/>
  <c r="BS73" i="5119"/>
  <c r="BT73" i="5119"/>
  <c r="BU73" i="5119"/>
  <c r="BV73" i="5119"/>
  <c r="BW73" i="5119"/>
  <c r="BX73" i="5119"/>
  <c r="BY73" i="5119"/>
  <c r="BZ73" i="5119"/>
  <c r="CA73" i="5119"/>
  <c r="CC73" i="5119"/>
  <c r="CD73" i="5119"/>
  <c r="CE73" i="5119"/>
  <c r="CF73" i="5119"/>
  <c r="CG73" i="5119"/>
  <c r="CH73" i="5119"/>
  <c r="CI73" i="5119"/>
  <c r="CJ73" i="5119"/>
  <c r="CK73" i="5119"/>
  <c r="CL73" i="5119"/>
  <c r="CM73" i="5119"/>
  <c r="CN73" i="5119"/>
  <c r="CP73" i="5119"/>
  <c r="CQ73" i="5119"/>
  <c r="CR73" i="5119"/>
  <c r="CS73" i="5119"/>
  <c r="CT73" i="5119"/>
  <c r="CU73" i="5119"/>
  <c r="CV73" i="5119"/>
  <c r="CW73" i="5119"/>
  <c r="CX73" i="5119"/>
  <c r="CY73" i="5119"/>
  <c r="CZ73" i="5119"/>
  <c r="DA73" i="5119"/>
  <c r="DD73" i="5119"/>
  <c r="DE73" i="5119"/>
  <c r="DF73" i="5119"/>
  <c r="DG73" i="5119"/>
  <c r="DH73" i="5119"/>
  <c r="DI73" i="5119"/>
  <c r="DJ73" i="5119"/>
  <c r="DK73" i="5119"/>
  <c r="DL73" i="5119"/>
  <c r="DM73" i="5119"/>
  <c r="DN73" i="5119"/>
  <c r="A74" i="5119"/>
  <c r="A74" i="5188" s="1"/>
  <c r="B74" i="5119"/>
  <c r="D74" i="5119"/>
  <c r="E74" i="5119"/>
  <c r="F74" i="5119"/>
  <c r="G74" i="5119"/>
  <c r="H74" i="5119"/>
  <c r="I74" i="5119"/>
  <c r="J74" i="5119"/>
  <c r="K74" i="5119"/>
  <c r="L74" i="5119"/>
  <c r="M74" i="5119"/>
  <c r="N74" i="5119"/>
  <c r="Q74" i="5119"/>
  <c r="R74" i="5119"/>
  <c r="S74" i="5119"/>
  <c r="T74" i="5119"/>
  <c r="U74" i="5119"/>
  <c r="V74" i="5119"/>
  <c r="W74" i="5119"/>
  <c r="X74" i="5119"/>
  <c r="Y74" i="5119"/>
  <c r="Z74" i="5119"/>
  <c r="AA74" i="5119"/>
  <c r="AD74" i="5119"/>
  <c r="AE74" i="5119"/>
  <c r="AF74" i="5119"/>
  <c r="AG74" i="5119"/>
  <c r="AH74" i="5119"/>
  <c r="AI74" i="5119"/>
  <c r="AJ74" i="5119"/>
  <c r="AK74" i="5119"/>
  <c r="AL74" i="5119"/>
  <c r="AM74" i="5119"/>
  <c r="AN74" i="5119"/>
  <c r="AQ74" i="5119"/>
  <c r="AR74" i="5119"/>
  <c r="AS74" i="5119"/>
  <c r="AT74" i="5119"/>
  <c r="AU74" i="5119"/>
  <c r="AV74" i="5119"/>
  <c r="AW74" i="5119"/>
  <c r="AX74" i="5119"/>
  <c r="AY74" i="5119"/>
  <c r="AZ74" i="5119"/>
  <c r="BA74" i="5119"/>
  <c r="BC74" i="5119"/>
  <c r="BD74" i="5119"/>
  <c r="BE74" i="5119"/>
  <c r="BF74" i="5119"/>
  <c r="BG74" i="5119"/>
  <c r="BH74" i="5119"/>
  <c r="BI74" i="5119"/>
  <c r="BJ74" i="5119"/>
  <c r="BK74" i="5119"/>
  <c r="BL74" i="5119"/>
  <c r="BM74" i="5119"/>
  <c r="BN74" i="5119"/>
  <c r="BP74" i="5119"/>
  <c r="BQ74" i="5119"/>
  <c r="BR74" i="5119"/>
  <c r="BS74" i="5119"/>
  <c r="BT74" i="5119"/>
  <c r="BU74" i="5119"/>
  <c r="BV74" i="5119"/>
  <c r="BW74" i="5119"/>
  <c r="BX74" i="5119"/>
  <c r="BY74" i="5119"/>
  <c r="BZ74" i="5119"/>
  <c r="CA74" i="5119"/>
  <c r="CC74" i="5119"/>
  <c r="CD74" i="5119"/>
  <c r="CE74" i="5119"/>
  <c r="CF74" i="5119"/>
  <c r="CG74" i="5119"/>
  <c r="CH74" i="5119"/>
  <c r="CI74" i="5119"/>
  <c r="CJ74" i="5119"/>
  <c r="CK74" i="5119"/>
  <c r="CL74" i="5119"/>
  <c r="CM74" i="5119"/>
  <c r="CN74" i="5119"/>
  <c r="CP74" i="5119"/>
  <c r="CQ74" i="5119"/>
  <c r="CR74" i="5119"/>
  <c r="CS74" i="5119"/>
  <c r="CT74" i="5119"/>
  <c r="CU74" i="5119"/>
  <c r="CV74" i="5119"/>
  <c r="CW74" i="5119"/>
  <c r="CX74" i="5119"/>
  <c r="CY74" i="5119"/>
  <c r="CZ74" i="5119"/>
  <c r="DA74" i="5119"/>
  <c r="DD74" i="5119"/>
  <c r="DE74" i="5119"/>
  <c r="DF74" i="5119"/>
  <c r="DG74" i="5119"/>
  <c r="DH74" i="5119"/>
  <c r="DI74" i="5119"/>
  <c r="DJ74" i="5119"/>
  <c r="DK74" i="5119"/>
  <c r="DL74" i="5119"/>
  <c r="DM74" i="5119"/>
  <c r="DN74" i="5119"/>
  <c r="A75" i="5119"/>
  <c r="A75" i="5188" s="1"/>
  <c r="B75" i="5119"/>
  <c r="D75" i="5119"/>
  <c r="E75" i="5119"/>
  <c r="F75" i="5119"/>
  <c r="G75" i="5119"/>
  <c r="H75" i="5119"/>
  <c r="I75" i="5119"/>
  <c r="J75" i="5119"/>
  <c r="K75" i="5119"/>
  <c r="L75" i="5119"/>
  <c r="M75" i="5119"/>
  <c r="N75" i="5119"/>
  <c r="Q75" i="5119"/>
  <c r="R75" i="5119"/>
  <c r="S75" i="5119"/>
  <c r="T75" i="5119"/>
  <c r="U75" i="5119"/>
  <c r="V75" i="5119"/>
  <c r="W75" i="5119"/>
  <c r="X75" i="5119"/>
  <c r="Y75" i="5119"/>
  <c r="Z75" i="5119"/>
  <c r="AA75" i="5119"/>
  <c r="AD75" i="5119"/>
  <c r="AE75" i="5119"/>
  <c r="AF75" i="5119"/>
  <c r="AG75" i="5119"/>
  <c r="AH75" i="5119"/>
  <c r="AI75" i="5119"/>
  <c r="AJ75" i="5119"/>
  <c r="AK75" i="5119"/>
  <c r="AL75" i="5119"/>
  <c r="AM75" i="5119"/>
  <c r="AN75" i="5119"/>
  <c r="AQ75" i="5119"/>
  <c r="AR75" i="5119"/>
  <c r="AS75" i="5119"/>
  <c r="AT75" i="5119"/>
  <c r="AU75" i="5119"/>
  <c r="AV75" i="5119"/>
  <c r="AW75" i="5119"/>
  <c r="AX75" i="5119"/>
  <c r="AY75" i="5119"/>
  <c r="AZ75" i="5119"/>
  <c r="BA75" i="5119"/>
  <c r="BC75" i="5119"/>
  <c r="BD75" i="5119"/>
  <c r="BE75" i="5119"/>
  <c r="BF75" i="5119"/>
  <c r="BG75" i="5119"/>
  <c r="BH75" i="5119"/>
  <c r="BI75" i="5119"/>
  <c r="BJ75" i="5119"/>
  <c r="BK75" i="5119"/>
  <c r="BL75" i="5119"/>
  <c r="BM75" i="5119"/>
  <c r="BN75" i="5119"/>
  <c r="BP75" i="5119"/>
  <c r="BQ75" i="5119"/>
  <c r="BR75" i="5119"/>
  <c r="BS75" i="5119"/>
  <c r="BT75" i="5119"/>
  <c r="BU75" i="5119"/>
  <c r="BV75" i="5119"/>
  <c r="BW75" i="5119"/>
  <c r="BX75" i="5119"/>
  <c r="BY75" i="5119"/>
  <c r="BZ75" i="5119"/>
  <c r="CA75" i="5119"/>
  <c r="CC75" i="5119"/>
  <c r="CD75" i="5119"/>
  <c r="CE75" i="5119"/>
  <c r="CF75" i="5119"/>
  <c r="CG75" i="5119"/>
  <c r="CH75" i="5119"/>
  <c r="CI75" i="5119"/>
  <c r="CJ75" i="5119"/>
  <c r="CK75" i="5119"/>
  <c r="CL75" i="5119"/>
  <c r="CM75" i="5119"/>
  <c r="CN75" i="5119"/>
  <c r="CP75" i="5119"/>
  <c r="CQ75" i="5119"/>
  <c r="CR75" i="5119"/>
  <c r="CS75" i="5119"/>
  <c r="CT75" i="5119"/>
  <c r="CU75" i="5119"/>
  <c r="CV75" i="5119"/>
  <c r="CW75" i="5119"/>
  <c r="CX75" i="5119"/>
  <c r="CY75" i="5119"/>
  <c r="CZ75" i="5119"/>
  <c r="DA75" i="5119"/>
  <c r="DD75" i="5119"/>
  <c r="DE75" i="5119"/>
  <c r="DF75" i="5119"/>
  <c r="DH75" i="5119"/>
  <c r="DI75" i="5119"/>
  <c r="DJ75" i="5119"/>
  <c r="DK75" i="5119"/>
  <c r="DL75" i="5119"/>
  <c r="DM75" i="5119"/>
  <c r="DN75" i="5119"/>
  <c r="A76" i="5119"/>
  <c r="A76" i="5188" s="1"/>
  <c r="B76" i="5119"/>
  <c r="D76" i="5119"/>
  <c r="F76" i="5119"/>
  <c r="G76" i="5119"/>
  <c r="H76" i="5119"/>
  <c r="I76" i="5119"/>
  <c r="J76" i="5119"/>
  <c r="N76" i="5119"/>
  <c r="O76" i="5119" s="1"/>
  <c r="Q76" i="5119"/>
  <c r="R76" i="5119"/>
  <c r="S76" i="5119"/>
  <c r="T76" i="5119"/>
  <c r="U76" i="5119"/>
  <c r="V76" i="5119"/>
  <c r="W76" i="5119"/>
  <c r="AA76" i="5119"/>
  <c r="AD76" i="5119"/>
  <c r="AE76" i="5119"/>
  <c r="AF76" i="5119"/>
  <c r="AG76" i="5119"/>
  <c r="AH76" i="5119"/>
  <c r="AI76" i="5119"/>
  <c r="AJ76" i="5119"/>
  <c r="AN76" i="5119"/>
  <c r="AQ76" i="5119"/>
  <c r="AR76" i="5119"/>
  <c r="AS76" i="5119"/>
  <c r="AT76" i="5119"/>
  <c r="AU76" i="5119"/>
  <c r="AV76" i="5119"/>
  <c r="AW76" i="5119"/>
  <c r="BA76" i="5119"/>
  <c r="BC76" i="5119"/>
  <c r="BD76" i="5119"/>
  <c r="BE76" i="5119"/>
  <c r="BF76" i="5119"/>
  <c r="BG76" i="5119"/>
  <c r="BH76" i="5119"/>
  <c r="BI76" i="5119"/>
  <c r="BJ76" i="5119"/>
  <c r="BK76" i="5119"/>
  <c r="BL76" i="5119"/>
  <c r="BM76" i="5119"/>
  <c r="BN76" i="5119"/>
  <c r="BP76" i="5119"/>
  <c r="BQ76" i="5119"/>
  <c r="BR76" i="5119"/>
  <c r="BS76" i="5119"/>
  <c r="BT76" i="5119"/>
  <c r="BU76" i="5119"/>
  <c r="BV76" i="5119"/>
  <c r="BW76" i="5119"/>
  <c r="BX76" i="5119"/>
  <c r="BY76" i="5119"/>
  <c r="BZ76" i="5119"/>
  <c r="CA76" i="5119"/>
  <c r="CC76" i="5119"/>
  <c r="CD76" i="5119"/>
  <c r="CE76" i="5119"/>
  <c r="CF76" i="5119"/>
  <c r="CG76" i="5119"/>
  <c r="CH76" i="5119"/>
  <c r="CI76" i="5119"/>
  <c r="CJ76" i="5119"/>
  <c r="CK76" i="5119"/>
  <c r="CL76" i="5119"/>
  <c r="CM76" i="5119"/>
  <c r="CN76" i="5119"/>
  <c r="CP76" i="5119"/>
  <c r="CQ76" i="5119"/>
  <c r="CR76" i="5119"/>
  <c r="CS76" i="5119"/>
  <c r="CT76" i="5119"/>
  <c r="CU76" i="5119"/>
  <c r="CV76" i="5119"/>
  <c r="CW76" i="5119"/>
  <c r="CX76" i="5119"/>
  <c r="CY76" i="5119"/>
  <c r="CZ76" i="5119"/>
  <c r="DA76" i="5119"/>
  <c r="DD76" i="5119"/>
  <c r="DE76" i="5119"/>
  <c r="DF76" i="5119"/>
  <c r="DG76" i="5119"/>
  <c r="DH76" i="5119"/>
  <c r="DI76" i="5119"/>
  <c r="DJ76" i="5119"/>
  <c r="DK76" i="5119"/>
  <c r="DL76" i="5119"/>
  <c r="DM76" i="5119"/>
  <c r="DN76" i="5119"/>
  <c r="A77" i="5119"/>
  <c r="A77" i="5188" s="1"/>
  <c r="B77" i="5119"/>
  <c r="D77" i="5119"/>
  <c r="E77" i="5119"/>
  <c r="F77" i="5119"/>
  <c r="G77" i="5119"/>
  <c r="H77" i="5119"/>
  <c r="I77" i="5119"/>
  <c r="J77" i="5119"/>
  <c r="K77" i="5119"/>
  <c r="L77" i="5119"/>
  <c r="M77" i="5119"/>
  <c r="N77" i="5119"/>
  <c r="Q77" i="5119"/>
  <c r="R77" i="5119"/>
  <c r="S77" i="5119"/>
  <c r="T77" i="5119"/>
  <c r="U77" i="5119"/>
  <c r="V77" i="5119"/>
  <c r="W77" i="5119"/>
  <c r="X77" i="5119"/>
  <c r="Y77" i="5119"/>
  <c r="Z77" i="5119"/>
  <c r="AA77" i="5119"/>
  <c r="AD77" i="5119"/>
  <c r="AE77" i="5119"/>
  <c r="AF77" i="5119"/>
  <c r="AG77" i="5119"/>
  <c r="AH77" i="5119"/>
  <c r="AI77" i="5119"/>
  <c r="AJ77" i="5119"/>
  <c r="AK77" i="5119"/>
  <c r="AL77" i="5119"/>
  <c r="AM77" i="5119"/>
  <c r="AN77" i="5119"/>
  <c r="AQ77" i="5119"/>
  <c r="AR77" i="5119"/>
  <c r="AS77" i="5119"/>
  <c r="AT77" i="5119"/>
  <c r="AU77" i="5119"/>
  <c r="AV77" i="5119"/>
  <c r="AW77" i="5119"/>
  <c r="AX77" i="5119"/>
  <c r="AY77" i="5119"/>
  <c r="AZ77" i="5119"/>
  <c r="BA77" i="5119"/>
  <c r="BC77" i="5119"/>
  <c r="BD77" i="5119"/>
  <c r="BE77" i="5119"/>
  <c r="BF77" i="5119"/>
  <c r="BG77" i="5119"/>
  <c r="BH77" i="5119"/>
  <c r="BI77" i="5119"/>
  <c r="BJ77" i="5119"/>
  <c r="BK77" i="5119"/>
  <c r="BL77" i="5119"/>
  <c r="BM77" i="5119"/>
  <c r="BN77" i="5119"/>
  <c r="BP77" i="5119"/>
  <c r="BQ77" i="5119"/>
  <c r="BR77" i="5119"/>
  <c r="BS77" i="5119"/>
  <c r="BT77" i="5119"/>
  <c r="BU77" i="5119"/>
  <c r="BV77" i="5119"/>
  <c r="BW77" i="5119"/>
  <c r="BX77" i="5119"/>
  <c r="BY77" i="5119"/>
  <c r="BZ77" i="5119"/>
  <c r="CA77" i="5119"/>
  <c r="CC77" i="5119"/>
  <c r="CD77" i="5119"/>
  <c r="CE77" i="5119"/>
  <c r="CF77" i="5119"/>
  <c r="CG77" i="5119"/>
  <c r="CH77" i="5119"/>
  <c r="CI77" i="5119"/>
  <c r="CJ77" i="5119"/>
  <c r="CK77" i="5119"/>
  <c r="CL77" i="5119"/>
  <c r="CM77" i="5119"/>
  <c r="CN77" i="5119"/>
  <c r="CP77" i="5119"/>
  <c r="CQ77" i="5119"/>
  <c r="CR77" i="5119"/>
  <c r="CS77" i="5119"/>
  <c r="CT77" i="5119"/>
  <c r="CU77" i="5119"/>
  <c r="CV77" i="5119"/>
  <c r="CW77" i="5119"/>
  <c r="CX77" i="5119"/>
  <c r="CY77" i="5119"/>
  <c r="CZ77" i="5119"/>
  <c r="DA77" i="5119"/>
  <c r="DD77" i="5119"/>
  <c r="DE77" i="5119"/>
  <c r="DF77" i="5119"/>
  <c r="DG77" i="5119"/>
  <c r="DH77" i="5119"/>
  <c r="DI77" i="5119"/>
  <c r="DJ77" i="5119"/>
  <c r="DK77" i="5119"/>
  <c r="DL77" i="5119"/>
  <c r="DM77" i="5119"/>
  <c r="DN77" i="5119"/>
  <c r="A78" i="5119"/>
  <c r="A78" i="5188" s="1"/>
  <c r="B78" i="5119"/>
  <c r="D78" i="5119"/>
  <c r="E78" i="5119"/>
  <c r="F78" i="5119"/>
  <c r="G78" i="5119"/>
  <c r="H78" i="5119"/>
  <c r="I78" i="5119"/>
  <c r="J78" i="5119"/>
  <c r="K78" i="5119"/>
  <c r="L78" i="5119"/>
  <c r="N78" i="5119"/>
  <c r="Q78" i="5119"/>
  <c r="R78" i="5119"/>
  <c r="S78" i="5119"/>
  <c r="T78" i="5119"/>
  <c r="U78" i="5119"/>
  <c r="V78" i="5119"/>
  <c r="W78" i="5119"/>
  <c r="X78" i="5119"/>
  <c r="Y78" i="5119"/>
  <c r="AA78" i="5119"/>
  <c r="AF78" i="5119"/>
  <c r="AG78" i="5119"/>
  <c r="AH78" i="5119"/>
  <c r="AI78" i="5119"/>
  <c r="AJ78" i="5119"/>
  <c r="AK78" i="5119"/>
  <c r="AL78" i="5119"/>
  <c r="AN78" i="5119"/>
  <c r="AQ78" i="5119"/>
  <c r="AR78" i="5119"/>
  <c r="AS78" i="5119"/>
  <c r="AT78" i="5119"/>
  <c r="AU78" i="5119"/>
  <c r="AV78" i="5119"/>
  <c r="AW78" i="5119"/>
  <c r="AX78" i="5119"/>
  <c r="AY78" i="5119"/>
  <c r="BA78" i="5119"/>
  <c r="BC78" i="5119"/>
  <c r="BD78" i="5119"/>
  <c r="BE78" i="5119"/>
  <c r="BF78" i="5119"/>
  <c r="BG78" i="5119"/>
  <c r="BH78" i="5119"/>
  <c r="BI78" i="5119"/>
  <c r="BJ78" i="5119"/>
  <c r="BK78" i="5119"/>
  <c r="BL78" i="5119"/>
  <c r="BM78" i="5119"/>
  <c r="BN78" i="5119"/>
  <c r="BP78" i="5119"/>
  <c r="BQ78" i="5119"/>
  <c r="BR78" i="5119"/>
  <c r="BS78" i="5119"/>
  <c r="BT78" i="5119"/>
  <c r="BU78" i="5119"/>
  <c r="BV78" i="5119"/>
  <c r="BW78" i="5119"/>
  <c r="BX78" i="5119"/>
  <c r="BY78" i="5119"/>
  <c r="BZ78" i="5119"/>
  <c r="CA78" i="5119"/>
  <c r="CC78" i="5119"/>
  <c r="CD78" i="5119"/>
  <c r="CE78" i="5119"/>
  <c r="CF78" i="5119"/>
  <c r="CG78" i="5119"/>
  <c r="CH78" i="5119"/>
  <c r="CI78" i="5119"/>
  <c r="CJ78" i="5119"/>
  <c r="CK78" i="5119"/>
  <c r="CL78" i="5119"/>
  <c r="CM78" i="5119"/>
  <c r="CN78" i="5119"/>
  <c r="CP78" i="5119"/>
  <c r="CQ78" i="5119"/>
  <c r="CR78" i="5119"/>
  <c r="CS78" i="5119"/>
  <c r="CT78" i="5119"/>
  <c r="CU78" i="5119"/>
  <c r="CV78" i="5119"/>
  <c r="CW78" i="5119"/>
  <c r="CX78" i="5119"/>
  <c r="CY78" i="5119"/>
  <c r="CZ78" i="5119"/>
  <c r="DA78" i="5119"/>
  <c r="DD78" i="5119"/>
  <c r="DE78" i="5119"/>
  <c r="DF78" i="5119"/>
  <c r="DG78" i="5119"/>
  <c r="DH78" i="5119"/>
  <c r="DI78" i="5119"/>
  <c r="DJ78" i="5119"/>
  <c r="DK78" i="5119"/>
  <c r="DL78" i="5119"/>
  <c r="DM78" i="5119"/>
  <c r="DN78" i="5119"/>
  <c r="A79" i="5119"/>
  <c r="A79" i="5188" s="1"/>
  <c r="B79" i="5119"/>
  <c r="D79" i="5119"/>
  <c r="E79" i="5119"/>
  <c r="F79" i="5119"/>
  <c r="G79" i="5119"/>
  <c r="H79" i="5119"/>
  <c r="I79" i="5119"/>
  <c r="J79" i="5119"/>
  <c r="K79" i="5119"/>
  <c r="L79" i="5119"/>
  <c r="M79" i="5119"/>
  <c r="N79" i="5119"/>
  <c r="Q79" i="5119"/>
  <c r="R79" i="5119"/>
  <c r="S79" i="5119"/>
  <c r="T79" i="5119"/>
  <c r="U79" i="5119"/>
  <c r="V79" i="5119"/>
  <c r="W79" i="5119"/>
  <c r="X79" i="5119"/>
  <c r="Y79" i="5119"/>
  <c r="Z79" i="5119"/>
  <c r="AA79" i="5119"/>
  <c r="AD79" i="5119"/>
  <c r="AE79" i="5119"/>
  <c r="AF79" i="5119"/>
  <c r="AG79" i="5119"/>
  <c r="AH79" i="5119"/>
  <c r="AI79" i="5119"/>
  <c r="AJ79" i="5119"/>
  <c r="AK79" i="5119"/>
  <c r="AL79" i="5119"/>
  <c r="AM79" i="5119"/>
  <c r="AN79" i="5119"/>
  <c r="AQ79" i="5119"/>
  <c r="AR79" i="5119"/>
  <c r="AS79" i="5119"/>
  <c r="AT79" i="5119"/>
  <c r="AU79" i="5119"/>
  <c r="AV79" i="5119"/>
  <c r="AW79" i="5119"/>
  <c r="AX79" i="5119"/>
  <c r="AY79" i="5119"/>
  <c r="AZ79" i="5119"/>
  <c r="BA79" i="5119"/>
  <c r="BC79" i="5119"/>
  <c r="BD79" i="5119"/>
  <c r="BE79" i="5119"/>
  <c r="BF79" i="5119"/>
  <c r="BG79" i="5119"/>
  <c r="BH79" i="5119"/>
  <c r="BI79" i="5119"/>
  <c r="BJ79" i="5119"/>
  <c r="BK79" i="5119"/>
  <c r="BL79" i="5119"/>
  <c r="BM79" i="5119"/>
  <c r="BN79" i="5119"/>
  <c r="BP79" i="5119"/>
  <c r="BQ79" i="5119"/>
  <c r="BR79" i="5119"/>
  <c r="BS79" i="5119"/>
  <c r="BT79" i="5119"/>
  <c r="BU79" i="5119"/>
  <c r="BV79" i="5119"/>
  <c r="BW79" i="5119"/>
  <c r="BX79" i="5119"/>
  <c r="BY79" i="5119"/>
  <c r="BZ79" i="5119"/>
  <c r="CA79" i="5119"/>
  <c r="CC79" i="5119"/>
  <c r="CD79" i="5119"/>
  <c r="CE79" i="5119"/>
  <c r="CF79" i="5119"/>
  <c r="CG79" i="5119"/>
  <c r="CH79" i="5119"/>
  <c r="CI79" i="5119"/>
  <c r="CJ79" i="5119"/>
  <c r="CK79" i="5119"/>
  <c r="CL79" i="5119"/>
  <c r="CM79" i="5119"/>
  <c r="CN79" i="5119"/>
  <c r="CP79" i="5119"/>
  <c r="CQ79" i="5119"/>
  <c r="CR79" i="5119"/>
  <c r="CS79" i="5119"/>
  <c r="CT79" i="5119"/>
  <c r="CU79" i="5119"/>
  <c r="CV79" i="5119"/>
  <c r="CW79" i="5119"/>
  <c r="CX79" i="5119"/>
  <c r="CY79" i="5119"/>
  <c r="CZ79" i="5119"/>
  <c r="DA79" i="5119"/>
  <c r="DD79" i="5119"/>
  <c r="DE79" i="5119"/>
  <c r="DF79" i="5119"/>
  <c r="DG79" i="5119"/>
  <c r="DH79" i="5119"/>
  <c r="DI79" i="5119"/>
  <c r="DJ79" i="5119"/>
  <c r="DK79" i="5119"/>
  <c r="DL79" i="5119"/>
  <c r="DM79" i="5119"/>
  <c r="DN79" i="5119"/>
  <c r="A80" i="5119"/>
  <c r="A80" i="5188" s="1"/>
  <c r="B80" i="5119"/>
  <c r="D80" i="5119"/>
  <c r="E80" i="5119"/>
  <c r="F80" i="5119"/>
  <c r="G80" i="5119"/>
  <c r="H80" i="5119"/>
  <c r="I80" i="5119"/>
  <c r="J80" i="5119"/>
  <c r="K80" i="5119"/>
  <c r="L80" i="5119"/>
  <c r="M80" i="5119"/>
  <c r="N80" i="5119"/>
  <c r="Q80" i="5119"/>
  <c r="R80" i="5119"/>
  <c r="S80" i="5119"/>
  <c r="T80" i="5119"/>
  <c r="U80" i="5119"/>
  <c r="V80" i="5119"/>
  <c r="W80" i="5119"/>
  <c r="X80" i="5119"/>
  <c r="Y80" i="5119"/>
  <c r="Z80" i="5119"/>
  <c r="AA80" i="5119"/>
  <c r="AD80" i="5119"/>
  <c r="AE80" i="5119"/>
  <c r="AF80" i="5119"/>
  <c r="AG80" i="5119"/>
  <c r="AH80" i="5119"/>
  <c r="AI80" i="5119"/>
  <c r="AJ80" i="5119"/>
  <c r="AK80" i="5119"/>
  <c r="AL80" i="5119"/>
  <c r="AM80" i="5119"/>
  <c r="AN80" i="5119"/>
  <c r="AQ80" i="5119"/>
  <c r="AR80" i="5119"/>
  <c r="AS80" i="5119"/>
  <c r="AT80" i="5119"/>
  <c r="AU80" i="5119"/>
  <c r="AV80" i="5119"/>
  <c r="AW80" i="5119"/>
  <c r="AX80" i="5119"/>
  <c r="AY80" i="5119"/>
  <c r="AZ80" i="5119"/>
  <c r="BA80" i="5119"/>
  <c r="BC80" i="5119"/>
  <c r="BD80" i="5119"/>
  <c r="BE80" i="5119"/>
  <c r="BF80" i="5119"/>
  <c r="BG80" i="5119"/>
  <c r="BH80" i="5119"/>
  <c r="BI80" i="5119"/>
  <c r="BJ80" i="5119"/>
  <c r="BK80" i="5119"/>
  <c r="BL80" i="5119"/>
  <c r="BM80" i="5119"/>
  <c r="BN80" i="5119"/>
  <c r="BP80" i="5119"/>
  <c r="BQ80" i="5119"/>
  <c r="BR80" i="5119"/>
  <c r="BS80" i="5119"/>
  <c r="BT80" i="5119"/>
  <c r="BU80" i="5119"/>
  <c r="BV80" i="5119"/>
  <c r="BW80" i="5119"/>
  <c r="BX80" i="5119"/>
  <c r="BY80" i="5119"/>
  <c r="BZ80" i="5119"/>
  <c r="CA80" i="5119"/>
  <c r="CC80" i="5119"/>
  <c r="CD80" i="5119"/>
  <c r="CE80" i="5119"/>
  <c r="CF80" i="5119"/>
  <c r="CG80" i="5119"/>
  <c r="CH80" i="5119"/>
  <c r="CI80" i="5119"/>
  <c r="CJ80" i="5119"/>
  <c r="CK80" i="5119"/>
  <c r="CL80" i="5119"/>
  <c r="CM80" i="5119"/>
  <c r="CN80" i="5119"/>
  <c r="CP80" i="5119"/>
  <c r="CQ80" i="5119"/>
  <c r="CR80" i="5119"/>
  <c r="CS80" i="5119"/>
  <c r="CT80" i="5119"/>
  <c r="CU80" i="5119"/>
  <c r="CV80" i="5119"/>
  <c r="CW80" i="5119"/>
  <c r="CX80" i="5119"/>
  <c r="CY80" i="5119"/>
  <c r="CZ80" i="5119"/>
  <c r="DA80" i="5119"/>
  <c r="DD80" i="5119"/>
  <c r="DE80" i="5119"/>
  <c r="DF80" i="5119"/>
  <c r="DG80" i="5119"/>
  <c r="DH80" i="5119"/>
  <c r="DI80" i="5119"/>
  <c r="DJ80" i="5119"/>
  <c r="DK80" i="5119"/>
  <c r="DL80" i="5119"/>
  <c r="DM80" i="5119"/>
  <c r="DN80" i="5119"/>
  <c r="A81" i="5119"/>
  <c r="A81" i="5188" s="1"/>
  <c r="B81" i="5119"/>
  <c r="D81" i="5119"/>
  <c r="E81" i="5119"/>
  <c r="G81" i="5119"/>
  <c r="H81" i="5119"/>
  <c r="J81" i="5119"/>
  <c r="K81" i="5119"/>
  <c r="L81" i="5119"/>
  <c r="M81" i="5119"/>
  <c r="N81" i="5119"/>
  <c r="Q81" i="5119"/>
  <c r="R81" i="5119"/>
  <c r="S81" i="5119"/>
  <c r="T81" i="5119"/>
  <c r="U81" i="5119"/>
  <c r="W81" i="5119"/>
  <c r="X81" i="5119"/>
  <c r="Y81" i="5119"/>
  <c r="Z81" i="5119"/>
  <c r="AA81" i="5119"/>
  <c r="AD81" i="5119"/>
  <c r="AE81" i="5119"/>
  <c r="AF81" i="5119"/>
  <c r="AG81" i="5119"/>
  <c r="AH81" i="5119"/>
  <c r="AJ81" i="5119"/>
  <c r="AK81" i="5119"/>
  <c r="AL81" i="5119"/>
  <c r="AM81" i="5119"/>
  <c r="AN81" i="5119"/>
  <c r="AR81" i="5119"/>
  <c r="AQ81" i="5119" s="1"/>
  <c r="AT81" i="5119"/>
  <c r="AU81" i="5119"/>
  <c r="AW81" i="5119"/>
  <c r="AX81" i="5119"/>
  <c r="AY81" i="5119"/>
  <c r="AZ81" i="5119"/>
  <c r="BA81" i="5119"/>
  <c r="BC81" i="5119"/>
  <c r="BD81" i="5119"/>
  <c r="BE81" i="5119"/>
  <c r="BF81" i="5119"/>
  <c r="BG81" i="5119"/>
  <c r="BH81" i="5119"/>
  <c r="BI81" i="5119"/>
  <c r="BJ81" i="5119"/>
  <c r="BK81" i="5119"/>
  <c r="BL81" i="5119"/>
  <c r="BM81" i="5119"/>
  <c r="BN81" i="5119"/>
  <c r="BP81" i="5119"/>
  <c r="BQ81" i="5119"/>
  <c r="BR81" i="5119"/>
  <c r="BS81" i="5119"/>
  <c r="BT81" i="5119"/>
  <c r="BU81" i="5119"/>
  <c r="BV81" i="5119"/>
  <c r="BW81" i="5119"/>
  <c r="BX81" i="5119"/>
  <c r="BY81" i="5119"/>
  <c r="BZ81" i="5119"/>
  <c r="CA81" i="5119"/>
  <c r="CC81" i="5119"/>
  <c r="CD81" i="5119"/>
  <c r="CE81" i="5119"/>
  <c r="CF81" i="5119"/>
  <c r="CG81" i="5119"/>
  <c r="CH81" i="5119"/>
  <c r="CI81" i="5119"/>
  <c r="CJ81" i="5119"/>
  <c r="CK81" i="5119"/>
  <c r="CL81" i="5119"/>
  <c r="CM81" i="5119"/>
  <c r="CN81" i="5119"/>
  <c r="CP81" i="5119"/>
  <c r="CQ81" i="5119"/>
  <c r="CR81" i="5119"/>
  <c r="CS81" i="5119"/>
  <c r="CT81" i="5119"/>
  <c r="CU81" i="5119"/>
  <c r="CV81" i="5119"/>
  <c r="CW81" i="5119"/>
  <c r="CX81" i="5119"/>
  <c r="CY81" i="5119"/>
  <c r="CZ81" i="5119"/>
  <c r="DA81" i="5119"/>
  <c r="DD81" i="5119"/>
  <c r="DE81" i="5119"/>
  <c r="DF81" i="5119"/>
  <c r="DG81" i="5119"/>
  <c r="DH81" i="5119"/>
  <c r="DI81" i="5119"/>
  <c r="DJ81" i="5119"/>
  <c r="DK81" i="5119"/>
  <c r="DL81" i="5119"/>
  <c r="DM81" i="5119"/>
  <c r="DN81" i="5119"/>
  <c r="A82" i="5119"/>
  <c r="A82" i="5188" s="1"/>
  <c r="B82" i="5119"/>
  <c r="D82" i="5119"/>
  <c r="E82" i="5119"/>
  <c r="F82" i="5119"/>
  <c r="G82" i="5119"/>
  <c r="H82" i="5119"/>
  <c r="I82" i="5119"/>
  <c r="J82" i="5119"/>
  <c r="K82" i="5119"/>
  <c r="L82" i="5119"/>
  <c r="N82" i="5119"/>
  <c r="Q82" i="5119"/>
  <c r="R82" i="5119"/>
  <c r="S82" i="5119"/>
  <c r="T82" i="5119"/>
  <c r="U82" i="5119"/>
  <c r="V82" i="5119"/>
  <c r="W82" i="5119"/>
  <c r="X82" i="5119"/>
  <c r="Y82" i="5119"/>
  <c r="AA82" i="5119"/>
  <c r="AD82" i="5119"/>
  <c r="AE82" i="5119"/>
  <c r="AF82" i="5119"/>
  <c r="AG82" i="5119"/>
  <c r="AH82" i="5119"/>
  <c r="AI82" i="5119"/>
  <c r="AJ82" i="5119"/>
  <c r="AK82" i="5119"/>
  <c r="AL82" i="5119"/>
  <c r="AN82" i="5119"/>
  <c r="AQ82" i="5119"/>
  <c r="AR82" i="5119"/>
  <c r="AS82" i="5119"/>
  <c r="AT82" i="5119"/>
  <c r="AU82" i="5119"/>
  <c r="AV82" i="5119"/>
  <c r="AW82" i="5119"/>
  <c r="AX82" i="5119"/>
  <c r="AY82" i="5119"/>
  <c r="AZ82" i="5119"/>
  <c r="BA82" i="5119"/>
  <c r="BC82" i="5119"/>
  <c r="BD82" i="5119"/>
  <c r="BE82" i="5119"/>
  <c r="BF82" i="5119"/>
  <c r="BG82" i="5119"/>
  <c r="BH82" i="5119"/>
  <c r="BI82" i="5119"/>
  <c r="BJ82" i="5119"/>
  <c r="BK82" i="5119"/>
  <c r="BL82" i="5119"/>
  <c r="BM82" i="5119"/>
  <c r="BN82" i="5119"/>
  <c r="BP82" i="5119"/>
  <c r="BQ82" i="5119"/>
  <c r="BR82" i="5119"/>
  <c r="BS82" i="5119"/>
  <c r="BT82" i="5119"/>
  <c r="BU82" i="5119"/>
  <c r="BV82" i="5119"/>
  <c r="BW82" i="5119"/>
  <c r="BX82" i="5119"/>
  <c r="BY82" i="5119"/>
  <c r="BZ82" i="5119"/>
  <c r="CA82" i="5119"/>
  <c r="CC82" i="5119"/>
  <c r="CD82" i="5119"/>
  <c r="CE82" i="5119"/>
  <c r="CF82" i="5119"/>
  <c r="CG82" i="5119"/>
  <c r="CH82" i="5119"/>
  <c r="CI82" i="5119"/>
  <c r="CJ82" i="5119"/>
  <c r="CK82" i="5119"/>
  <c r="CL82" i="5119"/>
  <c r="CM82" i="5119"/>
  <c r="CN82" i="5119"/>
  <c r="CP82" i="5119"/>
  <c r="CQ82" i="5119"/>
  <c r="CR82" i="5119"/>
  <c r="CS82" i="5119"/>
  <c r="CT82" i="5119"/>
  <c r="CU82" i="5119"/>
  <c r="CV82" i="5119"/>
  <c r="CW82" i="5119"/>
  <c r="CX82" i="5119"/>
  <c r="CY82" i="5119"/>
  <c r="CZ82" i="5119"/>
  <c r="DA82" i="5119"/>
  <c r="DD82" i="5119"/>
  <c r="DE82" i="5119"/>
  <c r="DF82" i="5119"/>
  <c r="DG82" i="5119"/>
  <c r="DH82" i="5119"/>
  <c r="DI82" i="5119"/>
  <c r="DJ82" i="5119"/>
  <c r="DK82" i="5119"/>
  <c r="DL82" i="5119"/>
  <c r="DM82" i="5119"/>
  <c r="DN82" i="5119"/>
  <c r="B83" i="5119"/>
  <c r="D83" i="5119"/>
  <c r="E83" i="5119"/>
  <c r="F83" i="5119"/>
  <c r="G83" i="5119"/>
  <c r="H83" i="5119"/>
  <c r="I83" i="5119"/>
  <c r="J83" i="5119"/>
  <c r="K83" i="5119"/>
  <c r="L83" i="5119"/>
  <c r="M83" i="5119"/>
  <c r="N83" i="5119"/>
  <c r="Q83" i="5119"/>
  <c r="R83" i="5119"/>
  <c r="S83" i="5119"/>
  <c r="T83" i="5119"/>
  <c r="U83" i="5119"/>
  <c r="V83" i="5119"/>
  <c r="W83" i="5119"/>
  <c r="X83" i="5119"/>
  <c r="Y83" i="5119"/>
  <c r="Z83" i="5119"/>
  <c r="AA83" i="5119"/>
  <c r="AD83" i="5119"/>
  <c r="AE83" i="5119"/>
  <c r="AF83" i="5119"/>
  <c r="AG83" i="5119"/>
  <c r="AH83" i="5119"/>
  <c r="AI83" i="5119"/>
  <c r="AJ83" i="5119"/>
  <c r="AK83" i="5119"/>
  <c r="AL83" i="5119"/>
  <c r="AM83" i="5119"/>
  <c r="AN83" i="5119"/>
  <c r="AQ83" i="5119"/>
  <c r="AR83" i="5119"/>
  <c r="AS83" i="5119"/>
  <c r="AT83" i="5119"/>
  <c r="AU83" i="5119"/>
  <c r="AV83" i="5119"/>
  <c r="AW83" i="5119"/>
  <c r="AX83" i="5119"/>
  <c r="AY83" i="5119"/>
  <c r="AZ83" i="5119"/>
  <c r="BA83" i="5119"/>
  <c r="BC83" i="5119"/>
  <c r="BD83" i="5119"/>
  <c r="BE83" i="5119"/>
  <c r="BF83" i="5119"/>
  <c r="BG83" i="5119"/>
  <c r="BH83" i="5119"/>
  <c r="BI83" i="5119"/>
  <c r="BJ83" i="5119"/>
  <c r="BK83" i="5119"/>
  <c r="BL83" i="5119"/>
  <c r="BM83" i="5119"/>
  <c r="BN83" i="5119"/>
  <c r="BP83" i="5119"/>
  <c r="BQ83" i="5119"/>
  <c r="BR83" i="5119"/>
  <c r="BS83" i="5119"/>
  <c r="BT83" i="5119"/>
  <c r="BU83" i="5119"/>
  <c r="BV83" i="5119"/>
  <c r="BW83" i="5119"/>
  <c r="BX83" i="5119"/>
  <c r="BY83" i="5119"/>
  <c r="BZ83" i="5119"/>
  <c r="CA83" i="5119"/>
  <c r="CC83" i="5119"/>
  <c r="CD83" i="5119"/>
  <c r="CE83" i="5119"/>
  <c r="CF83" i="5119"/>
  <c r="CG83" i="5119"/>
  <c r="CH83" i="5119"/>
  <c r="CI83" i="5119"/>
  <c r="CJ83" i="5119"/>
  <c r="CK83" i="5119"/>
  <c r="CL83" i="5119"/>
  <c r="CM83" i="5119"/>
  <c r="CN83" i="5119"/>
  <c r="CP83" i="5119"/>
  <c r="CQ83" i="5119"/>
  <c r="CR83" i="5119"/>
  <c r="CS83" i="5119"/>
  <c r="CT83" i="5119"/>
  <c r="CU83" i="5119"/>
  <c r="CV83" i="5119"/>
  <c r="CW83" i="5119"/>
  <c r="CX83" i="5119"/>
  <c r="CY83" i="5119"/>
  <c r="CZ83" i="5119"/>
  <c r="DA83" i="5119"/>
  <c r="DD83" i="5119"/>
  <c r="DE83" i="5119"/>
  <c r="DF83" i="5119"/>
  <c r="DG83" i="5119"/>
  <c r="DH83" i="5119"/>
  <c r="DI83" i="5119"/>
  <c r="DJ83" i="5119"/>
  <c r="DK83" i="5119"/>
  <c r="DL83" i="5119"/>
  <c r="DM83" i="5119"/>
  <c r="DN83" i="5119"/>
  <c r="A84" i="5119"/>
  <c r="A84" i="5188" s="1"/>
  <c r="B84" i="5119"/>
  <c r="D84" i="5119"/>
  <c r="E84" i="5119"/>
  <c r="F84" i="5119"/>
  <c r="G84" i="5119"/>
  <c r="H84" i="5119"/>
  <c r="I84" i="5119"/>
  <c r="J84" i="5119"/>
  <c r="K84" i="5119"/>
  <c r="L84" i="5119"/>
  <c r="M84" i="5119"/>
  <c r="N84" i="5119"/>
  <c r="Q84" i="5119"/>
  <c r="R84" i="5119"/>
  <c r="S84" i="5119"/>
  <c r="T84" i="5119"/>
  <c r="U84" i="5119"/>
  <c r="V84" i="5119"/>
  <c r="W84" i="5119"/>
  <c r="X84" i="5119"/>
  <c r="Y84" i="5119"/>
  <c r="Z84" i="5119"/>
  <c r="AA84" i="5119"/>
  <c r="AD84" i="5119"/>
  <c r="AE84" i="5119"/>
  <c r="AF84" i="5119"/>
  <c r="AG84" i="5119"/>
  <c r="AH84" i="5119"/>
  <c r="AI84" i="5119"/>
  <c r="AJ84" i="5119"/>
  <c r="AK84" i="5119"/>
  <c r="AL84" i="5119"/>
  <c r="AM84" i="5119"/>
  <c r="AN84" i="5119"/>
  <c r="AQ84" i="5119"/>
  <c r="AR84" i="5119"/>
  <c r="AS84" i="5119"/>
  <c r="AT84" i="5119"/>
  <c r="AU84" i="5119"/>
  <c r="AV84" i="5119"/>
  <c r="AW84" i="5119"/>
  <c r="AX84" i="5119"/>
  <c r="AY84" i="5119"/>
  <c r="AZ84" i="5119"/>
  <c r="BA84" i="5119"/>
  <c r="BC84" i="5119"/>
  <c r="BD84" i="5119"/>
  <c r="BE84" i="5119"/>
  <c r="BF84" i="5119"/>
  <c r="BG84" i="5119"/>
  <c r="BH84" i="5119"/>
  <c r="BI84" i="5119"/>
  <c r="BJ84" i="5119"/>
  <c r="BK84" i="5119"/>
  <c r="BL84" i="5119"/>
  <c r="BM84" i="5119"/>
  <c r="BN84" i="5119"/>
  <c r="BP84" i="5119"/>
  <c r="BQ84" i="5119"/>
  <c r="BR84" i="5119"/>
  <c r="BS84" i="5119"/>
  <c r="BT84" i="5119"/>
  <c r="BU84" i="5119"/>
  <c r="BV84" i="5119"/>
  <c r="BW84" i="5119"/>
  <c r="BX84" i="5119"/>
  <c r="BY84" i="5119"/>
  <c r="BZ84" i="5119"/>
  <c r="CA84" i="5119"/>
  <c r="CC84" i="5119"/>
  <c r="CD84" i="5119"/>
  <c r="CE84" i="5119"/>
  <c r="CF84" i="5119"/>
  <c r="CG84" i="5119"/>
  <c r="CH84" i="5119"/>
  <c r="CI84" i="5119"/>
  <c r="CJ84" i="5119"/>
  <c r="CK84" i="5119"/>
  <c r="CL84" i="5119"/>
  <c r="CM84" i="5119"/>
  <c r="CN84" i="5119"/>
  <c r="CP84" i="5119"/>
  <c r="CQ84" i="5119"/>
  <c r="CR84" i="5119"/>
  <c r="CS84" i="5119"/>
  <c r="CT84" i="5119"/>
  <c r="CU84" i="5119"/>
  <c r="CV84" i="5119"/>
  <c r="CW84" i="5119"/>
  <c r="CX84" i="5119"/>
  <c r="CY84" i="5119"/>
  <c r="CZ84" i="5119"/>
  <c r="DA84" i="5119"/>
  <c r="DD84" i="5119"/>
  <c r="DE84" i="5119"/>
  <c r="DF84" i="5119"/>
  <c r="DG84" i="5119"/>
  <c r="DH84" i="5119"/>
  <c r="DI84" i="5119"/>
  <c r="DJ84" i="5119"/>
  <c r="DK84" i="5119"/>
  <c r="DL84" i="5119"/>
  <c r="DM84" i="5119"/>
  <c r="DN84" i="5119"/>
  <c r="A85" i="5119"/>
  <c r="A85" i="5188" s="1"/>
  <c r="B85" i="5119"/>
  <c r="D85" i="5119"/>
  <c r="E85" i="5119"/>
  <c r="F85" i="5119"/>
  <c r="G85" i="5119"/>
  <c r="H85" i="5119"/>
  <c r="I85" i="5119"/>
  <c r="J85" i="5119"/>
  <c r="K85" i="5119"/>
  <c r="L85" i="5119"/>
  <c r="M85" i="5119"/>
  <c r="N85" i="5119"/>
  <c r="Q85" i="5119"/>
  <c r="R85" i="5119"/>
  <c r="S85" i="5119"/>
  <c r="T85" i="5119"/>
  <c r="U85" i="5119"/>
  <c r="V85" i="5119"/>
  <c r="W85" i="5119"/>
  <c r="X85" i="5119"/>
  <c r="Y85" i="5119"/>
  <c r="Z85" i="5119"/>
  <c r="AA85" i="5119"/>
  <c r="AD85" i="5119"/>
  <c r="AE85" i="5119"/>
  <c r="AF85" i="5119"/>
  <c r="AI85" i="5119"/>
  <c r="AK85" i="5119"/>
  <c r="AL85" i="5119"/>
  <c r="AM85" i="5119"/>
  <c r="AN85" i="5119"/>
  <c r="AQ85" i="5119"/>
  <c r="AR85" i="5119"/>
  <c r="AS85" i="5119"/>
  <c r="AV85" i="5119"/>
  <c r="AX85" i="5119"/>
  <c r="AY85" i="5119"/>
  <c r="AZ85" i="5119"/>
  <c r="BA85" i="5119"/>
  <c r="BC85" i="5119"/>
  <c r="BD85" i="5119"/>
  <c r="BE85" i="5119"/>
  <c r="BF85" i="5119"/>
  <c r="BG85" i="5119"/>
  <c r="BH85" i="5119"/>
  <c r="BI85" i="5119"/>
  <c r="BJ85" i="5119"/>
  <c r="BK85" i="5119"/>
  <c r="BL85" i="5119"/>
  <c r="BM85" i="5119"/>
  <c r="BN85" i="5119"/>
  <c r="BP85" i="5119"/>
  <c r="BQ85" i="5119"/>
  <c r="BR85" i="5119"/>
  <c r="BS85" i="5119"/>
  <c r="BT85" i="5119"/>
  <c r="BU85" i="5119"/>
  <c r="BV85" i="5119"/>
  <c r="BW85" i="5119"/>
  <c r="BX85" i="5119"/>
  <c r="BY85" i="5119"/>
  <c r="BZ85" i="5119"/>
  <c r="CA85" i="5119"/>
  <c r="CC85" i="5119"/>
  <c r="CD85" i="5119"/>
  <c r="CE85" i="5119"/>
  <c r="CF85" i="5119"/>
  <c r="CG85" i="5119"/>
  <c r="CH85" i="5119"/>
  <c r="CI85" i="5119"/>
  <c r="CJ85" i="5119"/>
  <c r="CK85" i="5119"/>
  <c r="CL85" i="5119"/>
  <c r="CM85" i="5119"/>
  <c r="CN85" i="5119"/>
  <c r="CP85" i="5119"/>
  <c r="CQ85" i="5119"/>
  <c r="CR85" i="5119"/>
  <c r="CS85" i="5119"/>
  <c r="CT85" i="5119"/>
  <c r="CU85" i="5119"/>
  <c r="CV85" i="5119"/>
  <c r="CW85" i="5119"/>
  <c r="CX85" i="5119"/>
  <c r="CY85" i="5119"/>
  <c r="CZ85" i="5119"/>
  <c r="DA85" i="5119"/>
  <c r="DD85" i="5119"/>
  <c r="DE85" i="5119"/>
  <c r="DF85" i="5119"/>
  <c r="DG85" i="5119"/>
  <c r="DH85" i="5119"/>
  <c r="DI85" i="5119"/>
  <c r="DJ85" i="5119"/>
  <c r="DK85" i="5119"/>
  <c r="DL85" i="5119"/>
  <c r="DM85" i="5119"/>
  <c r="DN85" i="5119"/>
  <c r="A86" i="5119"/>
  <c r="A86" i="5188" s="1"/>
  <c r="B86" i="5119"/>
  <c r="D86" i="5119"/>
  <c r="E86" i="5119"/>
  <c r="F86" i="5119"/>
  <c r="G86" i="5119"/>
  <c r="H86" i="5119"/>
  <c r="I86" i="5119"/>
  <c r="J86" i="5119"/>
  <c r="K86" i="5119"/>
  <c r="L86" i="5119"/>
  <c r="M86" i="5119"/>
  <c r="N86" i="5119"/>
  <c r="Q86" i="5119"/>
  <c r="R86" i="5119"/>
  <c r="S86" i="5119"/>
  <c r="T86" i="5119"/>
  <c r="U86" i="5119"/>
  <c r="V86" i="5119"/>
  <c r="W86" i="5119"/>
  <c r="X86" i="5119"/>
  <c r="Y86" i="5119"/>
  <c r="Z86" i="5119"/>
  <c r="AA86" i="5119"/>
  <c r="AD86" i="5119"/>
  <c r="AE86" i="5119"/>
  <c r="AF86" i="5119"/>
  <c r="AG86" i="5119"/>
  <c r="AH86" i="5119"/>
  <c r="AI86" i="5119"/>
  <c r="AJ86" i="5119"/>
  <c r="AK86" i="5119"/>
  <c r="AL86" i="5119"/>
  <c r="AM86" i="5119"/>
  <c r="AN86" i="5119"/>
  <c r="AQ86" i="5119"/>
  <c r="AR86" i="5119"/>
  <c r="AS86" i="5119"/>
  <c r="AT86" i="5119"/>
  <c r="AU86" i="5119"/>
  <c r="AV86" i="5119"/>
  <c r="AW86" i="5119"/>
  <c r="AX86" i="5119"/>
  <c r="AY86" i="5119"/>
  <c r="AZ86" i="5119"/>
  <c r="BA86" i="5119"/>
  <c r="BC86" i="5119"/>
  <c r="BD86" i="5119"/>
  <c r="BE86" i="5119"/>
  <c r="BF86" i="5119"/>
  <c r="BG86" i="5119"/>
  <c r="BH86" i="5119"/>
  <c r="BI86" i="5119"/>
  <c r="BJ86" i="5119"/>
  <c r="BK86" i="5119"/>
  <c r="BL86" i="5119"/>
  <c r="BM86" i="5119"/>
  <c r="BN86" i="5119"/>
  <c r="BP86" i="5119"/>
  <c r="BQ86" i="5119"/>
  <c r="BR86" i="5119"/>
  <c r="BS86" i="5119"/>
  <c r="BT86" i="5119"/>
  <c r="BU86" i="5119"/>
  <c r="BV86" i="5119"/>
  <c r="BW86" i="5119"/>
  <c r="BX86" i="5119"/>
  <c r="BY86" i="5119"/>
  <c r="BZ86" i="5119"/>
  <c r="CA86" i="5119"/>
  <c r="CC86" i="5119"/>
  <c r="CD86" i="5119"/>
  <c r="CE86" i="5119"/>
  <c r="CF86" i="5119"/>
  <c r="CG86" i="5119"/>
  <c r="CH86" i="5119"/>
  <c r="CI86" i="5119"/>
  <c r="CJ86" i="5119"/>
  <c r="CK86" i="5119"/>
  <c r="CL86" i="5119"/>
  <c r="CM86" i="5119"/>
  <c r="CN86" i="5119"/>
  <c r="CP86" i="5119"/>
  <c r="CQ86" i="5119"/>
  <c r="CR86" i="5119"/>
  <c r="CS86" i="5119"/>
  <c r="CT86" i="5119"/>
  <c r="CU86" i="5119"/>
  <c r="CV86" i="5119"/>
  <c r="CW86" i="5119"/>
  <c r="CX86" i="5119"/>
  <c r="CY86" i="5119"/>
  <c r="CZ86" i="5119"/>
  <c r="DA86" i="5119"/>
  <c r="DD86" i="5119"/>
  <c r="DE86" i="5119"/>
  <c r="DF86" i="5119"/>
  <c r="DG86" i="5119"/>
  <c r="DH86" i="5119"/>
  <c r="DI86" i="5119"/>
  <c r="DJ86" i="5119"/>
  <c r="DK86" i="5119"/>
  <c r="DL86" i="5119"/>
  <c r="DM86" i="5119"/>
  <c r="DN86" i="5119"/>
  <c r="A87" i="5119"/>
  <c r="A87" i="5188" s="1"/>
  <c r="B87" i="5119"/>
  <c r="D87" i="5119"/>
  <c r="E87" i="5119"/>
  <c r="F87" i="5119"/>
  <c r="G87" i="5119"/>
  <c r="H87" i="5119"/>
  <c r="I87" i="5119"/>
  <c r="J87" i="5119"/>
  <c r="K87" i="5119"/>
  <c r="L87" i="5119"/>
  <c r="M87" i="5119"/>
  <c r="N87" i="5119"/>
  <c r="Q87" i="5119"/>
  <c r="R87" i="5119"/>
  <c r="S87" i="5119"/>
  <c r="T87" i="5119"/>
  <c r="U87" i="5119"/>
  <c r="V87" i="5119"/>
  <c r="W87" i="5119"/>
  <c r="X87" i="5119"/>
  <c r="Y87" i="5119"/>
  <c r="Z87" i="5119"/>
  <c r="AA87" i="5119"/>
  <c r="AD87" i="5119"/>
  <c r="AE87" i="5119"/>
  <c r="AF87" i="5119"/>
  <c r="AG87" i="5119"/>
  <c r="AH87" i="5119"/>
  <c r="AI87" i="5119"/>
  <c r="AJ87" i="5119"/>
  <c r="AK87" i="5119"/>
  <c r="AL87" i="5119"/>
  <c r="AM87" i="5119"/>
  <c r="AN87" i="5119"/>
  <c r="AQ87" i="5119"/>
  <c r="AR87" i="5119"/>
  <c r="AS87" i="5119"/>
  <c r="AT87" i="5119"/>
  <c r="AU87" i="5119"/>
  <c r="AV87" i="5119"/>
  <c r="AW87" i="5119"/>
  <c r="AX87" i="5119"/>
  <c r="AY87" i="5119"/>
  <c r="AZ87" i="5119"/>
  <c r="BA87" i="5119"/>
  <c r="BD87" i="5119"/>
  <c r="BE87" i="5119"/>
  <c r="BF87" i="5119"/>
  <c r="BG87" i="5119"/>
  <c r="BH87" i="5119"/>
  <c r="BI87" i="5119"/>
  <c r="BJ87" i="5119"/>
  <c r="BK87" i="5119"/>
  <c r="BL87" i="5119"/>
  <c r="BM87" i="5119"/>
  <c r="BN87" i="5119"/>
  <c r="BQ87" i="5119"/>
  <c r="BR87" i="5119"/>
  <c r="BS87" i="5119"/>
  <c r="BT87" i="5119"/>
  <c r="BU87" i="5119"/>
  <c r="BV87" i="5119"/>
  <c r="BW87" i="5119"/>
  <c r="BX87" i="5119"/>
  <c r="BY87" i="5119"/>
  <c r="BZ87" i="5119"/>
  <c r="CA87" i="5119"/>
  <c r="CD87" i="5119"/>
  <c r="CE87" i="5119"/>
  <c r="CF87" i="5119"/>
  <c r="CG87" i="5119"/>
  <c r="CH87" i="5119"/>
  <c r="CI87" i="5119"/>
  <c r="CJ87" i="5119"/>
  <c r="CK87" i="5119"/>
  <c r="CL87" i="5119"/>
  <c r="CM87" i="5119"/>
  <c r="CN87" i="5119"/>
  <c r="CQ87" i="5119"/>
  <c r="CR87" i="5119"/>
  <c r="CS87" i="5119"/>
  <c r="CT87" i="5119"/>
  <c r="CU87" i="5119"/>
  <c r="CV87" i="5119"/>
  <c r="CW87" i="5119"/>
  <c r="CX87" i="5119"/>
  <c r="CY87" i="5119"/>
  <c r="CZ87" i="5119"/>
  <c r="DA87" i="5119"/>
  <c r="DC87" i="5119"/>
  <c r="DD87" i="5119"/>
  <c r="DE87" i="5119"/>
  <c r="DF87" i="5119"/>
  <c r="DG87" i="5119"/>
  <c r="DH87" i="5119"/>
  <c r="DI87" i="5119"/>
  <c r="DJ87" i="5119"/>
  <c r="DK87" i="5119"/>
  <c r="DL87" i="5119"/>
  <c r="DM87" i="5119"/>
  <c r="DN87" i="5119"/>
  <c r="A88" i="5119"/>
  <c r="A88" i="5188" s="1"/>
  <c r="B88" i="5119"/>
  <c r="D88" i="5119"/>
  <c r="E88" i="5119"/>
  <c r="F88" i="5119"/>
  <c r="G88" i="5119"/>
  <c r="H88" i="5119"/>
  <c r="I88" i="5119"/>
  <c r="J88" i="5119"/>
  <c r="K88" i="5119"/>
  <c r="L88" i="5119"/>
  <c r="M88" i="5119"/>
  <c r="N88" i="5119"/>
  <c r="Q88" i="5119"/>
  <c r="R88" i="5119"/>
  <c r="T88" i="5119"/>
  <c r="U88" i="5119"/>
  <c r="V88" i="5119"/>
  <c r="W88" i="5119"/>
  <c r="X88" i="5119"/>
  <c r="Y88" i="5119"/>
  <c r="Z88" i="5119"/>
  <c r="AA88" i="5119"/>
  <c r="AD88" i="5119"/>
  <c r="AE88" i="5119"/>
  <c r="AF88" i="5119"/>
  <c r="AG88" i="5119"/>
  <c r="AH88" i="5119"/>
  <c r="AI88" i="5119"/>
  <c r="AJ88" i="5119"/>
  <c r="AK88" i="5119"/>
  <c r="AL88" i="5119"/>
  <c r="AM88" i="5119"/>
  <c r="AN88" i="5119"/>
  <c r="AQ88" i="5119"/>
  <c r="AR88" i="5119"/>
  <c r="AS88" i="5119"/>
  <c r="AT88" i="5119"/>
  <c r="AU88" i="5119"/>
  <c r="AV88" i="5119"/>
  <c r="AW88" i="5119"/>
  <c r="AX88" i="5119"/>
  <c r="AY88" i="5119"/>
  <c r="AZ88" i="5119"/>
  <c r="BA88" i="5119"/>
  <c r="BC88" i="5119"/>
  <c r="BD88" i="5119"/>
  <c r="BE88" i="5119"/>
  <c r="BF88" i="5119"/>
  <c r="BG88" i="5119"/>
  <c r="BH88" i="5119"/>
  <c r="BI88" i="5119"/>
  <c r="BJ88" i="5119"/>
  <c r="BK88" i="5119"/>
  <c r="BL88" i="5119"/>
  <c r="BM88" i="5119"/>
  <c r="BN88" i="5119"/>
  <c r="BP88" i="5119"/>
  <c r="BQ88" i="5119"/>
  <c r="BR88" i="5119"/>
  <c r="BS88" i="5119"/>
  <c r="BT88" i="5119"/>
  <c r="BU88" i="5119"/>
  <c r="BV88" i="5119"/>
  <c r="BW88" i="5119"/>
  <c r="BX88" i="5119"/>
  <c r="BY88" i="5119"/>
  <c r="BZ88" i="5119"/>
  <c r="CA88" i="5119"/>
  <c r="CC88" i="5119"/>
  <c r="CD88" i="5119"/>
  <c r="CE88" i="5119"/>
  <c r="CF88" i="5119"/>
  <c r="CG88" i="5119"/>
  <c r="CH88" i="5119"/>
  <c r="CI88" i="5119"/>
  <c r="CJ88" i="5119"/>
  <c r="CK88" i="5119"/>
  <c r="CL88" i="5119"/>
  <c r="CM88" i="5119"/>
  <c r="CN88" i="5119"/>
  <c r="CP88" i="5119"/>
  <c r="CQ88" i="5119"/>
  <c r="CR88" i="5119"/>
  <c r="CS88" i="5119"/>
  <c r="CT88" i="5119"/>
  <c r="CU88" i="5119"/>
  <c r="CV88" i="5119"/>
  <c r="CW88" i="5119"/>
  <c r="CX88" i="5119"/>
  <c r="CY88" i="5119"/>
  <c r="CZ88" i="5119"/>
  <c r="DA88" i="5119"/>
  <c r="DC88" i="5119"/>
  <c r="DD88" i="5119"/>
  <c r="DE88" i="5119"/>
  <c r="DF88" i="5119"/>
  <c r="DG88" i="5119"/>
  <c r="DH88" i="5119"/>
  <c r="DI88" i="5119"/>
  <c r="DJ88" i="5119"/>
  <c r="DK88" i="5119"/>
  <c r="DL88" i="5119"/>
  <c r="DM88" i="5119"/>
  <c r="DN88" i="5119"/>
  <c r="A89" i="5119"/>
  <c r="A89" i="5188" s="1"/>
  <c r="B89" i="5119"/>
  <c r="D89" i="5119"/>
  <c r="E89" i="5119"/>
  <c r="F89" i="5119"/>
  <c r="G89" i="5119"/>
  <c r="H89" i="5119"/>
  <c r="I89" i="5119"/>
  <c r="K89" i="5119"/>
  <c r="L89" i="5119"/>
  <c r="M89" i="5119"/>
  <c r="N89" i="5119"/>
  <c r="Q89" i="5119"/>
  <c r="R89" i="5119"/>
  <c r="S89" i="5119"/>
  <c r="T89" i="5119"/>
  <c r="U89" i="5119"/>
  <c r="V89" i="5119"/>
  <c r="W89" i="5119"/>
  <c r="X89" i="5119"/>
  <c r="Y89" i="5119"/>
  <c r="Z89" i="5119"/>
  <c r="AA89" i="5119"/>
  <c r="AD89" i="5119"/>
  <c r="AE89" i="5119"/>
  <c r="AF89" i="5119"/>
  <c r="AG89" i="5119"/>
  <c r="AH89" i="5119"/>
  <c r="AI89" i="5119"/>
  <c r="AJ89" i="5119"/>
  <c r="AK89" i="5119"/>
  <c r="AL89" i="5119"/>
  <c r="AM89" i="5119"/>
  <c r="AN89" i="5119"/>
  <c r="AQ89" i="5119"/>
  <c r="AR89" i="5119"/>
  <c r="AS89" i="5119"/>
  <c r="AT89" i="5119"/>
  <c r="AU89" i="5119"/>
  <c r="AV89" i="5119"/>
  <c r="AW89" i="5119"/>
  <c r="AX89" i="5119"/>
  <c r="AY89" i="5119"/>
  <c r="AZ89" i="5119"/>
  <c r="BA89" i="5119"/>
  <c r="BC89" i="5119"/>
  <c r="BD89" i="5119"/>
  <c r="BE89" i="5119"/>
  <c r="BF89" i="5119"/>
  <c r="BG89" i="5119"/>
  <c r="BH89" i="5119"/>
  <c r="BI89" i="5119"/>
  <c r="BJ89" i="5119"/>
  <c r="BK89" i="5119"/>
  <c r="BL89" i="5119"/>
  <c r="BM89" i="5119"/>
  <c r="BN89" i="5119"/>
  <c r="BP89" i="5119"/>
  <c r="BQ89" i="5119"/>
  <c r="BR89" i="5119"/>
  <c r="BS89" i="5119"/>
  <c r="BT89" i="5119"/>
  <c r="BU89" i="5119"/>
  <c r="BV89" i="5119"/>
  <c r="BW89" i="5119"/>
  <c r="BX89" i="5119"/>
  <c r="BY89" i="5119"/>
  <c r="BZ89" i="5119"/>
  <c r="CA89" i="5119"/>
  <c r="CC89" i="5119"/>
  <c r="CD89" i="5119"/>
  <c r="CE89" i="5119"/>
  <c r="CF89" i="5119"/>
  <c r="CG89" i="5119"/>
  <c r="CH89" i="5119"/>
  <c r="CI89" i="5119"/>
  <c r="CJ89" i="5119"/>
  <c r="CK89" i="5119"/>
  <c r="CL89" i="5119"/>
  <c r="CM89" i="5119"/>
  <c r="CN89" i="5119"/>
  <c r="CP89" i="5119"/>
  <c r="CQ89" i="5119"/>
  <c r="CR89" i="5119"/>
  <c r="CS89" i="5119"/>
  <c r="CT89" i="5119"/>
  <c r="CU89" i="5119"/>
  <c r="CV89" i="5119"/>
  <c r="CW89" i="5119"/>
  <c r="CX89" i="5119"/>
  <c r="CY89" i="5119"/>
  <c r="CZ89" i="5119"/>
  <c r="DA89" i="5119"/>
  <c r="DC89" i="5119"/>
  <c r="DD89" i="5119"/>
  <c r="DE89" i="5119"/>
  <c r="DF89" i="5119"/>
  <c r="DG89" i="5119"/>
  <c r="DH89" i="5119"/>
  <c r="DI89" i="5119"/>
  <c r="DJ89" i="5119"/>
  <c r="DK89" i="5119"/>
  <c r="DL89" i="5119"/>
  <c r="DM89" i="5119"/>
  <c r="DN89" i="5119"/>
  <c r="A90" i="5119"/>
  <c r="A90" i="5188" s="1"/>
  <c r="B90" i="5119"/>
  <c r="D90" i="5119"/>
  <c r="E90" i="5119"/>
  <c r="F90" i="5119"/>
  <c r="G90" i="5119"/>
  <c r="H90" i="5119"/>
  <c r="I90" i="5119"/>
  <c r="J90" i="5119"/>
  <c r="K90" i="5119"/>
  <c r="L90" i="5119"/>
  <c r="M90" i="5119"/>
  <c r="N90" i="5119"/>
  <c r="Q90" i="5119"/>
  <c r="R90" i="5119"/>
  <c r="S90" i="5119"/>
  <c r="T90" i="5119"/>
  <c r="U90" i="5119"/>
  <c r="V90" i="5119"/>
  <c r="W90" i="5119"/>
  <c r="X90" i="5119"/>
  <c r="Y90" i="5119"/>
  <c r="Z90" i="5119"/>
  <c r="AA90" i="5119"/>
  <c r="AD90" i="5119"/>
  <c r="AE90" i="5119"/>
  <c r="AF90" i="5119"/>
  <c r="AG90" i="5119"/>
  <c r="AH90" i="5119"/>
  <c r="AI90" i="5119"/>
  <c r="AJ90" i="5119"/>
  <c r="AK90" i="5119"/>
  <c r="AL90" i="5119"/>
  <c r="AM90" i="5119"/>
  <c r="AN90" i="5119"/>
  <c r="AQ90" i="5119"/>
  <c r="AR90" i="5119"/>
  <c r="AS90" i="5119"/>
  <c r="AT90" i="5119"/>
  <c r="AU90" i="5119"/>
  <c r="AV90" i="5119"/>
  <c r="AW90" i="5119"/>
  <c r="AX90" i="5119"/>
  <c r="AY90" i="5119"/>
  <c r="AZ90" i="5119"/>
  <c r="BA90" i="5119"/>
  <c r="BD90" i="5119"/>
  <c r="BE90" i="5119"/>
  <c r="BF90" i="5119"/>
  <c r="BG90" i="5119"/>
  <c r="BH90" i="5119"/>
  <c r="BI90" i="5119"/>
  <c r="BJ90" i="5119"/>
  <c r="BK90" i="5119"/>
  <c r="BL90" i="5119"/>
  <c r="BM90" i="5119"/>
  <c r="BN90" i="5119"/>
  <c r="BQ90" i="5119"/>
  <c r="BR90" i="5119"/>
  <c r="BS90" i="5119"/>
  <c r="BT90" i="5119"/>
  <c r="BU90" i="5119"/>
  <c r="BV90" i="5119"/>
  <c r="BW90" i="5119"/>
  <c r="BX90" i="5119"/>
  <c r="BY90" i="5119"/>
  <c r="BZ90" i="5119"/>
  <c r="CA90" i="5119"/>
  <c r="CD90" i="5119"/>
  <c r="CE90" i="5119"/>
  <c r="CF90" i="5119"/>
  <c r="CG90" i="5119"/>
  <c r="CH90" i="5119"/>
  <c r="CI90" i="5119"/>
  <c r="CJ90" i="5119"/>
  <c r="CK90" i="5119"/>
  <c r="CL90" i="5119"/>
  <c r="CM90" i="5119"/>
  <c r="CN90" i="5119"/>
  <c r="CQ90" i="5119"/>
  <c r="CR90" i="5119"/>
  <c r="CS90" i="5119"/>
  <c r="CT90" i="5119"/>
  <c r="CU90" i="5119"/>
  <c r="CV90" i="5119"/>
  <c r="CW90" i="5119"/>
  <c r="CX90" i="5119"/>
  <c r="CY90" i="5119"/>
  <c r="CZ90" i="5119"/>
  <c r="DA90" i="5119"/>
  <c r="DC90" i="5119"/>
  <c r="DD90" i="5119"/>
  <c r="DE90" i="5119"/>
  <c r="DF90" i="5119"/>
  <c r="DG90" i="5119"/>
  <c r="DH90" i="5119"/>
  <c r="DI90" i="5119"/>
  <c r="DJ90" i="5119"/>
  <c r="DK90" i="5119"/>
  <c r="DL90" i="5119"/>
  <c r="DM90" i="5119"/>
  <c r="DN90" i="5119"/>
  <c r="A91" i="5119"/>
  <c r="A91" i="5188" s="1"/>
  <c r="B91" i="5119"/>
  <c r="D91" i="5119"/>
  <c r="E91" i="5119"/>
  <c r="F91" i="5119"/>
  <c r="G91" i="5119"/>
  <c r="H91" i="5119"/>
  <c r="I91" i="5119"/>
  <c r="J91" i="5119"/>
  <c r="K91" i="5119"/>
  <c r="L91" i="5119"/>
  <c r="N91" i="5119"/>
  <c r="Q91" i="5119"/>
  <c r="R91" i="5119"/>
  <c r="S91" i="5119"/>
  <c r="T91" i="5119"/>
  <c r="U91" i="5119"/>
  <c r="V91" i="5119"/>
  <c r="W91" i="5119"/>
  <c r="X91" i="5119"/>
  <c r="Y91" i="5119"/>
  <c r="Z91" i="5119"/>
  <c r="AA91" i="5119"/>
  <c r="AD91" i="5119"/>
  <c r="AE91" i="5119"/>
  <c r="AF91" i="5119"/>
  <c r="AG91" i="5119"/>
  <c r="AH91" i="5119"/>
  <c r="AI91" i="5119"/>
  <c r="AJ91" i="5119"/>
  <c r="AK91" i="5119"/>
  <c r="AL91" i="5119"/>
  <c r="AM91" i="5119"/>
  <c r="AN91" i="5119"/>
  <c r="AQ91" i="5119"/>
  <c r="AR91" i="5119"/>
  <c r="AS91" i="5119"/>
  <c r="AT91" i="5119"/>
  <c r="AU91" i="5119"/>
  <c r="AV91" i="5119"/>
  <c r="AW91" i="5119"/>
  <c r="AX91" i="5119"/>
  <c r="AY91" i="5119"/>
  <c r="AZ91" i="5119"/>
  <c r="BA91" i="5119"/>
  <c r="BC91" i="5119"/>
  <c r="BD91" i="5119"/>
  <c r="BE91" i="5119"/>
  <c r="BF91" i="5119"/>
  <c r="BG91" i="5119"/>
  <c r="BH91" i="5119"/>
  <c r="BI91" i="5119"/>
  <c r="BJ91" i="5119"/>
  <c r="BK91" i="5119"/>
  <c r="BL91" i="5119"/>
  <c r="BM91" i="5119"/>
  <c r="BN91" i="5119"/>
  <c r="BP91" i="5119"/>
  <c r="BQ91" i="5119"/>
  <c r="BR91" i="5119"/>
  <c r="BS91" i="5119"/>
  <c r="BT91" i="5119"/>
  <c r="BU91" i="5119"/>
  <c r="BV91" i="5119"/>
  <c r="BW91" i="5119"/>
  <c r="BX91" i="5119"/>
  <c r="BY91" i="5119"/>
  <c r="BZ91" i="5119"/>
  <c r="CA91" i="5119"/>
  <c r="CD91" i="5119"/>
  <c r="CE91" i="5119"/>
  <c r="CF91" i="5119"/>
  <c r="CG91" i="5119"/>
  <c r="CH91" i="5119"/>
  <c r="CI91" i="5119"/>
  <c r="CJ91" i="5119"/>
  <c r="CK91" i="5119"/>
  <c r="CL91" i="5119"/>
  <c r="CM91" i="5119"/>
  <c r="CN91" i="5119"/>
  <c r="CP91" i="5119"/>
  <c r="CQ91" i="5119"/>
  <c r="CR91" i="5119"/>
  <c r="CS91" i="5119"/>
  <c r="CT91" i="5119"/>
  <c r="CU91" i="5119"/>
  <c r="CV91" i="5119"/>
  <c r="CW91" i="5119"/>
  <c r="CX91" i="5119"/>
  <c r="CY91" i="5119"/>
  <c r="CZ91" i="5119"/>
  <c r="DA91" i="5119"/>
  <c r="DC91" i="5119"/>
  <c r="DD91" i="5119"/>
  <c r="DE91" i="5119"/>
  <c r="DF91" i="5119"/>
  <c r="DG91" i="5119"/>
  <c r="DH91" i="5119"/>
  <c r="DI91" i="5119"/>
  <c r="DJ91" i="5119"/>
  <c r="DK91" i="5119"/>
  <c r="DL91" i="5119"/>
  <c r="DM91" i="5119"/>
  <c r="DN91" i="5119"/>
  <c r="B92" i="5119"/>
  <c r="D92" i="5119"/>
  <c r="E92" i="5119"/>
  <c r="F92" i="5119"/>
  <c r="G92" i="5119"/>
  <c r="H92" i="5119"/>
  <c r="I92" i="5119"/>
  <c r="J92" i="5119"/>
  <c r="K92" i="5119"/>
  <c r="L92" i="5119"/>
  <c r="M92" i="5119"/>
  <c r="N92" i="5119"/>
  <c r="Q92" i="5119"/>
  <c r="R92" i="5119"/>
  <c r="S92" i="5119"/>
  <c r="T92" i="5119"/>
  <c r="U92" i="5119"/>
  <c r="V92" i="5119"/>
  <c r="W92" i="5119"/>
  <c r="X92" i="5119"/>
  <c r="Y92" i="5119"/>
  <c r="Z92" i="5119"/>
  <c r="AA92" i="5119"/>
  <c r="AD92" i="5119"/>
  <c r="AE92" i="5119"/>
  <c r="AF92" i="5119"/>
  <c r="AG92" i="5119"/>
  <c r="AH92" i="5119"/>
  <c r="AI92" i="5119"/>
  <c r="AJ92" i="5119"/>
  <c r="AK92" i="5119"/>
  <c r="AL92" i="5119"/>
  <c r="AM92" i="5119"/>
  <c r="AN92" i="5119"/>
  <c r="AQ92" i="5119"/>
  <c r="AR92" i="5119"/>
  <c r="AS92" i="5119"/>
  <c r="AT92" i="5119"/>
  <c r="AU92" i="5119"/>
  <c r="AV92" i="5119"/>
  <c r="AW92" i="5119"/>
  <c r="AX92" i="5119"/>
  <c r="AY92" i="5119"/>
  <c r="AZ92" i="5119"/>
  <c r="BA92" i="5119"/>
  <c r="BC92" i="5119"/>
  <c r="BD92" i="5119"/>
  <c r="BE92" i="5119"/>
  <c r="BF92" i="5119"/>
  <c r="BG92" i="5119"/>
  <c r="BH92" i="5119"/>
  <c r="BI92" i="5119"/>
  <c r="BJ92" i="5119"/>
  <c r="BK92" i="5119"/>
  <c r="BL92" i="5119"/>
  <c r="BM92" i="5119"/>
  <c r="BN92" i="5119"/>
  <c r="BP92" i="5119"/>
  <c r="BQ92" i="5119"/>
  <c r="BR92" i="5119"/>
  <c r="BS92" i="5119"/>
  <c r="BT92" i="5119"/>
  <c r="BU92" i="5119"/>
  <c r="BV92" i="5119"/>
  <c r="BW92" i="5119"/>
  <c r="BX92" i="5119"/>
  <c r="BY92" i="5119"/>
  <c r="BZ92" i="5119"/>
  <c r="CA92" i="5119"/>
  <c r="CC92" i="5119"/>
  <c r="CD92" i="5119"/>
  <c r="CE92" i="5119"/>
  <c r="CF92" i="5119"/>
  <c r="CG92" i="5119"/>
  <c r="CH92" i="5119"/>
  <c r="CI92" i="5119"/>
  <c r="CJ92" i="5119"/>
  <c r="CK92" i="5119"/>
  <c r="CL92" i="5119"/>
  <c r="CM92" i="5119"/>
  <c r="CN92" i="5119"/>
  <c r="CP92" i="5119"/>
  <c r="CQ92" i="5119"/>
  <c r="CR92" i="5119"/>
  <c r="CS92" i="5119"/>
  <c r="CT92" i="5119"/>
  <c r="CU92" i="5119"/>
  <c r="CV92" i="5119"/>
  <c r="CW92" i="5119"/>
  <c r="CX92" i="5119"/>
  <c r="CY92" i="5119"/>
  <c r="CZ92" i="5119"/>
  <c r="DA92" i="5119"/>
  <c r="DC92" i="5119"/>
  <c r="DD92" i="5119"/>
  <c r="DE92" i="5119"/>
  <c r="DF92" i="5119"/>
  <c r="DG92" i="5119"/>
  <c r="DH92" i="5119"/>
  <c r="DI92" i="5119"/>
  <c r="DJ92" i="5119"/>
  <c r="DK92" i="5119"/>
  <c r="DL92" i="5119"/>
  <c r="DM92" i="5119"/>
  <c r="DN92" i="5119"/>
  <c r="A93" i="5119"/>
  <c r="A93" i="5188" s="1"/>
  <c r="B93" i="5119"/>
  <c r="D93" i="5119"/>
  <c r="E93" i="5119"/>
  <c r="F93" i="5119"/>
  <c r="G93" i="5119"/>
  <c r="H93" i="5119"/>
  <c r="I93" i="5119"/>
  <c r="K93" i="5119"/>
  <c r="L93" i="5119"/>
  <c r="M93" i="5119"/>
  <c r="N93" i="5119"/>
  <c r="Q93" i="5119"/>
  <c r="R93" i="5119"/>
  <c r="S93" i="5119"/>
  <c r="T93" i="5119"/>
  <c r="U93" i="5119"/>
  <c r="V93" i="5119"/>
  <c r="X93" i="5119"/>
  <c r="Y93" i="5119"/>
  <c r="Z93" i="5119"/>
  <c r="AA93" i="5119"/>
  <c r="AD93" i="5119"/>
  <c r="AE93" i="5119"/>
  <c r="AF93" i="5119"/>
  <c r="AG93" i="5119"/>
  <c r="AH93" i="5119"/>
  <c r="AI93" i="5119"/>
  <c r="AK93" i="5119"/>
  <c r="AM93" i="5119"/>
  <c r="AN93" i="5119"/>
  <c r="AQ93" i="5119"/>
  <c r="AR93" i="5119"/>
  <c r="AS93" i="5119"/>
  <c r="AT93" i="5119"/>
  <c r="AU93" i="5119"/>
  <c r="AV93" i="5119"/>
  <c r="AX93" i="5119"/>
  <c r="AY93" i="5119"/>
  <c r="AZ93" i="5119"/>
  <c r="BA93" i="5119"/>
  <c r="BC93" i="5119"/>
  <c r="BD93" i="5119"/>
  <c r="BE93" i="5119"/>
  <c r="BF93" i="5119"/>
  <c r="BG93" i="5119"/>
  <c r="BH93" i="5119"/>
  <c r="BI93" i="5119"/>
  <c r="BJ93" i="5119"/>
  <c r="BK93" i="5119"/>
  <c r="BL93" i="5119"/>
  <c r="BM93" i="5119"/>
  <c r="BN93" i="5119"/>
  <c r="BP93" i="5119"/>
  <c r="BQ93" i="5119"/>
  <c r="BR93" i="5119"/>
  <c r="BS93" i="5119"/>
  <c r="BT93" i="5119"/>
  <c r="BU93" i="5119"/>
  <c r="BV93" i="5119"/>
  <c r="BW93" i="5119"/>
  <c r="BX93" i="5119"/>
  <c r="BY93" i="5119"/>
  <c r="BZ93" i="5119"/>
  <c r="CA93" i="5119"/>
  <c r="CC93" i="5119"/>
  <c r="CD93" i="5119"/>
  <c r="CE93" i="5119"/>
  <c r="CF93" i="5119"/>
  <c r="CG93" i="5119"/>
  <c r="CH93" i="5119"/>
  <c r="CI93" i="5119"/>
  <c r="CJ93" i="5119"/>
  <c r="CK93" i="5119"/>
  <c r="CL93" i="5119"/>
  <c r="CM93" i="5119"/>
  <c r="CN93" i="5119"/>
  <c r="CP93" i="5119"/>
  <c r="CQ93" i="5119"/>
  <c r="CR93" i="5119"/>
  <c r="CS93" i="5119"/>
  <c r="CT93" i="5119"/>
  <c r="CU93" i="5119"/>
  <c r="CV93" i="5119"/>
  <c r="CW93" i="5119"/>
  <c r="CX93" i="5119"/>
  <c r="CY93" i="5119"/>
  <c r="CZ93" i="5119"/>
  <c r="DA93" i="5119"/>
  <c r="DC93" i="5119"/>
  <c r="DD93" i="5119"/>
  <c r="DE93" i="5119"/>
  <c r="DF93" i="5119"/>
  <c r="DG93" i="5119"/>
  <c r="DH93" i="5119"/>
  <c r="DI93" i="5119"/>
  <c r="DJ93" i="5119"/>
  <c r="DK93" i="5119"/>
  <c r="DL93" i="5119"/>
  <c r="DM93" i="5119"/>
  <c r="DN93" i="5119"/>
  <c r="A6" i="5119"/>
  <c r="A6" i="5188" s="1"/>
  <c r="B6" i="5119"/>
  <c r="C6" i="5119"/>
  <c r="D6" i="5119"/>
  <c r="E6" i="5119"/>
  <c r="F6" i="5119"/>
  <c r="G6" i="5119"/>
  <c r="H6" i="5119"/>
  <c r="I6" i="5119"/>
  <c r="J6" i="5119"/>
  <c r="K6" i="5119"/>
  <c r="L6" i="5119"/>
  <c r="M6" i="5119"/>
  <c r="N6" i="5119"/>
  <c r="P6" i="5119"/>
  <c r="Q6" i="5119"/>
  <c r="R6" i="5119"/>
  <c r="S6" i="5119"/>
  <c r="T6" i="5119"/>
  <c r="U6" i="5119"/>
  <c r="V6" i="5119"/>
  <c r="W6" i="5119"/>
  <c r="X6" i="5119"/>
  <c r="Y6" i="5119"/>
  <c r="Z6" i="5119"/>
  <c r="AA6" i="5119"/>
  <c r="AC6" i="5119"/>
  <c r="AD6" i="5119"/>
  <c r="AE6" i="5119"/>
  <c r="AF6" i="5119"/>
  <c r="AG6" i="5119"/>
  <c r="AH6" i="5119"/>
  <c r="AI6" i="5119"/>
  <c r="AJ6" i="5119"/>
  <c r="AK6" i="5119"/>
  <c r="AL6" i="5119"/>
  <c r="AM6" i="5119"/>
  <c r="AN6" i="5119"/>
  <c r="AP6" i="5119"/>
  <c r="AQ6" i="5119"/>
  <c r="AR6" i="5119"/>
  <c r="AS6" i="5119"/>
  <c r="AT6" i="5119"/>
  <c r="AU6" i="5119"/>
  <c r="AV6" i="5119"/>
  <c r="AW6" i="5119"/>
  <c r="AX6" i="5119"/>
  <c r="AY6" i="5119"/>
  <c r="AZ6" i="5119"/>
  <c r="BA6" i="5119"/>
  <c r="BC6" i="5119"/>
  <c r="BD6" i="5119"/>
  <c r="BE6" i="5119"/>
  <c r="BF6" i="5119"/>
  <c r="BG6" i="5119"/>
  <c r="BH6" i="5119"/>
  <c r="BI6" i="5119"/>
  <c r="BJ6" i="5119"/>
  <c r="BK6" i="5119"/>
  <c r="BL6" i="5119"/>
  <c r="BM6" i="5119"/>
  <c r="BN6" i="5119"/>
  <c r="BP6" i="5119"/>
  <c r="BQ6" i="5119"/>
  <c r="BR6" i="5119"/>
  <c r="BS6" i="5119"/>
  <c r="BT6" i="5119"/>
  <c r="BU6" i="5119"/>
  <c r="BV6" i="5119"/>
  <c r="BW6" i="5119"/>
  <c r="BX6" i="5119"/>
  <c r="BY6" i="5119"/>
  <c r="BZ6" i="5119"/>
  <c r="CA6" i="5119"/>
  <c r="CC6" i="5119"/>
  <c r="CD6" i="5119"/>
  <c r="CE6" i="5119"/>
  <c r="CF6" i="5119"/>
  <c r="CG6" i="5119"/>
  <c r="CH6" i="5119"/>
  <c r="CI6" i="5119"/>
  <c r="CJ6" i="5119"/>
  <c r="CK6" i="5119"/>
  <c r="CL6" i="5119"/>
  <c r="CM6" i="5119"/>
  <c r="CN6" i="5119"/>
  <c r="CP6" i="5119"/>
  <c r="CQ6" i="5119"/>
  <c r="CR6" i="5119"/>
  <c r="CS6" i="5119"/>
  <c r="CT6" i="5119"/>
  <c r="CU6" i="5119"/>
  <c r="CV6" i="5119"/>
  <c r="CW6" i="5119"/>
  <c r="CX6" i="5119"/>
  <c r="CY6" i="5119"/>
  <c r="CZ6" i="5119"/>
  <c r="DA6" i="5119"/>
  <c r="DD6" i="5119"/>
  <c r="DE6" i="5119"/>
  <c r="DF6" i="5119"/>
  <c r="DG6" i="5119"/>
  <c r="DH6" i="5119"/>
  <c r="DI6" i="5119"/>
  <c r="DJ6" i="5119"/>
  <c r="DK6" i="5119"/>
  <c r="DL6" i="5119"/>
  <c r="DM6" i="5119"/>
  <c r="DN6" i="5119"/>
  <c r="B5" i="5119"/>
  <c r="C5" i="5119"/>
  <c r="D5" i="5119"/>
  <c r="E5" i="5119"/>
  <c r="F5" i="5119"/>
  <c r="G5" i="5119"/>
  <c r="H5" i="5119"/>
  <c r="I5" i="5119"/>
  <c r="J5" i="5119"/>
  <c r="K5" i="5119"/>
  <c r="L5" i="5119"/>
  <c r="M5" i="5119"/>
  <c r="N5" i="5119"/>
  <c r="P5" i="5119"/>
  <c r="Q5" i="5119"/>
  <c r="R5" i="5119"/>
  <c r="S5" i="5119"/>
  <c r="T5" i="5119"/>
  <c r="U5" i="5119"/>
  <c r="V5" i="5119"/>
  <c r="W5" i="5119"/>
  <c r="X5" i="5119"/>
  <c r="Y5" i="5119"/>
  <c r="Z5" i="5119"/>
  <c r="AA5" i="5119"/>
  <c r="AC5" i="5119"/>
  <c r="AD5" i="5119"/>
  <c r="AE5" i="5119"/>
  <c r="AF5" i="5119"/>
  <c r="AG5" i="5119"/>
  <c r="AH5" i="5119"/>
  <c r="AI5" i="5119"/>
  <c r="AJ5" i="5119"/>
  <c r="AK5" i="5119"/>
  <c r="AL5" i="5119"/>
  <c r="AM5" i="5119"/>
  <c r="AN5" i="5119"/>
  <c r="AP5" i="5119"/>
  <c r="AQ5" i="5119"/>
  <c r="AR5" i="5119"/>
  <c r="AS5" i="5119"/>
  <c r="AT5" i="5119"/>
  <c r="AU5" i="5119"/>
  <c r="AV5" i="5119"/>
  <c r="AW5" i="5119"/>
  <c r="AX5" i="5119"/>
  <c r="AY5" i="5119"/>
  <c r="AZ5" i="5119"/>
  <c r="BA5" i="5119"/>
  <c r="BC5" i="5119"/>
  <c r="BD5" i="5119"/>
  <c r="BE5" i="5119"/>
  <c r="BF5" i="5119"/>
  <c r="BG5" i="5119"/>
  <c r="BH5" i="5119"/>
  <c r="BI5" i="5119"/>
  <c r="BJ5" i="5119"/>
  <c r="BK5" i="5119"/>
  <c r="BL5" i="5119"/>
  <c r="BM5" i="5119"/>
  <c r="BN5" i="5119"/>
  <c r="BP5" i="5119"/>
  <c r="BQ5" i="5119"/>
  <c r="BR5" i="5119"/>
  <c r="BS5" i="5119"/>
  <c r="BT5" i="5119"/>
  <c r="BU5" i="5119"/>
  <c r="BV5" i="5119"/>
  <c r="BW5" i="5119"/>
  <c r="BX5" i="5119"/>
  <c r="BY5" i="5119"/>
  <c r="BZ5" i="5119"/>
  <c r="CA5" i="5119"/>
  <c r="CC5" i="5119"/>
  <c r="CD5" i="5119"/>
  <c r="CE5" i="5119"/>
  <c r="CF5" i="5119"/>
  <c r="CG5" i="5119"/>
  <c r="CH5" i="5119"/>
  <c r="CI5" i="5119"/>
  <c r="CJ5" i="5119"/>
  <c r="CK5" i="5119"/>
  <c r="CL5" i="5119"/>
  <c r="CM5" i="5119"/>
  <c r="CN5" i="5119"/>
  <c r="CP5" i="5119"/>
  <c r="CQ5" i="5119"/>
  <c r="CR5" i="5119"/>
  <c r="CS5" i="5119"/>
  <c r="CT5" i="5119"/>
  <c r="CU5" i="5119"/>
  <c r="CV5" i="5119"/>
  <c r="CW5" i="5119"/>
  <c r="CX5" i="5119"/>
  <c r="CY5" i="5119"/>
  <c r="CZ5" i="5119"/>
  <c r="DA5" i="5119"/>
  <c r="DC5" i="5119"/>
  <c r="DD5" i="5119"/>
  <c r="DE5" i="5119"/>
  <c r="DF5" i="5119"/>
  <c r="DG5" i="5119"/>
  <c r="DH5" i="5119"/>
  <c r="DI5" i="5119"/>
  <c r="DJ5" i="5119"/>
  <c r="DK5" i="5119"/>
  <c r="DL5" i="5119"/>
  <c r="DM5" i="5119"/>
  <c r="DN5" i="5119"/>
  <c r="B4" i="5119"/>
  <c r="DN4" i="5119"/>
  <c r="DM4" i="5119"/>
  <c r="DL4" i="5119"/>
  <c r="DK4" i="5119"/>
  <c r="DJ4" i="5119"/>
  <c r="DI4" i="5119"/>
  <c r="DH4" i="5119"/>
  <c r="DG4" i="5119"/>
  <c r="DF4" i="5119"/>
  <c r="DE4" i="5119"/>
  <c r="DD4" i="5119"/>
  <c r="DC4" i="5119"/>
  <c r="DA4" i="5119"/>
  <c r="CZ4" i="5119"/>
  <c r="CY4" i="5119"/>
  <c r="CX4" i="5119"/>
  <c r="CW4" i="5119"/>
  <c r="CV4" i="5119"/>
  <c r="CU4" i="5119"/>
  <c r="CT4" i="5119"/>
  <c r="CS4" i="5119"/>
  <c r="CR4" i="5119"/>
  <c r="CQ4" i="5119"/>
  <c r="CP4" i="5119"/>
  <c r="CN4" i="5119"/>
  <c r="CM4" i="5119"/>
  <c r="CL4" i="5119"/>
  <c r="CK4" i="5119"/>
  <c r="CJ4" i="5119"/>
  <c r="CI4" i="5119"/>
  <c r="CH4" i="5119"/>
  <c r="CG4" i="5119"/>
  <c r="CF4" i="5119"/>
  <c r="CE4" i="5119"/>
  <c r="CD4" i="5119"/>
  <c r="CC4" i="5119"/>
  <c r="CA4" i="5119"/>
  <c r="BZ4" i="5119"/>
  <c r="BY4" i="5119"/>
  <c r="BX4" i="5119"/>
  <c r="BW4" i="5119"/>
  <c r="BV4" i="5119"/>
  <c r="BU4" i="5119"/>
  <c r="BT4" i="5119"/>
  <c r="BS4" i="5119"/>
  <c r="BR4" i="5119"/>
  <c r="BQ4" i="5119"/>
  <c r="BP4" i="5119"/>
  <c r="BN4" i="5119"/>
  <c r="BM4" i="5119"/>
  <c r="BL4" i="5119"/>
  <c r="BK4" i="5119"/>
  <c r="BJ4" i="5119"/>
  <c r="BI4" i="5119"/>
  <c r="BH4" i="5119"/>
  <c r="BG4" i="5119"/>
  <c r="BF4" i="5119"/>
  <c r="BE4" i="5119"/>
  <c r="BD4" i="5119"/>
  <c r="BC4" i="5119"/>
  <c r="BA4" i="5119"/>
  <c r="AZ4" i="5119"/>
  <c r="AY4" i="5119"/>
  <c r="AX4" i="5119"/>
  <c r="AW4" i="5119"/>
  <c r="AV4" i="5119"/>
  <c r="AU4" i="5119"/>
  <c r="AT4" i="5119"/>
  <c r="AS4" i="5119"/>
  <c r="AR4" i="5119"/>
  <c r="AQ4" i="5119"/>
  <c r="AP4" i="5119"/>
  <c r="AN4" i="5119"/>
  <c r="AM4" i="5119"/>
  <c r="AL4" i="5119"/>
  <c r="AK4" i="5119"/>
  <c r="AJ4" i="5119"/>
  <c r="AI4" i="5119"/>
  <c r="AH4" i="5119"/>
  <c r="AG4" i="5119"/>
  <c r="AF4" i="5119"/>
  <c r="AE4" i="5119"/>
  <c r="AD4" i="5119"/>
  <c r="AC4" i="5119"/>
  <c r="AA4" i="5119"/>
  <c r="Z4" i="5119"/>
  <c r="Y4" i="5119"/>
  <c r="X4" i="5119"/>
  <c r="W4" i="5119"/>
  <c r="V4" i="5119"/>
  <c r="U4" i="5119"/>
  <c r="T4" i="5119"/>
  <c r="S4" i="5119"/>
  <c r="R4" i="5119"/>
  <c r="Q4" i="5119"/>
  <c r="P4" i="5119"/>
  <c r="N4" i="5119"/>
  <c r="M4" i="5119"/>
  <c r="L4" i="5119"/>
  <c r="K4" i="5119"/>
  <c r="J4" i="5119"/>
  <c r="I4" i="5119"/>
  <c r="H4" i="5119"/>
  <c r="G4" i="5119"/>
  <c r="F4" i="5119"/>
  <c r="E4" i="5119"/>
  <c r="D4" i="5119"/>
  <c r="C4" i="5119"/>
  <c r="R28" i="5165"/>
  <c r="S28" i="5165"/>
  <c r="T28" i="5165"/>
  <c r="U28" i="5165"/>
  <c r="V28" i="5165"/>
  <c r="X28" i="5165" s="1"/>
  <c r="Y28" i="5165"/>
  <c r="R28" i="5164"/>
  <c r="S28" i="5164"/>
  <c r="Y28" i="5164" s="1"/>
  <c r="T28" i="5164"/>
  <c r="U28" i="5164"/>
  <c r="V28" i="5164"/>
  <c r="X28" i="5164"/>
  <c r="R28" i="5160"/>
  <c r="S28" i="5160"/>
  <c r="Y28" i="5160" s="1"/>
  <c r="T28" i="5160"/>
  <c r="U28" i="5160"/>
  <c r="V28" i="5160"/>
  <c r="R28" i="5159"/>
  <c r="S28" i="5159"/>
  <c r="Y28" i="5159" s="1"/>
  <c r="T28" i="5159"/>
  <c r="U28" i="5159"/>
  <c r="V28" i="5159"/>
  <c r="R28" i="5132"/>
  <c r="S28" i="5132"/>
  <c r="Y28" i="5132" s="1"/>
  <c r="T28" i="5132"/>
  <c r="U28" i="5132"/>
  <c r="V28" i="5132"/>
  <c r="R28" i="5131"/>
  <c r="S28" i="5131"/>
  <c r="Y28" i="5131" s="1"/>
  <c r="T28" i="5131"/>
  <c r="U28" i="5131"/>
  <c r="V28" i="5131"/>
  <c r="R28" i="8"/>
  <c r="S28" i="8"/>
  <c r="T28" i="8"/>
  <c r="U28" i="8"/>
  <c r="V28" i="8"/>
  <c r="R28" i="3"/>
  <c r="R28" i="4"/>
  <c r="R28" i="5"/>
  <c r="A28" i="16"/>
  <c r="B28" i="16"/>
  <c r="B28" i="5160" s="1"/>
  <c r="R28" i="16"/>
  <c r="A29" i="5112"/>
  <c r="C29" i="5112"/>
  <c r="S29" i="5112"/>
  <c r="DC28" i="5119" s="1"/>
  <c r="R39" i="5165"/>
  <c r="S39" i="5165"/>
  <c r="T39" i="5165"/>
  <c r="U39" i="5165"/>
  <c r="V39" i="5165"/>
  <c r="Y39" i="5165"/>
  <c r="C109" i="5119" l="1"/>
  <c r="J13" i="5119"/>
  <c r="C115" i="5119"/>
  <c r="C114" i="5119"/>
  <c r="C113" i="5119"/>
  <c r="C112" i="5119"/>
  <c r="G109" i="5119"/>
  <c r="G108" i="5119"/>
  <c r="J107" i="5119"/>
  <c r="M106" i="5119"/>
  <c r="K115" i="5119"/>
  <c r="G115" i="5119"/>
  <c r="K114" i="5119"/>
  <c r="G113" i="5119"/>
  <c r="K112" i="5119"/>
  <c r="I106" i="5119"/>
  <c r="O109" i="5119"/>
  <c r="J89" i="5119"/>
  <c r="K109" i="5119"/>
  <c r="K108" i="5119"/>
  <c r="N107" i="5119"/>
  <c r="F107" i="5119"/>
  <c r="G114" i="5119"/>
  <c r="K113" i="5119"/>
  <c r="G112" i="5119"/>
  <c r="J66" i="5119"/>
  <c r="J61" i="5119"/>
  <c r="J112" i="5119"/>
  <c r="H115" i="5119"/>
  <c r="D115" i="5119"/>
  <c r="H114" i="5119"/>
  <c r="D114" i="5119"/>
  <c r="L113" i="5119"/>
  <c r="H113" i="5119"/>
  <c r="D113" i="5119"/>
  <c r="H112" i="5119"/>
  <c r="D112" i="5119"/>
  <c r="H109" i="5119"/>
  <c r="D109" i="5119"/>
  <c r="H108" i="5119"/>
  <c r="D108" i="5119"/>
  <c r="K107" i="5119"/>
  <c r="K111" i="5119" s="1"/>
  <c r="G107" i="5119"/>
  <c r="N106" i="5119"/>
  <c r="F106" i="5119"/>
  <c r="O106" i="5119"/>
  <c r="O107" i="5119"/>
  <c r="O111" i="5119" s="1"/>
  <c r="O114" i="5119"/>
  <c r="O115" i="5119"/>
  <c r="N114" i="5119"/>
  <c r="J113" i="5119"/>
  <c r="N109" i="5119"/>
  <c r="J109" i="5119"/>
  <c r="F109" i="5119"/>
  <c r="N108" i="5119"/>
  <c r="J108" i="5119"/>
  <c r="F108" i="5119"/>
  <c r="M107" i="5119"/>
  <c r="I107" i="5119"/>
  <c r="E107" i="5119"/>
  <c r="L106" i="5119"/>
  <c r="H106" i="5119"/>
  <c r="D106" i="5119"/>
  <c r="O108" i="5119"/>
  <c r="E106" i="5119"/>
  <c r="N115" i="5119"/>
  <c r="J115" i="5119"/>
  <c r="F115" i="5119"/>
  <c r="J114" i="5119"/>
  <c r="F114" i="5119"/>
  <c r="N113" i="5119"/>
  <c r="F113" i="5119"/>
  <c r="F117" i="5119" s="1"/>
  <c r="N112" i="5119"/>
  <c r="F112" i="5119"/>
  <c r="I115" i="5119"/>
  <c r="E115" i="5119"/>
  <c r="I114" i="5119"/>
  <c r="E114" i="5119"/>
  <c r="M113" i="5119"/>
  <c r="I113" i="5119"/>
  <c r="E113" i="5119"/>
  <c r="I112" i="5119"/>
  <c r="E112" i="5119"/>
  <c r="I109" i="5119"/>
  <c r="E109" i="5119"/>
  <c r="I108" i="5119"/>
  <c r="E108" i="5119"/>
  <c r="L107" i="5119"/>
  <c r="H107" i="5119"/>
  <c r="D107" i="5119"/>
  <c r="K106" i="5119"/>
  <c r="C106" i="5119"/>
  <c r="C110" i="5119" s="1"/>
  <c r="O112" i="5119"/>
  <c r="O113" i="5119"/>
  <c r="AX76" i="5119"/>
  <c r="AY76" i="5119" s="1"/>
  <c r="AZ76" i="5119" s="1"/>
  <c r="AK76" i="5119"/>
  <c r="AL76" i="5119" s="1"/>
  <c r="AM76" i="5119" s="1"/>
  <c r="X76" i="5119"/>
  <c r="Y76" i="5119" s="1"/>
  <c r="Z76" i="5119" s="1"/>
  <c r="K76" i="5119"/>
  <c r="L76" i="5119" s="1"/>
  <c r="M76" i="5119" s="1"/>
  <c r="C111" i="5119"/>
  <c r="AS81" i="5119"/>
  <c r="V81" i="5119"/>
  <c r="F81" i="5119"/>
  <c r="M78" i="5119"/>
  <c r="AL70" i="5119"/>
  <c r="M54" i="5119"/>
  <c r="G50" i="5119"/>
  <c r="AV49" i="5119"/>
  <c r="AW93" i="5119"/>
  <c r="AL93" i="5119"/>
  <c r="AV81" i="5119"/>
  <c r="L68" i="5119"/>
  <c r="K62" i="5119"/>
  <c r="AJ38" i="5119"/>
  <c r="J38" i="5119"/>
  <c r="Y54" i="5119"/>
  <c r="Z54" i="5119" s="1"/>
  <c r="H100" i="5119"/>
  <c r="H118" i="5119" s="1"/>
  <c r="AT85" i="5119"/>
  <c r="AU85" i="5119" s="1"/>
  <c r="AU100" i="5119" s="1"/>
  <c r="AG85" i="5119"/>
  <c r="AH85" i="5119" s="1"/>
  <c r="AH100" i="5119" s="1"/>
  <c r="AJ22" i="5119"/>
  <c r="AJ21" i="5119"/>
  <c r="J21" i="5119"/>
  <c r="AS18" i="5119"/>
  <c r="AW85" i="5119"/>
  <c r="AJ85" i="5119"/>
  <c r="AL65" i="5119"/>
  <c r="L108" i="5119" s="1"/>
  <c r="L65" i="5119"/>
  <c r="L112" i="5119" s="1"/>
  <c r="R100" i="5119"/>
  <c r="AR100" i="5119"/>
  <c r="BI100" i="5119"/>
  <c r="BI118" i="5119" s="1"/>
  <c r="BM100" i="5119"/>
  <c r="BM118" i="5119" s="1"/>
  <c r="AL68" i="5119"/>
  <c r="K54" i="5119"/>
  <c r="F54" i="5119"/>
  <c r="AT50" i="5119"/>
  <c r="AI49" i="5119"/>
  <c r="AZ47" i="5119"/>
  <c r="Z47" i="5119"/>
  <c r="AF18" i="5119"/>
  <c r="G16" i="5119"/>
  <c r="G106" i="5119" s="1"/>
  <c r="N19" i="5119"/>
  <c r="AN19" i="5119"/>
  <c r="BF100" i="5119"/>
  <c r="BF118" i="5119" s="1"/>
  <c r="BJ100" i="5119"/>
  <c r="BJ118" i="5119" s="1"/>
  <c r="BN100" i="5119"/>
  <c r="BL100" i="5119"/>
  <c r="BL118" i="5119" s="1"/>
  <c r="BH100" i="5119"/>
  <c r="BH118" i="5119" s="1"/>
  <c r="CZ94" i="5119"/>
  <c r="CV94" i="5119"/>
  <c r="CR94" i="5119"/>
  <c r="CM94" i="5119"/>
  <c r="CI94" i="5119"/>
  <c r="CE94" i="5119"/>
  <c r="BZ94" i="5119"/>
  <c r="BV94" i="5119"/>
  <c r="BR94" i="5119"/>
  <c r="E100" i="5119"/>
  <c r="E118" i="5119" s="1"/>
  <c r="BK100" i="5119"/>
  <c r="BK118" i="5119" s="1"/>
  <c r="AJ93" i="5119"/>
  <c r="J93" i="5119"/>
  <c r="S88" i="5119"/>
  <c r="Z82" i="5119"/>
  <c r="AM78" i="5119"/>
  <c r="AG50" i="5119"/>
  <c r="I49" i="5119"/>
  <c r="AM47" i="5119"/>
  <c r="M47" i="5119"/>
  <c r="AM18" i="5119"/>
  <c r="AF17" i="5119"/>
  <c r="AG17" i="5119" s="1"/>
  <c r="X17" i="5119"/>
  <c r="Y17" i="5119" s="1"/>
  <c r="AZ10" i="5119"/>
  <c r="O100" i="5119"/>
  <c r="O118" i="5119" s="1"/>
  <c r="AB100" i="5119"/>
  <c r="BB100" i="5119"/>
  <c r="BA49" i="5119"/>
  <c r="BA100" i="5119" s="1"/>
  <c r="CU94" i="5119"/>
  <c r="CL94" i="5119"/>
  <c r="N71" i="5119"/>
  <c r="N49" i="5119"/>
  <c r="AN49" i="5119"/>
  <c r="BE100" i="5119"/>
  <c r="BE118" i="5119" s="1"/>
  <c r="X50" i="5119"/>
  <c r="Y50" i="5119" s="1"/>
  <c r="Z50" i="5119" s="1"/>
  <c r="AX48" i="5119"/>
  <c r="AY48" i="5119" s="1"/>
  <c r="AS17" i="5119"/>
  <c r="AT17" i="5119" s="1"/>
  <c r="AK17" i="5119"/>
  <c r="AL17" i="5119" s="1"/>
  <c r="CX94" i="5119"/>
  <c r="CP94" i="5119"/>
  <c r="CG94" i="5119"/>
  <c r="BX94" i="5119"/>
  <c r="BP94" i="5119"/>
  <c r="AD78" i="5119"/>
  <c r="AE78" i="5119" s="1"/>
  <c r="AK48" i="5119"/>
  <c r="AL48" i="5119" s="1"/>
  <c r="Y39" i="5119"/>
  <c r="Z39" i="5119" s="1"/>
  <c r="AV36" i="5119"/>
  <c r="AW36" i="5119" s="1"/>
  <c r="AX17" i="5119"/>
  <c r="AY17" i="5119" s="1"/>
  <c r="F17" i="5119"/>
  <c r="G17" i="5119" s="1"/>
  <c r="AA49" i="5119"/>
  <c r="K50" i="5119"/>
  <c r="L50" i="5119" s="1"/>
  <c r="M50" i="5119" s="1"/>
  <c r="I50" i="5119"/>
  <c r="CY94" i="5119"/>
  <c r="CH94" i="5119"/>
  <c r="BY94" i="5119"/>
  <c r="BU94" i="5119"/>
  <c r="CT94" i="5119"/>
  <c r="CK94" i="5119"/>
  <c r="CC94" i="5119"/>
  <c r="BT94" i="5119"/>
  <c r="DA94" i="5119"/>
  <c r="CW94" i="5119"/>
  <c r="CS94" i="5119"/>
  <c r="CN94" i="5119"/>
  <c r="CJ94" i="5119"/>
  <c r="CF94" i="5119"/>
  <c r="CA94" i="5119"/>
  <c r="BW94" i="5119"/>
  <c r="BS94" i="5119"/>
  <c r="W93" i="5119"/>
  <c r="AM82" i="5119"/>
  <c r="M82" i="5119"/>
  <c r="AI81" i="5119"/>
  <c r="I81" i="5119"/>
  <c r="AZ78" i="5119"/>
  <c r="Z78" i="5119"/>
  <c r="AK71" i="5119"/>
  <c r="AL71" i="5119" s="1"/>
  <c r="AY65" i="5119"/>
  <c r="L115" i="5119" s="1"/>
  <c r="V62" i="5119"/>
  <c r="AI50" i="5119"/>
  <c r="AK50" i="5119"/>
  <c r="AL50" i="5119" s="1"/>
  <c r="AM50" i="5119" s="1"/>
  <c r="T50" i="5119"/>
  <c r="V49" i="5119"/>
  <c r="F48" i="5119"/>
  <c r="G48" i="5119" s="1"/>
  <c r="AW45" i="5119"/>
  <c r="AX45" i="5119" s="1"/>
  <c r="AY45" i="5119" s="1"/>
  <c r="AJ45" i="5119"/>
  <c r="AK45" i="5119" s="1"/>
  <c r="AL45" i="5119" s="1"/>
  <c r="W45" i="5119"/>
  <c r="X45" i="5119" s="1"/>
  <c r="Y45" i="5119" s="1"/>
  <c r="J45" i="5119"/>
  <c r="K45" i="5119" s="1"/>
  <c r="L45" i="5119" s="1"/>
  <c r="L39" i="5119"/>
  <c r="M39" i="5119" s="1"/>
  <c r="AW38" i="5119"/>
  <c r="W38" i="5119"/>
  <c r="AI36" i="5119"/>
  <c r="AJ36" i="5119" s="1"/>
  <c r="U23" i="5119"/>
  <c r="V23" i="5119" s="1"/>
  <c r="W23" i="5119" s="1"/>
  <c r="AW22" i="5119"/>
  <c r="AW21" i="5119"/>
  <c r="W21" i="5119"/>
  <c r="AZ18" i="5119"/>
  <c r="F18" i="5119"/>
  <c r="S17" i="5119"/>
  <c r="T17" i="5119" s="1"/>
  <c r="K17" i="5119"/>
  <c r="L17" i="5119" s="1"/>
  <c r="AO10" i="5119"/>
  <c r="AO100" i="5119" s="1"/>
  <c r="AM10" i="5119"/>
  <c r="AA19" i="5119"/>
  <c r="BG100" i="5119"/>
  <c r="BG118" i="5119" s="1"/>
  <c r="BO2" i="5119"/>
  <c r="CB2" i="5119" s="1"/>
  <c r="CO2" i="5119" s="1"/>
  <c r="DB2" i="5119" s="1"/>
  <c r="DO2" i="5119" s="1"/>
  <c r="X28" i="8"/>
  <c r="W28" i="5159"/>
  <c r="X28" i="5160"/>
  <c r="W28" i="5132"/>
  <c r="W28" i="5131"/>
  <c r="X28" i="5132"/>
  <c r="W28" i="5160"/>
  <c r="W28" i="8"/>
  <c r="X28" i="5131"/>
  <c r="X28" i="5159"/>
  <c r="W28" i="5164"/>
  <c r="W28" i="5165"/>
  <c r="B28" i="5159"/>
  <c r="B28" i="5164"/>
  <c r="B28" i="8"/>
  <c r="B28" i="5165"/>
  <c r="X39" i="5165"/>
  <c r="W39" i="5165"/>
  <c r="K117" i="5119" l="1"/>
  <c r="N116" i="5119"/>
  <c r="F116" i="5119"/>
  <c r="C116" i="5119"/>
  <c r="H110" i="5119"/>
  <c r="I116" i="5119"/>
  <c r="J106" i="5119"/>
  <c r="J110" i="5119" s="1"/>
  <c r="K116" i="5119"/>
  <c r="C117" i="5119"/>
  <c r="N111" i="5119"/>
  <c r="J111" i="5119"/>
  <c r="E110" i="5119"/>
  <c r="N110" i="5119"/>
  <c r="G116" i="5119"/>
  <c r="G117" i="5119"/>
  <c r="O117" i="5119"/>
  <c r="F110" i="5119"/>
  <c r="H120" i="5119"/>
  <c r="AH118" i="5119"/>
  <c r="H122" i="5119" s="1"/>
  <c r="O120" i="5119"/>
  <c r="AO118" i="5119"/>
  <c r="O122" i="5119" s="1"/>
  <c r="AR118" i="5119"/>
  <c r="E121" i="5119"/>
  <c r="H103" i="5119"/>
  <c r="AU118" i="5119"/>
  <c r="H121" i="5119"/>
  <c r="O121" i="5119"/>
  <c r="BB118" i="5119"/>
  <c r="O101" i="5119"/>
  <c r="AB118" i="5119"/>
  <c r="O119" i="5119"/>
  <c r="N121" i="5119"/>
  <c r="BA118" i="5119"/>
  <c r="R118" i="5119"/>
  <c r="E119" i="5119"/>
  <c r="D111" i="5119"/>
  <c r="J117" i="5119"/>
  <c r="H111" i="5119"/>
  <c r="L114" i="5119"/>
  <c r="L116" i="5119" s="1"/>
  <c r="N117" i="5119"/>
  <c r="H116" i="5119"/>
  <c r="O116" i="5119"/>
  <c r="G110" i="5119"/>
  <c r="E117" i="5119"/>
  <c r="L109" i="5119"/>
  <c r="L111" i="5119" s="1"/>
  <c r="D117" i="5119"/>
  <c r="L117" i="5119"/>
  <c r="E116" i="5119"/>
  <c r="I117" i="5119"/>
  <c r="D116" i="5119"/>
  <c r="H117" i="5119"/>
  <c r="J116" i="5119"/>
  <c r="I110" i="5119"/>
  <c r="D110" i="5119"/>
  <c r="K110" i="5119"/>
  <c r="I111" i="5119"/>
  <c r="F111" i="5119"/>
  <c r="G111" i="5119"/>
  <c r="L110" i="5119"/>
  <c r="O110" i="5119"/>
  <c r="E111" i="5119"/>
  <c r="O102" i="5119"/>
  <c r="N103" i="5119"/>
  <c r="H102" i="5119"/>
  <c r="E103" i="5119"/>
  <c r="O103" i="5119"/>
  <c r="H94" i="5119"/>
  <c r="AT100" i="5119"/>
  <c r="G100" i="5119"/>
  <c r="G118" i="5119" s="1"/>
  <c r="I100" i="5119"/>
  <c r="I118" i="5119" s="1"/>
  <c r="E101" i="5119"/>
  <c r="T100" i="5119"/>
  <c r="AU94" i="5119"/>
  <c r="W100" i="5119"/>
  <c r="AL100" i="5119"/>
  <c r="AH94" i="5119"/>
  <c r="AM65" i="5119"/>
  <c r="AJ100" i="5119"/>
  <c r="AG100" i="5119"/>
  <c r="N100" i="5119"/>
  <c r="N118" i="5119" s="1"/>
  <c r="M65" i="5119"/>
  <c r="M112" i="5119" s="1"/>
  <c r="AZ65" i="5119"/>
  <c r="AA100" i="5119"/>
  <c r="BA94" i="5119"/>
  <c r="AO94" i="5119"/>
  <c r="O94" i="5119"/>
  <c r="E94" i="5119"/>
  <c r="BN94" i="5119"/>
  <c r="BN118" i="5119"/>
  <c r="AY100" i="5119"/>
  <c r="BJ94" i="5119"/>
  <c r="AE100" i="5119"/>
  <c r="AW100" i="5119"/>
  <c r="V100" i="5119"/>
  <c r="AX100" i="5119"/>
  <c r="BB94" i="5119"/>
  <c r="BH94" i="5119"/>
  <c r="BF94" i="5119"/>
  <c r="R94" i="5119"/>
  <c r="BG94" i="5119"/>
  <c r="AF100" i="5119"/>
  <c r="BI94" i="5119"/>
  <c r="L100" i="5119"/>
  <c r="L118" i="5119" s="1"/>
  <c r="AR94" i="5119"/>
  <c r="Z100" i="5119"/>
  <c r="BE94" i="5119"/>
  <c r="AN100" i="5119"/>
  <c r="AB94" i="5119"/>
  <c r="BK94" i="5119"/>
  <c r="BL94" i="5119"/>
  <c r="BM94" i="5119"/>
  <c r="X100" i="5119"/>
  <c r="Y100" i="5119"/>
  <c r="F100" i="5119"/>
  <c r="F118" i="5119" s="1"/>
  <c r="K100" i="5119"/>
  <c r="K118" i="5119" s="1"/>
  <c r="U100" i="5119"/>
  <c r="AS100" i="5119"/>
  <c r="J100" i="5119"/>
  <c r="J118" i="5119" s="1"/>
  <c r="AK100" i="5119"/>
  <c r="AI100" i="5119"/>
  <c r="AV100" i="5119"/>
  <c r="S100" i="5119"/>
  <c r="R94" i="5188"/>
  <c r="P94" i="5188"/>
  <c r="O94" i="5188"/>
  <c r="N94" i="5188"/>
  <c r="M94" i="5188"/>
  <c r="L94" i="5188"/>
  <c r="K94" i="5188"/>
  <c r="J94" i="5188"/>
  <c r="I94" i="5188"/>
  <c r="H94" i="5188"/>
  <c r="G94" i="5188"/>
  <c r="F94" i="5188"/>
  <c r="E94" i="5188"/>
  <c r="D94" i="5188"/>
  <c r="C94" i="5188"/>
  <c r="Q48" i="5188"/>
  <c r="Q94" i="5188" s="1"/>
  <c r="O104" i="5119" l="1"/>
  <c r="S118" i="5119"/>
  <c r="F119" i="5119"/>
  <c r="AV118" i="5119"/>
  <c r="I121" i="5119"/>
  <c r="Y118" i="5119"/>
  <c r="L119" i="5119"/>
  <c r="V118" i="5119"/>
  <c r="I119" i="5119"/>
  <c r="AI118" i="5119"/>
  <c r="I120" i="5119"/>
  <c r="U118" i="5119"/>
  <c r="H123" i="5119" s="1"/>
  <c r="H119" i="5119"/>
  <c r="X118" i="5119"/>
  <c r="K119" i="5119"/>
  <c r="F120" i="5119"/>
  <c r="AF118" i="5119"/>
  <c r="J121" i="5119"/>
  <c r="AW118" i="5119"/>
  <c r="AY118" i="5119"/>
  <c r="L123" i="5119" s="1"/>
  <c r="L121" i="5119"/>
  <c r="N101" i="5119"/>
  <c r="AA118" i="5119"/>
  <c r="N123" i="5119" s="1"/>
  <c r="N119" i="5119"/>
  <c r="G120" i="5119"/>
  <c r="AG118" i="5119"/>
  <c r="T94" i="5119"/>
  <c r="T118" i="5119"/>
  <c r="G123" i="5119" s="1"/>
  <c r="G119" i="5119"/>
  <c r="G121" i="5119"/>
  <c r="AT118" i="5119"/>
  <c r="K121" i="5119"/>
  <c r="AX118" i="5119"/>
  <c r="W94" i="5119"/>
  <c r="W118" i="5119"/>
  <c r="J123" i="5119" s="1"/>
  <c r="J119" i="5119"/>
  <c r="F121" i="5119"/>
  <c r="AS118" i="5119"/>
  <c r="Z118" i="5119"/>
  <c r="M119" i="5119"/>
  <c r="K120" i="5119"/>
  <c r="AK118" i="5119"/>
  <c r="N120" i="5119"/>
  <c r="AN118" i="5119"/>
  <c r="N122" i="5119" s="1"/>
  <c r="AE118" i="5119"/>
  <c r="E122" i="5119" s="1"/>
  <c r="E120" i="5119"/>
  <c r="J120" i="5119"/>
  <c r="AJ118" i="5119"/>
  <c r="J122" i="5119" s="1"/>
  <c r="L120" i="5119"/>
  <c r="AL118" i="5119"/>
  <c r="M114" i="5119"/>
  <c r="M116" i="5119" s="1"/>
  <c r="M108" i="5119"/>
  <c r="M110" i="5119" s="1"/>
  <c r="G94" i="5119"/>
  <c r="M115" i="5119"/>
  <c r="M117" i="5119" s="1"/>
  <c r="M109" i="5119"/>
  <c r="M111" i="5119" s="1"/>
  <c r="I94" i="5119"/>
  <c r="I103" i="5119"/>
  <c r="E102" i="5119"/>
  <c r="G103" i="5119"/>
  <c r="I122" i="5119"/>
  <c r="I102" i="5119"/>
  <c r="F103" i="5119"/>
  <c r="F102" i="5119"/>
  <c r="K103" i="5119"/>
  <c r="AT94" i="5119"/>
  <c r="K102" i="5119"/>
  <c r="N102" i="5119"/>
  <c r="G122" i="5119"/>
  <c r="G102" i="5119"/>
  <c r="H104" i="5119"/>
  <c r="J103" i="5119"/>
  <c r="L103" i="5119"/>
  <c r="J102" i="5119"/>
  <c r="L122" i="5119"/>
  <c r="L102" i="5119"/>
  <c r="G105" i="5119"/>
  <c r="AG94" i="5119"/>
  <c r="AL94" i="5119"/>
  <c r="AJ94" i="5119"/>
  <c r="F101" i="5119"/>
  <c r="K101" i="5119"/>
  <c r="J101" i="5119"/>
  <c r="AM100" i="5119"/>
  <c r="M101" i="5119"/>
  <c r="I101" i="5119"/>
  <c r="N94" i="5119"/>
  <c r="H101" i="5119"/>
  <c r="L101" i="5119"/>
  <c r="AZ100" i="5119"/>
  <c r="M100" i="5119"/>
  <c r="M118" i="5119" s="1"/>
  <c r="G101" i="5119"/>
  <c r="AA94" i="5119"/>
  <c r="N105" i="5119" s="1"/>
  <c r="F94" i="5119"/>
  <c r="L94" i="5119"/>
  <c r="U94" i="5119"/>
  <c r="H105" i="5119" s="1"/>
  <c r="AY94" i="5119"/>
  <c r="S94" i="5119"/>
  <c r="K94" i="5119"/>
  <c r="X94" i="5119"/>
  <c r="O105" i="5119"/>
  <c r="O95" i="5119"/>
  <c r="Z94" i="5119"/>
  <c r="E123" i="5119"/>
  <c r="AX94" i="5119"/>
  <c r="AI94" i="5119"/>
  <c r="AS94" i="5119"/>
  <c r="AW94" i="5119"/>
  <c r="AK94" i="5119"/>
  <c r="Y94" i="5119"/>
  <c r="O123" i="5119"/>
  <c r="AE94" i="5119"/>
  <c r="E104" i="5119" s="1"/>
  <c r="O96" i="5119"/>
  <c r="J94" i="5119"/>
  <c r="AV94" i="5119"/>
  <c r="AN94" i="5119"/>
  <c r="AF94" i="5119"/>
  <c r="E105" i="5119"/>
  <c r="V94" i="5119"/>
  <c r="V94" i="5165"/>
  <c r="U94" i="5165"/>
  <c r="T94" i="5165"/>
  <c r="S94" i="5165"/>
  <c r="Y94" i="5165" s="1"/>
  <c r="R94" i="5165"/>
  <c r="V93" i="5165"/>
  <c r="U93" i="5165"/>
  <c r="T93" i="5165"/>
  <c r="S93" i="5165"/>
  <c r="Y93" i="5165" s="1"/>
  <c r="R93" i="5165"/>
  <c r="V91" i="5165"/>
  <c r="U91" i="5165"/>
  <c r="T91" i="5165"/>
  <c r="S91" i="5165"/>
  <c r="Y91" i="5165" s="1"/>
  <c r="R91" i="5165"/>
  <c r="V90" i="5165"/>
  <c r="U90" i="5165"/>
  <c r="T90" i="5165"/>
  <c r="S90" i="5165"/>
  <c r="Y90" i="5165" s="1"/>
  <c r="R90" i="5165"/>
  <c r="V89" i="5165"/>
  <c r="U89" i="5165"/>
  <c r="T89" i="5165"/>
  <c r="S89" i="5165"/>
  <c r="Y89" i="5165" s="1"/>
  <c r="R89" i="5165"/>
  <c r="V88" i="5165"/>
  <c r="U88" i="5165"/>
  <c r="T88" i="5165"/>
  <c r="S88" i="5165"/>
  <c r="Y88" i="5165" s="1"/>
  <c r="R88" i="5165"/>
  <c r="V87" i="5165"/>
  <c r="U87" i="5165"/>
  <c r="T87" i="5165"/>
  <c r="S87" i="5165"/>
  <c r="Y87" i="5165" s="1"/>
  <c r="R87" i="5165"/>
  <c r="V86" i="5165"/>
  <c r="U86" i="5165"/>
  <c r="T86" i="5165"/>
  <c r="S86" i="5165"/>
  <c r="Y86" i="5165" s="1"/>
  <c r="R86" i="5165"/>
  <c r="V85" i="5165"/>
  <c r="U85" i="5165"/>
  <c r="T85" i="5165"/>
  <c r="S85" i="5165"/>
  <c r="Y85" i="5165" s="1"/>
  <c r="R85" i="5165"/>
  <c r="V84" i="5165"/>
  <c r="U84" i="5165"/>
  <c r="T84" i="5165"/>
  <c r="S84" i="5165"/>
  <c r="Y84" i="5165" s="1"/>
  <c r="R84" i="5165"/>
  <c r="V83" i="5165"/>
  <c r="U83" i="5165"/>
  <c r="T83" i="5165"/>
  <c r="S83" i="5165"/>
  <c r="Y83" i="5165" s="1"/>
  <c r="R83" i="5165"/>
  <c r="V82" i="5165"/>
  <c r="U82" i="5165"/>
  <c r="T82" i="5165"/>
  <c r="S82" i="5165"/>
  <c r="Y82" i="5165" s="1"/>
  <c r="R82" i="5165"/>
  <c r="V81" i="5165"/>
  <c r="U81" i="5165"/>
  <c r="T81" i="5165"/>
  <c r="S81" i="5165"/>
  <c r="Y81" i="5165" s="1"/>
  <c r="R81" i="5165"/>
  <c r="V80" i="5165"/>
  <c r="U80" i="5165"/>
  <c r="T80" i="5165"/>
  <c r="S80" i="5165"/>
  <c r="Y80" i="5165" s="1"/>
  <c r="R80" i="5165"/>
  <c r="V79" i="5165"/>
  <c r="U79" i="5165"/>
  <c r="T79" i="5165"/>
  <c r="S79" i="5165"/>
  <c r="Y79" i="5165" s="1"/>
  <c r="R79" i="5165"/>
  <c r="V78" i="5165"/>
  <c r="U78" i="5165"/>
  <c r="T78" i="5165"/>
  <c r="S78" i="5165"/>
  <c r="Y78" i="5165" s="1"/>
  <c r="R78" i="5165"/>
  <c r="V77" i="5165"/>
  <c r="U77" i="5165"/>
  <c r="T77" i="5165"/>
  <c r="S77" i="5165"/>
  <c r="Y77" i="5165" s="1"/>
  <c r="R77" i="5165"/>
  <c r="V76" i="5165"/>
  <c r="U76" i="5165"/>
  <c r="T76" i="5165"/>
  <c r="S76" i="5165"/>
  <c r="Y76" i="5165" s="1"/>
  <c r="R76" i="5165"/>
  <c r="V75" i="5165"/>
  <c r="U75" i="5165"/>
  <c r="T75" i="5165"/>
  <c r="S75" i="5165"/>
  <c r="Y75" i="5165" s="1"/>
  <c r="R75" i="5165"/>
  <c r="V74" i="5165"/>
  <c r="U74" i="5165"/>
  <c r="T74" i="5165"/>
  <c r="S74" i="5165"/>
  <c r="Y74" i="5165" s="1"/>
  <c r="R74" i="5165"/>
  <c r="V72" i="5165"/>
  <c r="U72" i="5165"/>
  <c r="T72" i="5165"/>
  <c r="S72" i="5165"/>
  <c r="Y72" i="5165" s="1"/>
  <c r="R72" i="5165"/>
  <c r="V71" i="5165"/>
  <c r="U71" i="5165"/>
  <c r="T71" i="5165"/>
  <c r="S71" i="5165"/>
  <c r="Y71" i="5165" s="1"/>
  <c r="R71" i="5165"/>
  <c r="V70" i="5165"/>
  <c r="U70" i="5165"/>
  <c r="T70" i="5165"/>
  <c r="S70" i="5165"/>
  <c r="Y70" i="5165" s="1"/>
  <c r="R70" i="5165"/>
  <c r="V69" i="5165"/>
  <c r="U69" i="5165"/>
  <c r="T69" i="5165"/>
  <c r="S69" i="5165"/>
  <c r="Y69" i="5165" s="1"/>
  <c r="R69" i="5165"/>
  <c r="V68" i="5165"/>
  <c r="U68" i="5165"/>
  <c r="T68" i="5165"/>
  <c r="S68" i="5165"/>
  <c r="Y68" i="5165" s="1"/>
  <c r="R68" i="5165"/>
  <c r="V66" i="5165"/>
  <c r="U66" i="5165"/>
  <c r="T66" i="5165"/>
  <c r="S66" i="5165"/>
  <c r="Y66" i="5165" s="1"/>
  <c r="R66" i="5165"/>
  <c r="V65" i="5165"/>
  <c r="U65" i="5165"/>
  <c r="T65" i="5165"/>
  <c r="S65" i="5165"/>
  <c r="Y65" i="5165" s="1"/>
  <c r="R65" i="5165"/>
  <c r="V63" i="5165"/>
  <c r="U63" i="5165"/>
  <c r="T63" i="5165"/>
  <c r="S63" i="5165"/>
  <c r="Y63" i="5165" s="1"/>
  <c r="R63" i="5165"/>
  <c r="V62" i="5165"/>
  <c r="U62" i="5165"/>
  <c r="T62" i="5165"/>
  <c r="S62" i="5165"/>
  <c r="Y62" i="5165" s="1"/>
  <c r="R62" i="5165"/>
  <c r="V61" i="5165"/>
  <c r="U61" i="5165"/>
  <c r="T61" i="5165"/>
  <c r="S61" i="5165"/>
  <c r="Y61" i="5165" s="1"/>
  <c r="R61" i="5165"/>
  <c r="V60" i="5165"/>
  <c r="U60" i="5165"/>
  <c r="T60" i="5165"/>
  <c r="S60" i="5165"/>
  <c r="Y60" i="5165" s="1"/>
  <c r="R60" i="5165"/>
  <c r="V59" i="5165"/>
  <c r="U59" i="5165"/>
  <c r="T59" i="5165"/>
  <c r="S59" i="5165"/>
  <c r="Y59" i="5165" s="1"/>
  <c r="R59" i="5165"/>
  <c r="V57" i="5165"/>
  <c r="U57" i="5165"/>
  <c r="T57" i="5165"/>
  <c r="S57" i="5165"/>
  <c r="Y57" i="5165" s="1"/>
  <c r="R57" i="5165"/>
  <c r="V56" i="5165"/>
  <c r="U56" i="5165"/>
  <c r="T56" i="5165"/>
  <c r="S56" i="5165"/>
  <c r="Y56" i="5165" s="1"/>
  <c r="R56" i="5165"/>
  <c r="V54" i="5165"/>
  <c r="U54" i="5165"/>
  <c r="T54" i="5165"/>
  <c r="S54" i="5165"/>
  <c r="Y54" i="5165" s="1"/>
  <c r="R54" i="5165"/>
  <c r="V53" i="5165"/>
  <c r="U53" i="5165"/>
  <c r="T53" i="5165"/>
  <c r="S53" i="5165"/>
  <c r="Y53" i="5165" s="1"/>
  <c r="R53" i="5165"/>
  <c r="V52" i="5165"/>
  <c r="U52" i="5165"/>
  <c r="T52" i="5165"/>
  <c r="S52" i="5165"/>
  <c r="Y52" i="5165" s="1"/>
  <c r="R52" i="5165"/>
  <c r="V51" i="5165"/>
  <c r="U51" i="5165"/>
  <c r="T51" i="5165"/>
  <c r="S51" i="5165"/>
  <c r="Y51" i="5165" s="1"/>
  <c r="R51" i="5165"/>
  <c r="V50" i="5165"/>
  <c r="U50" i="5165"/>
  <c r="T50" i="5165"/>
  <c r="S50" i="5165"/>
  <c r="Y50" i="5165" s="1"/>
  <c r="R50" i="5165"/>
  <c r="V49" i="5165"/>
  <c r="U49" i="5165"/>
  <c r="T49" i="5165"/>
  <c r="S49" i="5165"/>
  <c r="Y49" i="5165" s="1"/>
  <c r="R49" i="5165"/>
  <c r="V48" i="5165"/>
  <c r="U48" i="5165"/>
  <c r="T48" i="5165"/>
  <c r="S48" i="5165"/>
  <c r="Y48" i="5165" s="1"/>
  <c r="R48" i="5165"/>
  <c r="V47" i="5165"/>
  <c r="U47" i="5165"/>
  <c r="T47" i="5165"/>
  <c r="S47" i="5165"/>
  <c r="Y47" i="5165" s="1"/>
  <c r="R47" i="5165"/>
  <c r="V46" i="5165"/>
  <c r="U46" i="5165"/>
  <c r="T46" i="5165"/>
  <c r="S46" i="5165"/>
  <c r="Y46" i="5165" s="1"/>
  <c r="R46" i="5165"/>
  <c r="V45" i="5165"/>
  <c r="U45" i="5165"/>
  <c r="T45" i="5165"/>
  <c r="S45" i="5165"/>
  <c r="Y45" i="5165" s="1"/>
  <c r="R45" i="5165"/>
  <c r="V44" i="5165"/>
  <c r="U44" i="5165"/>
  <c r="T44" i="5165"/>
  <c r="S44" i="5165"/>
  <c r="Y44" i="5165" s="1"/>
  <c r="R44" i="5165"/>
  <c r="V43" i="5165"/>
  <c r="U43" i="5165"/>
  <c r="T43" i="5165"/>
  <c r="S43" i="5165"/>
  <c r="Y43" i="5165" s="1"/>
  <c r="R43" i="5165"/>
  <c r="V41" i="5165"/>
  <c r="U41" i="5165"/>
  <c r="T41" i="5165"/>
  <c r="S41" i="5165"/>
  <c r="Y41" i="5165" s="1"/>
  <c r="R41" i="5165"/>
  <c r="V40" i="5165"/>
  <c r="U40" i="5165"/>
  <c r="T40" i="5165"/>
  <c r="S40" i="5165"/>
  <c r="Y40" i="5165" s="1"/>
  <c r="R40" i="5165"/>
  <c r="V38" i="5165"/>
  <c r="U38" i="5165"/>
  <c r="T38" i="5165"/>
  <c r="S38" i="5165"/>
  <c r="Y38" i="5165" s="1"/>
  <c r="R38" i="5165"/>
  <c r="V37" i="5165"/>
  <c r="U37" i="5165"/>
  <c r="T37" i="5165"/>
  <c r="S37" i="5165"/>
  <c r="Y37" i="5165" s="1"/>
  <c r="R37" i="5165"/>
  <c r="V36" i="5165"/>
  <c r="U36" i="5165"/>
  <c r="T36" i="5165"/>
  <c r="S36" i="5165"/>
  <c r="Y36" i="5165" s="1"/>
  <c r="R36" i="5165"/>
  <c r="V35" i="5165"/>
  <c r="U35" i="5165"/>
  <c r="T35" i="5165"/>
  <c r="S35" i="5165"/>
  <c r="Y35" i="5165" s="1"/>
  <c r="R35" i="5165"/>
  <c r="V34" i="5165"/>
  <c r="U34" i="5165"/>
  <c r="T34" i="5165"/>
  <c r="S34" i="5165"/>
  <c r="Y34" i="5165" s="1"/>
  <c r="R34" i="5165"/>
  <c r="V33" i="5165"/>
  <c r="U33" i="5165"/>
  <c r="T33" i="5165"/>
  <c r="S33" i="5165"/>
  <c r="Y33" i="5165" s="1"/>
  <c r="R33" i="5165"/>
  <c r="V32" i="5165"/>
  <c r="U32" i="5165"/>
  <c r="T32" i="5165"/>
  <c r="S32" i="5165"/>
  <c r="Y32" i="5165" s="1"/>
  <c r="R32" i="5165"/>
  <c r="V31" i="5165"/>
  <c r="U31" i="5165"/>
  <c r="T31" i="5165"/>
  <c r="S31" i="5165"/>
  <c r="Y31" i="5165" s="1"/>
  <c r="R31" i="5165"/>
  <c r="V30" i="5165"/>
  <c r="U30" i="5165"/>
  <c r="T30" i="5165"/>
  <c r="S30" i="5165"/>
  <c r="Y30" i="5165" s="1"/>
  <c r="R30" i="5165"/>
  <c r="V29" i="5165"/>
  <c r="U29" i="5165"/>
  <c r="T29" i="5165"/>
  <c r="S29" i="5165"/>
  <c r="Y29" i="5165" s="1"/>
  <c r="R29" i="5165"/>
  <c r="V27" i="5165"/>
  <c r="U27" i="5165"/>
  <c r="T27" i="5165"/>
  <c r="S27" i="5165"/>
  <c r="Y27" i="5165" s="1"/>
  <c r="R27" i="5165"/>
  <c r="V24" i="5165"/>
  <c r="U24" i="5165"/>
  <c r="T24" i="5165"/>
  <c r="S24" i="5165"/>
  <c r="Y24" i="5165" s="1"/>
  <c r="R24" i="5165"/>
  <c r="V23" i="5165"/>
  <c r="U23" i="5165"/>
  <c r="T23" i="5165"/>
  <c r="S23" i="5165"/>
  <c r="Y23" i="5165" s="1"/>
  <c r="R23" i="5165"/>
  <c r="V22" i="5165"/>
  <c r="U22" i="5165"/>
  <c r="T22" i="5165"/>
  <c r="S22" i="5165"/>
  <c r="Y22" i="5165" s="1"/>
  <c r="R22" i="5165"/>
  <c r="V21" i="5165"/>
  <c r="U21" i="5165"/>
  <c r="T21" i="5165"/>
  <c r="S21" i="5165"/>
  <c r="Y21" i="5165" s="1"/>
  <c r="R21" i="5165"/>
  <c r="V20" i="5165"/>
  <c r="U20" i="5165"/>
  <c r="T20" i="5165"/>
  <c r="S20" i="5165"/>
  <c r="Y20" i="5165" s="1"/>
  <c r="R20" i="5165"/>
  <c r="V19" i="5165"/>
  <c r="U19" i="5165"/>
  <c r="T19" i="5165"/>
  <c r="S19" i="5165"/>
  <c r="Y19" i="5165" s="1"/>
  <c r="R19" i="5165"/>
  <c r="V18" i="5165"/>
  <c r="U18" i="5165"/>
  <c r="T18" i="5165"/>
  <c r="S18" i="5165"/>
  <c r="Y18" i="5165" s="1"/>
  <c r="R18" i="5165"/>
  <c r="V17" i="5165"/>
  <c r="U17" i="5165"/>
  <c r="T17" i="5165"/>
  <c r="S17" i="5165"/>
  <c r="Y17" i="5165" s="1"/>
  <c r="R17" i="5165"/>
  <c r="V16" i="5165"/>
  <c r="U16" i="5165"/>
  <c r="T16" i="5165"/>
  <c r="S16" i="5165"/>
  <c r="Y16" i="5165" s="1"/>
  <c r="R16" i="5165"/>
  <c r="V15" i="5165"/>
  <c r="U15" i="5165"/>
  <c r="T15" i="5165"/>
  <c r="S15" i="5165"/>
  <c r="Y15" i="5165" s="1"/>
  <c r="R15" i="5165"/>
  <c r="V14" i="5165"/>
  <c r="U14" i="5165"/>
  <c r="T14" i="5165"/>
  <c r="S14" i="5165"/>
  <c r="Y14" i="5165" s="1"/>
  <c r="R14" i="5165"/>
  <c r="V13" i="5165"/>
  <c r="U13" i="5165"/>
  <c r="T13" i="5165"/>
  <c r="S13" i="5165"/>
  <c r="Y13" i="5165" s="1"/>
  <c r="R13" i="5165"/>
  <c r="V12" i="5165"/>
  <c r="U12" i="5165"/>
  <c r="T12" i="5165"/>
  <c r="S12" i="5165"/>
  <c r="Y12" i="5165" s="1"/>
  <c r="R12" i="5165"/>
  <c r="V11" i="5165"/>
  <c r="U11" i="5165"/>
  <c r="T11" i="5165"/>
  <c r="S11" i="5165"/>
  <c r="Y11" i="5165" s="1"/>
  <c r="R11" i="5165"/>
  <c r="V10" i="5165"/>
  <c r="U10" i="5165"/>
  <c r="T10" i="5165"/>
  <c r="S10" i="5165"/>
  <c r="Y10" i="5165" s="1"/>
  <c r="R10" i="5165"/>
  <c r="V9" i="5165"/>
  <c r="U9" i="5165"/>
  <c r="T9" i="5165"/>
  <c r="S9" i="5165"/>
  <c r="Y9" i="5165" s="1"/>
  <c r="R9" i="5165"/>
  <c r="V8" i="5165"/>
  <c r="U8" i="5165"/>
  <c r="T8" i="5165"/>
  <c r="S8" i="5165"/>
  <c r="Y8" i="5165" s="1"/>
  <c r="R8" i="5165"/>
  <c r="V7" i="5165"/>
  <c r="U7" i="5165"/>
  <c r="T7" i="5165"/>
  <c r="S7" i="5165"/>
  <c r="Y7" i="5165" s="1"/>
  <c r="R7" i="5165"/>
  <c r="V6" i="5165"/>
  <c r="U6" i="5165"/>
  <c r="T6" i="5165"/>
  <c r="S6" i="5165"/>
  <c r="Y6" i="5165" s="1"/>
  <c r="R6" i="5165"/>
  <c r="J105" i="5119" l="1"/>
  <c r="AM118" i="5119"/>
  <c r="M122" i="5119" s="1"/>
  <c r="M120" i="5119"/>
  <c r="AZ94" i="5119"/>
  <c r="M105" i="5119" s="1"/>
  <c r="AZ118" i="5119"/>
  <c r="M123" i="5119" s="1"/>
  <c r="M121" i="5119"/>
  <c r="G104" i="5119"/>
  <c r="I123" i="5119"/>
  <c r="I104" i="5119"/>
  <c r="M103" i="5119"/>
  <c r="M102" i="5119"/>
  <c r="L104" i="5119"/>
  <c r="J104" i="5119"/>
  <c r="N104" i="5119"/>
  <c r="I105" i="5119"/>
  <c r="AM94" i="5119"/>
  <c r="M94" i="5119"/>
  <c r="L105" i="5119"/>
  <c r="K104" i="5119"/>
  <c r="F105" i="5119"/>
  <c r="K105" i="5119"/>
  <c r="K122" i="5119"/>
  <c r="F122" i="5119"/>
  <c r="K123" i="5119"/>
  <c r="F123" i="5119"/>
  <c r="F104" i="5119"/>
  <c r="X7" i="5165"/>
  <c r="X44" i="5165"/>
  <c r="X52" i="5165"/>
  <c r="X57" i="5165"/>
  <c r="X62" i="5165"/>
  <c r="X68" i="5165"/>
  <c r="X79" i="5165"/>
  <c r="X83" i="5165"/>
  <c r="X87" i="5165"/>
  <c r="X91" i="5165"/>
  <c r="X54" i="5165"/>
  <c r="X6" i="5165"/>
  <c r="X8" i="5165"/>
  <c r="X10" i="5165"/>
  <c r="X12" i="5165"/>
  <c r="X14" i="5165"/>
  <c r="X18" i="5165"/>
  <c r="X20" i="5165"/>
  <c r="X24" i="5165"/>
  <c r="X29" i="5165"/>
  <c r="X33" i="5165"/>
  <c r="X35" i="5165"/>
  <c r="X47" i="5165"/>
  <c r="X51" i="5165"/>
  <c r="X80" i="5165"/>
  <c r="X84" i="5165"/>
  <c r="X88" i="5165"/>
  <c r="X93" i="5165"/>
  <c r="X9" i="5165"/>
  <c r="X21" i="5165"/>
  <c r="X27" i="5165"/>
  <c r="X81" i="5165"/>
  <c r="X85" i="5165"/>
  <c r="X89" i="5165"/>
  <c r="X94" i="5165"/>
  <c r="W94" i="5165"/>
  <c r="X59" i="5165"/>
  <c r="X74" i="5165"/>
  <c r="X78" i="5165"/>
  <c r="X82" i="5165"/>
  <c r="X86" i="5165"/>
  <c r="X90" i="5165"/>
  <c r="X48" i="5165"/>
  <c r="W54" i="5165"/>
  <c r="X66" i="5165"/>
  <c r="X70" i="5165"/>
  <c r="X72" i="5165"/>
  <c r="X75" i="5165"/>
  <c r="X77" i="5165"/>
  <c r="X11" i="5165"/>
  <c r="X15" i="5165"/>
  <c r="X32" i="5165"/>
  <c r="X36" i="5165"/>
  <c r="X40" i="5165"/>
  <c r="X71" i="5165"/>
  <c r="W19" i="5165"/>
  <c r="X13" i="5165"/>
  <c r="X16" i="5165"/>
  <c r="X19" i="5165"/>
  <c r="X22" i="5165"/>
  <c r="X30" i="5165"/>
  <c r="X34" i="5165"/>
  <c r="X37" i="5165"/>
  <c r="X41" i="5165"/>
  <c r="X45" i="5165"/>
  <c r="X49" i="5165"/>
  <c r="X56" i="5165"/>
  <c r="X60" i="5165"/>
  <c r="X63" i="5165"/>
  <c r="X76" i="5165"/>
  <c r="X17" i="5165"/>
  <c r="X23" i="5165"/>
  <c r="X31" i="5165"/>
  <c r="X38" i="5165"/>
  <c r="X43" i="5165"/>
  <c r="X46" i="5165"/>
  <c r="X50" i="5165"/>
  <c r="X53" i="5165"/>
  <c r="X61" i="5165"/>
  <c r="X65" i="5165"/>
  <c r="X69" i="5165"/>
  <c r="W13" i="5165"/>
  <c r="W61" i="5165"/>
  <c r="W71" i="5165"/>
  <c r="W21" i="5165"/>
  <c r="W30" i="5165"/>
  <c r="W38" i="5165"/>
  <c r="W47" i="5165"/>
  <c r="W9" i="5165"/>
  <c r="W17" i="5165"/>
  <c r="W56" i="5165"/>
  <c r="W66" i="5165"/>
  <c r="W76" i="5165"/>
  <c r="W27" i="5165"/>
  <c r="W34" i="5165"/>
  <c r="W43" i="5165"/>
  <c r="W51" i="5165"/>
  <c r="W84" i="5165"/>
  <c r="W88" i="5165"/>
  <c r="W16" i="5165"/>
  <c r="W20" i="5165"/>
  <c r="W29" i="5165"/>
  <c r="W37" i="5165"/>
  <c r="W50" i="5165"/>
  <c r="W60" i="5165"/>
  <c r="W65" i="5165"/>
  <c r="W70" i="5165"/>
  <c r="W79" i="5165"/>
  <c r="W83" i="5165"/>
  <c r="W87" i="5165"/>
  <c r="W15" i="5165"/>
  <c r="W36" i="5165"/>
  <c r="W40" i="5165"/>
  <c r="W45" i="5165"/>
  <c r="W80" i="5165"/>
  <c r="W8" i="5165"/>
  <c r="W12" i="5165"/>
  <c r="W24" i="5165"/>
  <c r="W33" i="5165"/>
  <c r="W41" i="5165"/>
  <c r="W46" i="5165"/>
  <c r="W75" i="5165"/>
  <c r="W91" i="5165"/>
  <c r="W7" i="5165"/>
  <c r="W11" i="5165"/>
  <c r="W23" i="5165"/>
  <c r="W32" i="5165"/>
  <c r="W49" i="5165"/>
  <c r="W53" i="5165"/>
  <c r="W59" i="5165"/>
  <c r="W63" i="5165"/>
  <c r="W69" i="5165"/>
  <c r="W74" i="5165"/>
  <c r="W78" i="5165"/>
  <c r="W82" i="5165"/>
  <c r="W86" i="5165"/>
  <c r="W90" i="5165"/>
  <c r="W6" i="5165"/>
  <c r="W10" i="5165"/>
  <c r="W14" i="5165"/>
  <c r="W18" i="5165"/>
  <c r="W22" i="5165"/>
  <c r="W31" i="5165"/>
  <c r="W35" i="5165"/>
  <c r="W44" i="5165"/>
  <c r="W48" i="5165"/>
  <c r="W52" i="5165"/>
  <c r="W57" i="5165"/>
  <c r="W62" i="5165"/>
  <c r="W68" i="5165"/>
  <c r="W72" i="5165"/>
  <c r="W77" i="5165"/>
  <c r="W81" i="5165"/>
  <c r="W85" i="5165"/>
  <c r="W89" i="5165"/>
  <c r="W93" i="5165"/>
  <c r="M104" i="5119" l="1"/>
  <c r="V94" i="5131"/>
  <c r="U94" i="5131"/>
  <c r="T94" i="5131"/>
  <c r="S94" i="5131"/>
  <c r="Y94" i="5131" s="1"/>
  <c r="R94" i="5131"/>
  <c r="V93" i="5131"/>
  <c r="U93" i="5131"/>
  <c r="T93" i="5131"/>
  <c r="S93" i="5131"/>
  <c r="Y93" i="5131" s="1"/>
  <c r="R93" i="5131"/>
  <c r="V91" i="5131"/>
  <c r="U91" i="5131"/>
  <c r="T91" i="5131"/>
  <c r="S91" i="5131"/>
  <c r="Y91" i="5131" s="1"/>
  <c r="R91" i="5131"/>
  <c r="V90" i="5131"/>
  <c r="U90" i="5131"/>
  <c r="T90" i="5131"/>
  <c r="S90" i="5131"/>
  <c r="Y90" i="5131" s="1"/>
  <c r="R90" i="5131"/>
  <c r="V89" i="5131"/>
  <c r="U89" i="5131"/>
  <c r="T89" i="5131"/>
  <c r="S89" i="5131"/>
  <c r="Y89" i="5131" s="1"/>
  <c r="R89" i="5131"/>
  <c r="V88" i="5131"/>
  <c r="U88" i="5131"/>
  <c r="T88" i="5131"/>
  <c r="S88" i="5131"/>
  <c r="Y88" i="5131" s="1"/>
  <c r="R88" i="5131"/>
  <c r="V87" i="5131"/>
  <c r="U87" i="5131"/>
  <c r="T87" i="5131"/>
  <c r="S87" i="5131"/>
  <c r="Y87" i="5131" s="1"/>
  <c r="R87" i="5131"/>
  <c r="V86" i="5131"/>
  <c r="U86" i="5131"/>
  <c r="T86" i="5131"/>
  <c r="S86" i="5131"/>
  <c r="Y86" i="5131" s="1"/>
  <c r="R86" i="5131"/>
  <c r="V85" i="5131"/>
  <c r="U85" i="5131"/>
  <c r="T85" i="5131"/>
  <c r="S85" i="5131"/>
  <c r="Y85" i="5131" s="1"/>
  <c r="R85" i="5131"/>
  <c r="V84" i="5131"/>
  <c r="U84" i="5131"/>
  <c r="T84" i="5131"/>
  <c r="S84" i="5131"/>
  <c r="Y84" i="5131" s="1"/>
  <c r="R84" i="5131"/>
  <c r="V83" i="5131"/>
  <c r="U83" i="5131"/>
  <c r="T83" i="5131"/>
  <c r="S83" i="5131"/>
  <c r="Y83" i="5131" s="1"/>
  <c r="R83" i="5131"/>
  <c r="V82" i="5131"/>
  <c r="U82" i="5131"/>
  <c r="T82" i="5131"/>
  <c r="S82" i="5131"/>
  <c r="Y82" i="5131" s="1"/>
  <c r="R82" i="5131"/>
  <c r="V81" i="5131"/>
  <c r="U81" i="5131"/>
  <c r="T81" i="5131"/>
  <c r="S81" i="5131"/>
  <c r="Y81" i="5131" s="1"/>
  <c r="R81" i="5131"/>
  <c r="V80" i="5131"/>
  <c r="U80" i="5131"/>
  <c r="T80" i="5131"/>
  <c r="S80" i="5131"/>
  <c r="Y80" i="5131" s="1"/>
  <c r="R80" i="5131"/>
  <c r="V79" i="5131"/>
  <c r="U79" i="5131"/>
  <c r="T79" i="5131"/>
  <c r="S79" i="5131"/>
  <c r="Y79" i="5131" s="1"/>
  <c r="R79" i="5131"/>
  <c r="V78" i="5131"/>
  <c r="U78" i="5131"/>
  <c r="T78" i="5131"/>
  <c r="S78" i="5131"/>
  <c r="Y78" i="5131" s="1"/>
  <c r="R78" i="5131"/>
  <c r="V77" i="5131"/>
  <c r="U77" i="5131"/>
  <c r="T77" i="5131"/>
  <c r="S77" i="5131"/>
  <c r="Y77" i="5131" s="1"/>
  <c r="R77" i="5131"/>
  <c r="V76" i="5131"/>
  <c r="U76" i="5131"/>
  <c r="T76" i="5131"/>
  <c r="S76" i="5131"/>
  <c r="Y76" i="5131" s="1"/>
  <c r="R76" i="5131"/>
  <c r="V75" i="5131"/>
  <c r="U75" i="5131"/>
  <c r="T75" i="5131"/>
  <c r="S75" i="5131"/>
  <c r="Y75" i="5131" s="1"/>
  <c r="R75" i="5131"/>
  <c r="V74" i="5131"/>
  <c r="U74" i="5131"/>
  <c r="T74" i="5131"/>
  <c r="S74" i="5131"/>
  <c r="Y74" i="5131" s="1"/>
  <c r="R74" i="5131"/>
  <c r="V72" i="5131"/>
  <c r="U72" i="5131"/>
  <c r="T72" i="5131"/>
  <c r="S72" i="5131"/>
  <c r="Y72" i="5131" s="1"/>
  <c r="R72" i="5131"/>
  <c r="V71" i="5131"/>
  <c r="U71" i="5131"/>
  <c r="T71" i="5131"/>
  <c r="S71" i="5131"/>
  <c r="Y71" i="5131" s="1"/>
  <c r="R71" i="5131"/>
  <c r="V70" i="5131"/>
  <c r="U70" i="5131"/>
  <c r="T70" i="5131"/>
  <c r="S70" i="5131"/>
  <c r="Y70" i="5131" s="1"/>
  <c r="R70" i="5131"/>
  <c r="V69" i="5131"/>
  <c r="U69" i="5131"/>
  <c r="T69" i="5131"/>
  <c r="S69" i="5131"/>
  <c r="Y69" i="5131" s="1"/>
  <c r="R69" i="5131"/>
  <c r="V68" i="5131"/>
  <c r="U68" i="5131"/>
  <c r="T68" i="5131"/>
  <c r="S68" i="5131"/>
  <c r="Y68" i="5131" s="1"/>
  <c r="R68" i="5131"/>
  <c r="V66" i="5131"/>
  <c r="U66" i="5131"/>
  <c r="T66" i="5131"/>
  <c r="S66" i="5131"/>
  <c r="Y66" i="5131" s="1"/>
  <c r="R66" i="5131"/>
  <c r="V65" i="5131"/>
  <c r="U65" i="5131"/>
  <c r="T65" i="5131"/>
  <c r="S65" i="5131"/>
  <c r="Y65" i="5131" s="1"/>
  <c r="R65" i="5131"/>
  <c r="V63" i="5131"/>
  <c r="U63" i="5131"/>
  <c r="T63" i="5131"/>
  <c r="S63" i="5131"/>
  <c r="Y63" i="5131" s="1"/>
  <c r="R63" i="5131"/>
  <c r="V62" i="5131"/>
  <c r="U62" i="5131"/>
  <c r="T62" i="5131"/>
  <c r="S62" i="5131"/>
  <c r="Y62" i="5131" s="1"/>
  <c r="R62" i="5131"/>
  <c r="V61" i="5131"/>
  <c r="U61" i="5131"/>
  <c r="T61" i="5131"/>
  <c r="S61" i="5131"/>
  <c r="Y61" i="5131" s="1"/>
  <c r="R61" i="5131"/>
  <c r="V60" i="5131"/>
  <c r="U60" i="5131"/>
  <c r="T60" i="5131"/>
  <c r="S60" i="5131"/>
  <c r="Y60" i="5131" s="1"/>
  <c r="R60" i="5131"/>
  <c r="V59" i="5131"/>
  <c r="U59" i="5131"/>
  <c r="T59" i="5131"/>
  <c r="S59" i="5131"/>
  <c r="Y59" i="5131" s="1"/>
  <c r="R59" i="5131"/>
  <c r="V57" i="5131"/>
  <c r="U57" i="5131"/>
  <c r="T57" i="5131"/>
  <c r="S57" i="5131"/>
  <c r="Y57" i="5131" s="1"/>
  <c r="R57" i="5131"/>
  <c r="V56" i="5131"/>
  <c r="U56" i="5131"/>
  <c r="T56" i="5131"/>
  <c r="S56" i="5131"/>
  <c r="Y56" i="5131" s="1"/>
  <c r="R56" i="5131"/>
  <c r="V54" i="5131"/>
  <c r="U54" i="5131"/>
  <c r="T54" i="5131"/>
  <c r="S54" i="5131"/>
  <c r="Y54" i="5131" s="1"/>
  <c r="R54" i="5131"/>
  <c r="V53" i="5131"/>
  <c r="U53" i="5131"/>
  <c r="T53" i="5131"/>
  <c r="S53" i="5131"/>
  <c r="Y53" i="5131" s="1"/>
  <c r="R53" i="5131"/>
  <c r="V52" i="5131"/>
  <c r="U52" i="5131"/>
  <c r="T52" i="5131"/>
  <c r="S52" i="5131"/>
  <c r="Y52" i="5131" s="1"/>
  <c r="R52" i="5131"/>
  <c r="V51" i="5131"/>
  <c r="U51" i="5131"/>
  <c r="T51" i="5131"/>
  <c r="S51" i="5131"/>
  <c r="Y51" i="5131" s="1"/>
  <c r="R51" i="5131"/>
  <c r="V50" i="5131"/>
  <c r="U50" i="5131"/>
  <c r="T50" i="5131"/>
  <c r="S50" i="5131"/>
  <c r="Y50" i="5131" s="1"/>
  <c r="R50" i="5131"/>
  <c r="V49" i="5131"/>
  <c r="U49" i="5131"/>
  <c r="T49" i="5131"/>
  <c r="S49" i="5131"/>
  <c r="Y49" i="5131" s="1"/>
  <c r="R49" i="5131"/>
  <c r="V48" i="5131"/>
  <c r="U48" i="5131"/>
  <c r="T48" i="5131"/>
  <c r="S48" i="5131"/>
  <c r="Y48" i="5131" s="1"/>
  <c r="R48" i="5131"/>
  <c r="V47" i="5131"/>
  <c r="U47" i="5131"/>
  <c r="T47" i="5131"/>
  <c r="S47" i="5131"/>
  <c r="Y47" i="5131" s="1"/>
  <c r="R47" i="5131"/>
  <c r="V46" i="5131"/>
  <c r="U46" i="5131"/>
  <c r="T46" i="5131"/>
  <c r="S46" i="5131"/>
  <c r="Y46" i="5131" s="1"/>
  <c r="R46" i="5131"/>
  <c r="V45" i="5131"/>
  <c r="U45" i="5131"/>
  <c r="T45" i="5131"/>
  <c r="S45" i="5131"/>
  <c r="Y45" i="5131" s="1"/>
  <c r="R45" i="5131"/>
  <c r="V44" i="5131"/>
  <c r="U44" i="5131"/>
  <c r="T44" i="5131"/>
  <c r="S44" i="5131"/>
  <c r="Y44" i="5131" s="1"/>
  <c r="R44" i="5131"/>
  <c r="V43" i="5131"/>
  <c r="U43" i="5131"/>
  <c r="T43" i="5131"/>
  <c r="S43" i="5131"/>
  <c r="Y43" i="5131" s="1"/>
  <c r="R43" i="5131"/>
  <c r="V41" i="5131"/>
  <c r="U41" i="5131"/>
  <c r="T41" i="5131"/>
  <c r="S41" i="5131"/>
  <c r="Y41" i="5131" s="1"/>
  <c r="R41" i="5131"/>
  <c r="V40" i="5131"/>
  <c r="U40" i="5131"/>
  <c r="T40" i="5131"/>
  <c r="S40" i="5131"/>
  <c r="Y40" i="5131" s="1"/>
  <c r="R40" i="5131"/>
  <c r="V38" i="5131"/>
  <c r="U38" i="5131"/>
  <c r="T38" i="5131"/>
  <c r="S38" i="5131"/>
  <c r="Y38" i="5131" s="1"/>
  <c r="R38" i="5131"/>
  <c r="V37" i="5131"/>
  <c r="U37" i="5131"/>
  <c r="T37" i="5131"/>
  <c r="S37" i="5131"/>
  <c r="Y37" i="5131" s="1"/>
  <c r="R37" i="5131"/>
  <c r="V36" i="5131"/>
  <c r="U36" i="5131"/>
  <c r="T36" i="5131"/>
  <c r="S36" i="5131"/>
  <c r="Y36" i="5131" s="1"/>
  <c r="R36" i="5131"/>
  <c r="V35" i="5131"/>
  <c r="U35" i="5131"/>
  <c r="T35" i="5131"/>
  <c r="S35" i="5131"/>
  <c r="Y35" i="5131" s="1"/>
  <c r="R35" i="5131"/>
  <c r="V34" i="5131"/>
  <c r="U34" i="5131"/>
  <c r="T34" i="5131"/>
  <c r="S34" i="5131"/>
  <c r="Y34" i="5131" s="1"/>
  <c r="R34" i="5131"/>
  <c r="V33" i="5131"/>
  <c r="U33" i="5131"/>
  <c r="T33" i="5131"/>
  <c r="S33" i="5131"/>
  <c r="Y33" i="5131" s="1"/>
  <c r="R33" i="5131"/>
  <c r="V32" i="5131"/>
  <c r="U32" i="5131"/>
  <c r="T32" i="5131"/>
  <c r="S32" i="5131"/>
  <c r="Y32" i="5131" s="1"/>
  <c r="R32" i="5131"/>
  <c r="V31" i="5131"/>
  <c r="U31" i="5131"/>
  <c r="T31" i="5131"/>
  <c r="S31" i="5131"/>
  <c r="Y31" i="5131" s="1"/>
  <c r="R31" i="5131"/>
  <c r="V30" i="5131"/>
  <c r="U30" i="5131"/>
  <c r="T30" i="5131"/>
  <c r="S30" i="5131"/>
  <c r="Y30" i="5131" s="1"/>
  <c r="R30" i="5131"/>
  <c r="V29" i="5131"/>
  <c r="U29" i="5131"/>
  <c r="T29" i="5131"/>
  <c r="S29" i="5131"/>
  <c r="Y29" i="5131" s="1"/>
  <c r="R29" i="5131"/>
  <c r="V27" i="5131"/>
  <c r="U27" i="5131"/>
  <c r="T27" i="5131"/>
  <c r="S27" i="5131"/>
  <c r="Y27" i="5131" s="1"/>
  <c r="R27" i="5131"/>
  <c r="V24" i="5131"/>
  <c r="U24" i="5131"/>
  <c r="T24" i="5131"/>
  <c r="S24" i="5131"/>
  <c r="Y24" i="5131" s="1"/>
  <c r="R24" i="5131"/>
  <c r="V23" i="5131"/>
  <c r="U23" i="5131"/>
  <c r="T23" i="5131"/>
  <c r="S23" i="5131"/>
  <c r="Y23" i="5131" s="1"/>
  <c r="R23" i="5131"/>
  <c r="V22" i="5131"/>
  <c r="U22" i="5131"/>
  <c r="T22" i="5131"/>
  <c r="S22" i="5131"/>
  <c r="Y22" i="5131" s="1"/>
  <c r="R22" i="5131"/>
  <c r="V21" i="5131"/>
  <c r="U21" i="5131"/>
  <c r="T21" i="5131"/>
  <c r="S21" i="5131"/>
  <c r="Y21" i="5131" s="1"/>
  <c r="R21" i="5131"/>
  <c r="V20" i="5131"/>
  <c r="U20" i="5131"/>
  <c r="T20" i="5131"/>
  <c r="S20" i="5131"/>
  <c r="Y20" i="5131" s="1"/>
  <c r="R20" i="5131"/>
  <c r="V19" i="5131"/>
  <c r="U19" i="5131"/>
  <c r="T19" i="5131"/>
  <c r="S19" i="5131"/>
  <c r="Y19" i="5131" s="1"/>
  <c r="R19" i="5131"/>
  <c r="V18" i="5131"/>
  <c r="U18" i="5131"/>
  <c r="T18" i="5131"/>
  <c r="S18" i="5131"/>
  <c r="Y18" i="5131" s="1"/>
  <c r="R18" i="5131"/>
  <c r="V17" i="5131"/>
  <c r="U17" i="5131"/>
  <c r="T17" i="5131"/>
  <c r="S17" i="5131"/>
  <c r="Y17" i="5131" s="1"/>
  <c r="R17" i="5131"/>
  <c r="V16" i="5131"/>
  <c r="U16" i="5131"/>
  <c r="T16" i="5131"/>
  <c r="S16" i="5131"/>
  <c r="Y16" i="5131" s="1"/>
  <c r="R16" i="5131"/>
  <c r="V15" i="5131"/>
  <c r="U15" i="5131"/>
  <c r="T15" i="5131"/>
  <c r="S15" i="5131"/>
  <c r="Y15" i="5131" s="1"/>
  <c r="R15" i="5131"/>
  <c r="V14" i="5131"/>
  <c r="U14" i="5131"/>
  <c r="T14" i="5131"/>
  <c r="S14" i="5131"/>
  <c r="Y14" i="5131" s="1"/>
  <c r="R14" i="5131"/>
  <c r="V13" i="5131"/>
  <c r="U13" i="5131"/>
  <c r="T13" i="5131"/>
  <c r="S13" i="5131"/>
  <c r="Y13" i="5131" s="1"/>
  <c r="R13" i="5131"/>
  <c r="V12" i="5131"/>
  <c r="U12" i="5131"/>
  <c r="T12" i="5131"/>
  <c r="S12" i="5131"/>
  <c r="Y12" i="5131" s="1"/>
  <c r="R12" i="5131"/>
  <c r="V11" i="5131"/>
  <c r="U11" i="5131"/>
  <c r="T11" i="5131"/>
  <c r="S11" i="5131"/>
  <c r="Y11" i="5131" s="1"/>
  <c r="R11" i="5131"/>
  <c r="V10" i="5131"/>
  <c r="U10" i="5131"/>
  <c r="T10" i="5131"/>
  <c r="S10" i="5131"/>
  <c r="Y10" i="5131" s="1"/>
  <c r="R10" i="5131"/>
  <c r="V9" i="5131"/>
  <c r="U9" i="5131"/>
  <c r="T9" i="5131"/>
  <c r="S9" i="5131"/>
  <c r="Y9" i="5131" s="1"/>
  <c r="R9" i="5131"/>
  <c r="V8" i="5131"/>
  <c r="U8" i="5131"/>
  <c r="T8" i="5131"/>
  <c r="S8" i="5131"/>
  <c r="Y8" i="5131" s="1"/>
  <c r="R8" i="5131"/>
  <c r="V7" i="5131"/>
  <c r="U7" i="5131"/>
  <c r="T7" i="5131"/>
  <c r="S7" i="5131"/>
  <c r="Y7" i="5131" s="1"/>
  <c r="R7" i="5131"/>
  <c r="V6" i="5131"/>
  <c r="U6" i="5131"/>
  <c r="T6" i="5131"/>
  <c r="S6" i="5131"/>
  <c r="Y6" i="5131" s="1"/>
  <c r="R6" i="5131"/>
  <c r="V94" i="5132"/>
  <c r="U94" i="5132"/>
  <c r="T94" i="5132"/>
  <c r="S94" i="5132"/>
  <c r="Y94" i="5132" s="1"/>
  <c r="R94" i="5132"/>
  <c r="V93" i="5132"/>
  <c r="U93" i="5132"/>
  <c r="T93" i="5132"/>
  <c r="S93" i="5132"/>
  <c r="Y93" i="5132" s="1"/>
  <c r="R93" i="5132"/>
  <c r="V91" i="5132"/>
  <c r="U91" i="5132"/>
  <c r="T91" i="5132"/>
  <c r="S91" i="5132"/>
  <c r="Y91" i="5132" s="1"/>
  <c r="R91" i="5132"/>
  <c r="V90" i="5132"/>
  <c r="U90" i="5132"/>
  <c r="T90" i="5132"/>
  <c r="S90" i="5132"/>
  <c r="Y90" i="5132" s="1"/>
  <c r="R90" i="5132"/>
  <c r="V89" i="5132"/>
  <c r="U89" i="5132"/>
  <c r="T89" i="5132"/>
  <c r="S89" i="5132"/>
  <c r="Y89" i="5132" s="1"/>
  <c r="R89" i="5132"/>
  <c r="V88" i="5132"/>
  <c r="U88" i="5132"/>
  <c r="T88" i="5132"/>
  <c r="S88" i="5132"/>
  <c r="Y88" i="5132" s="1"/>
  <c r="R88" i="5132"/>
  <c r="V87" i="5132"/>
  <c r="U87" i="5132"/>
  <c r="T87" i="5132"/>
  <c r="S87" i="5132"/>
  <c r="Y87" i="5132" s="1"/>
  <c r="R87" i="5132"/>
  <c r="V86" i="5132"/>
  <c r="U86" i="5132"/>
  <c r="T86" i="5132"/>
  <c r="S86" i="5132"/>
  <c r="Y86" i="5132" s="1"/>
  <c r="R86" i="5132"/>
  <c r="V85" i="5132"/>
  <c r="U85" i="5132"/>
  <c r="T85" i="5132"/>
  <c r="S85" i="5132"/>
  <c r="Y85" i="5132" s="1"/>
  <c r="R85" i="5132"/>
  <c r="V84" i="5132"/>
  <c r="U84" i="5132"/>
  <c r="T84" i="5132"/>
  <c r="S84" i="5132"/>
  <c r="Y84" i="5132" s="1"/>
  <c r="R84" i="5132"/>
  <c r="V83" i="5132"/>
  <c r="U83" i="5132"/>
  <c r="T83" i="5132"/>
  <c r="S83" i="5132"/>
  <c r="Y83" i="5132" s="1"/>
  <c r="R83" i="5132"/>
  <c r="V82" i="5132"/>
  <c r="U82" i="5132"/>
  <c r="T82" i="5132"/>
  <c r="S82" i="5132"/>
  <c r="Y82" i="5132" s="1"/>
  <c r="R82" i="5132"/>
  <c r="V81" i="5132"/>
  <c r="U81" i="5132"/>
  <c r="T81" i="5132"/>
  <c r="S81" i="5132"/>
  <c r="Y81" i="5132" s="1"/>
  <c r="R81" i="5132"/>
  <c r="V80" i="5132"/>
  <c r="U80" i="5132"/>
  <c r="T80" i="5132"/>
  <c r="S80" i="5132"/>
  <c r="Y80" i="5132" s="1"/>
  <c r="R80" i="5132"/>
  <c r="V79" i="5132"/>
  <c r="U79" i="5132"/>
  <c r="T79" i="5132"/>
  <c r="S79" i="5132"/>
  <c r="Y79" i="5132" s="1"/>
  <c r="R79" i="5132"/>
  <c r="V78" i="5132"/>
  <c r="U78" i="5132"/>
  <c r="T78" i="5132"/>
  <c r="S78" i="5132"/>
  <c r="Y78" i="5132" s="1"/>
  <c r="R78" i="5132"/>
  <c r="V77" i="5132"/>
  <c r="U77" i="5132"/>
  <c r="T77" i="5132"/>
  <c r="S77" i="5132"/>
  <c r="Y77" i="5132" s="1"/>
  <c r="R77" i="5132"/>
  <c r="V76" i="5132"/>
  <c r="U76" i="5132"/>
  <c r="T76" i="5132"/>
  <c r="S76" i="5132"/>
  <c r="Y76" i="5132" s="1"/>
  <c r="R76" i="5132"/>
  <c r="V75" i="5132"/>
  <c r="U75" i="5132"/>
  <c r="T75" i="5132"/>
  <c r="S75" i="5132"/>
  <c r="Y75" i="5132" s="1"/>
  <c r="R75" i="5132"/>
  <c r="V74" i="5132"/>
  <c r="U74" i="5132"/>
  <c r="T74" i="5132"/>
  <c r="S74" i="5132"/>
  <c r="Y74" i="5132" s="1"/>
  <c r="R74" i="5132"/>
  <c r="V72" i="5132"/>
  <c r="U72" i="5132"/>
  <c r="T72" i="5132"/>
  <c r="S72" i="5132"/>
  <c r="Y72" i="5132" s="1"/>
  <c r="R72" i="5132"/>
  <c r="V71" i="5132"/>
  <c r="U71" i="5132"/>
  <c r="T71" i="5132"/>
  <c r="S71" i="5132"/>
  <c r="Y71" i="5132" s="1"/>
  <c r="R71" i="5132"/>
  <c r="V70" i="5132"/>
  <c r="U70" i="5132"/>
  <c r="T70" i="5132"/>
  <c r="S70" i="5132"/>
  <c r="Y70" i="5132" s="1"/>
  <c r="R70" i="5132"/>
  <c r="V69" i="5132"/>
  <c r="U69" i="5132"/>
  <c r="T69" i="5132"/>
  <c r="S69" i="5132"/>
  <c r="Y69" i="5132" s="1"/>
  <c r="R69" i="5132"/>
  <c r="V68" i="5132"/>
  <c r="U68" i="5132"/>
  <c r="T68" i="5132"/>
  <c r="S68" i="5132"/>
  <c r="Y68" i="5132" s="1"/>
  <c r="R68" i="5132"/>
  <c r="V66" i="5132"/>
  <c r="U66" i="5132"/>
  <c r="T66" i="5132"/>
  <c r="S66" i="5132"/>
  <c r="Y66" i="5132" s="1"/>
  <c r="R66" i="5132"/>
  <c r="V65" i="5132"/>
  <c r="U65" i="5132"/>
  <c r="T65" i="5132"/>
  <c r="S65" i="5132"/>
  <c r="Y65" i="5132" s="1"/>
  <c r="R65" i="5132"/>
  <c r="V63" i="5132"/>
  <c r="U63" i="5132"/>
  <c r="T63" i="5132"/>
  <c r="S63" i="5132"/>
  <c r="Y63" i="5132" s="1"/>
  <c r="R63" i="5132"/>
  <c r="V62" i="5132"/>
  <c r="U62" i="5132"/>
  <c r="T62" i="5132"/>
  <c r="S62" i="5132"/>
  <c r="Y62" i="5132" s="1"/>
  <c r="R62" i="5132"/>
  <c r="V61" i="5132"/>
  <c r="U61" i="5132"/>
  <c r="T61" i="5132"/>
  <c r="S61" i="5132"/>
  <c r="Y61" i="5132" s="1"/>
  <c r="R61" i="5132"/>
  <c r="V60" i="5132"/>
  <c r="U60" i="5132"/>
  <c r="T60" i="5132"/>
  <c r="S60" i="5132"/>
  <c r="Y60" i="5132" s="1"/>
  <c r="R60" i="5132"/>
  <c r="V59" i="5132"/>
  <c r="U59" i="5132"/>
  <c r="T59" i="5132"/>
  <c r="S59" i="5132"/>
  <c r="Y59" i="5132" s="1"/>
  <c r="R59" i="5132"/>
  <c r="V57" i="5132"/>
  <c r="U57" i="5132"/>
  <c r="T57" i="5132"/>
  <c r="S57" i="5132"/>
  <c r="Y57" i="5132" s="1"/>
  <c r="R57" i="5132"/>
  <c r="V56" i="5132"/>
  <c r="U56" i="5132"/>
  <c r="T56" i="5132"/>
  <c r="S56" i="5132"/>
  <c r="Y56" i="5132" s="1"/>
  <c r="R56" i="5132"/>
  <c r="V54" i="5132"/>
  <c r="U54" i="5132"/>
  <c r="T54" i="5132"/>
  <c r="S54" i="5132"/>
  <c r="Y54" i="5132" s="1"/>
  <c r="R54" i="5132"/>
  <c r="V53" i="5132"/>
  <c r="U53" i="5132"/>
  <c r="T53" i="5132"/>
  <c r="S53" i="5132"/>
  <c r="Y53" i="5132" s="1"/>
  <c r="R53" i="5132"/>
  <c r="V52" i="5132"/>
  <c r="U52" i="5132"/>
  <c r="T52" i="5132"/>
  <c r="S52" i="5132"/>
  <c r="Y52" i="5132" s="1"/>
  <c r="R52" i="5132"/>
  <c r="V51" i="5132"/>
  <c r="U51" i="5132"/>
  <c r="T51" i="5132"/>
  <c r="S51" i="5132"/>
  <c r="Y51" i="5132" s="1"/>
  <c r="R51" i="5132"/>
  <c r="V50" i="5132"/>
  <c r="U50" i="5132"/>
  <c r="T50" i="5132"/>
  <c r="S50" i="5132"/>
  <c r="Y50" i="5132" s="1"/>
  <c r="R50" i="5132"/>
  <c r="V49" i="5132"/>
  <c r="U49" i="5132"/>
  <c r="T49" i="5132"/>
  <c r="S49" i="5132"/>
  <c r="Y49" i="5132" s="1"/>
  <c r="R49" i="5132"/>
  <c r="V48" i="5132"/>
  <c r="U48" i="5132"/>
  <c r="T48" i="5132"/>
  <c r="S48" i="5132"/>
  <c r="Y48" i="5132" s="1"/>
  <c r="R48" i="5132"/>
  <c r="V47" i="5132"/>
  <c r="U47" i="5132"/>
  <c r="T47" i="5132"/>
  <c r="S47" i="5132"/>
  <c r="Y47" i="5132" s="1"/>
  <c r="R47" i="5132"/>
  <c r="V46" i="5132"/>
  <c r="U46" i="5132"/>
  <c r="T46" i="5132"/>
  <c r="S46" i="5132"/>
  <c r="Y46" i="5132" s="1"/>
  <c r="R46" i="5132"/>
  <c r="V45" i="5132"/>
  <c r="U45" i="5132"/>
  <c r="T45" i="5132"/>
  <c r="S45" i="5132"/>
  <c r="Y45" i="5132" s="1"/>
  <c r="R45" i="5132"/>
  <c r="V44" i="5132"/>
  <c r="U44" i="5132"/>
  <c r="T44" i="5132"/>
  <c r="S44" i="5132"/>
  <c r="Y44" i="5132" s="1"/>
  <c r="R44" i="5132"/>
  <c r="V43" i="5132"/>
  <c r="U43" i="5132"/>
  <c r="T43" i="5132"/>
  <c r="S43" i="5132"/>
  <c r="Y43" i="5132" s="1"/>
  <c r="R43" i="5132"/>
  <c r="V41" i="5132"/>
  <c r="U41" i="5132"/>
  <c r="T41" i="5132"/>
  <c r="S41" i="5132"/>
  <c r="Y41" i="5132" s="1"/>
  <c r="R41" i="5132"/>
  <c r="V40" i="5132"/>
  <c r="U40" i="5132"/>
  <c r="T40" i="5132"/>
  <c r="S40" i="5132"/>
  <c r="Y40" i="5132" s="1"/>
  <c r="R40" i="5132"/>
  <c r="V38" i="5132"/>
  <c r="U38" i="5132"/>
  <c r="T38" i="5132"/>
  <c r="S38" i="5132"/>
  <c r="Y38" i="5132" s="1"/>
  <c r="R38" i="5132"/>
  <c r="V37" i="5132"/>
  <c r="U37" i="5132"/>
  <c r="T37" i="5132"/>
  <c r="S37" i="5132"/>
  <c r="Y37" i="5132" s="1"/>
  <c r="R37" i="5132"/>
  <c r="V36" i="5132"/>
  <c r="U36" i="5132"/>
  <c r="T36" i="5132"/>
  <c r="S36" i="5132"/>
  <c r="Y36" i="5132" s="1"/>
  <c r="R36" i="5132"/>
  <c r="V35" i="5132"/>
  <c r="U35" i="5132"/>
  <c r="T35" i="5132"/>
  <c r="S35" i="5132"/>
  <c r="Y35" i="5132" s="1"/>
  <c r="R35" i="5132"/>
  <c r="V34" i="5132"/>
  <c r="U34" i="5132"/>
  <c r="T34" i="5132"/>
  <c r="S34" i="5132"/>
  <c r="Y34" i="5132" s="1"/>
  <c r="R34" i="5132"/>
  <c r="V33" i="5132"/>
  <c r="U33" i="5132"/>
  <c r="T33" i="5132"/>
  <c r="S33" i="5132"/>
  <c r="Y33" i="5132" s="1"/>
  <c r="R33" i="5132"/>
  <c r="V32" i="5132"/>
  <c r="U32" i="5132"/>
  <c r="T32" i="5132"/>
  <c r="S32" i="5132"/>
  <c r="Y32" i="5132" s="1"/>
  <c r="R32" i="5132"/>
  <c r="V31" i="5132"/>
  <c r="U31" i="5132"/>
  <c r="T31" i="5132"/>
  <c r="S31" i="5132"/>
  <c r="Y31" i="5132" s="1"/>
  <c r="R31" i="5132"/>
  <c r="V30" i="5132"/>
  <c r="U30" i="5132"/>
  <c r="T30" i="5132"/>
  <c r="S30" i="5132"/>
  <c r="Y30" i="5132" s="1"/>
  <c r="R30" i="5132"/>
  <c r="V29" i="5132"/>
  <c r="U29" i="5132"/>
  <c r="T29" i="5132"/>
  <c r="S29" i="5132"/>
  <c r="Y29" i="5132" s="1"/>
  <c r="R29" i="5132"/>
  <c r="V27" i="5132"/>
  <c r="U27" i="5132"/>
  <c r="T27" i="5132"/>
  <c r="S27" i="5132"/>
  <c r="Y27" i="5132" s="1"/>
  <c r="R27" i="5132"/>
  <c r="V24" i="5132"/>
  <c r="U24" i="5132"/>
  <c r="T24" i="5132"/>
  <c r="S24" i="5132"/>
  <c r="Y24" i="5132" s="1"/>
  <c r="R24" i="5132"/>
  <c r="V23" i="5132"/>
  <c r="U23" i="5132"/>
  <c r="T23" i="5132"/>
  <c r="S23" i="5132"/>
  <c r="Y23" i="5132" s="1"/>
  <c r="R23" i="5132"/>
  <c r="V22" i="5132"/>
  <c r="U22" i="5132"/>
  <c r="T22" i="5132"/>
  <c r="S22" i="5132"/>
  <c r="Y22" i="5132" s="1"/>
  <c r="R22" i="5132"/>
  <c r="V21" i="5132"/>
  <c r="U21" i="5132"/>
  <c r="T21" i="5132"/>
  <c r="S21" i="5132"/>
  <c r="Y21" i="5132" s="1"/>
  <c r="R21" i="5132"/>
  <c r="V20" i="5132"/>
  <c r="U20" i="5132"/>
  <c r="T20" i="5132"/>
  <c r="S20" i="5132"/>
  <c r="Y20" i="5132" s="1"/>
  <c r="R20" i="5132"/>
  <c r="V19" i="5132"/>
  <c r="U19" i="5132"/>
  <c r="T19" i="5132"/>
  <c r="S19" i="5132"/>
  <c r="Y19" i="5132" s="1"/>
  <c r="R19" i="5132"/>
  <c r="V18" i="5132"/>
  <c r="U18" i="5132"/>
  <c r="T18" i="5132"/>
  <c r="S18" i="5132"/>
  <c r="Y18" i="5132" s="1"/>
  <c r="R18" i="5132"/>
  <c r="V17" i="5132"/>
  <c r="U17" i="5132"/>
  <c r="T17" i="5132"/>
  <c r="S17" i="5132"/>
  <c r="Y17" i="5132" s="1"/>
  <c r="R17" i="5132"/>
  <c r="V16" i="5132"/>
  <c r="U16" i="5132"/>
  <c r="T16" i="5132"/>
  <c r="S16" i="5132"/>
  <c r="Y16" i="5132" s="1"/>
  <c r="R16" i="5132"/>
  <c r="V15" i="5132"/>
  <c r="U15" i="5132"/>
  <c r="T15" i="5132"/>
  <c r="S15" i="5132"/>
  <c r="Y15" i="5132" s="1"/>
  <c r="R15" i="5132"/>
  <c r="V14" i="5132"/>
  <c r="U14" i="5132"/>
  <c r="T14" i="5132"/>
  <c r="S14" i="5132"/>
  <c r="Y14" i="5132" s="1"/>
  <c r="R14" i="5132"/>
  <c r="V13" i="5132"/>
  <c r="U13" i="5132"/>
  <c r="T13" i="5132"/>
  <c r="S13" i="5132"/>
  <c r="Y13" i="5132" s="1"/>
  <c r="R13" i="5132"/>
  <c r="V12" i="5132"/>
  <c r="U12" i="5132"/>
  <c r="T12" i="5132"/>
  <c r="S12" i="5132"/>
  <c r="Y12" i="5132" s="1"/>
  <c r="R12" i="5132"/>
  <c r="V11" i="5132"/>
  <c r="U11" i="5132"/>
  <c r="T11" i="5132"/>
  <c r="S11" i="5132"/>
  <c r="Y11" i="5132" s="1"/>
  <c r="R11" i="5132"/>
  <c r="V10" i="5132"/>
  <c r="U10" i="5132"/>
  <c r="T10" i="5132"/>
  <c r="S10" i="5132"/>
  <c r="Y10" i="5132" s="1"/>
  <c r="R10" i="5132"/>
  <c r="V9" i="5132"/>
  <c r="U9" i="5132"/>
  <c r="T9" i="5132"/>
  <c r="S9" i="5132"/>
  <c r="Y9" i="5132" s="1"/>
  <c r="R9" i="5132"/>
  <c r="V8" i="5132"/>
  <c r="U8" i="5132"/>
  <c r="T8" i="5132"/>
  <c r="S8" i="5132"/>
  <c r="Y8" i="5132" s="1"/>
  <c r="R8" i="5132"/>
  <c r="V7" i="5132"/>
  <c r="U7" i="5132"/>
  <c r="T7" i="5132"/>
  <c r="S7" i="5132"/>
  <c r="Y7" i="5132" s="1"/>
  <c r="R7" i="5132"/>
  <c r="V6" i="5132"/>
  <c r="U6" i="5132"/>
  <c r="T6" i="5132"/>
  <c r="S6" i="5132"/>
  <c r="Y6" i="5132" s="1"/>
  <c r="R6" i="5132"/>
  <c r="V94" i="5159"/>
  <c r="U94" i="5159"/>
  <c r="T94" i="5159"/>
  <c r="S94" i="5159"/>
  <c r="Y94" i="5159" s="1"/>
  <c r="R94" i="5159"/>
  <c r="V93" i="5159"/>
  <c r="U93" i="5159"/>
  <c r="T93" i="5159"/>
  <c r="S93" i="5159"/>
  <c r="Y93" i="5159" s="1"/>
  <c r="R93" i="5159"/>
  <c r="V91" i="5159"/>
  <c r="U91" i="5159"/>
  <c r="T91" i="5159"/>
  <c r="S91" i="5159"/>
  <c r="Y91" i="5159" s="1"/>
  <c r="R91" i="5159"/>
  <c r="V90" i="5159"/>
  <c r="U90" i="5159"/>
  <c r="T90" i="5159"/>
  <c r="S90" i="5159"/>
  <c r="R90" i="5159"/>
  <c r="V89" i="5159"/>
  <c r="U89" i="5159"/>
  <c r="T89" i="5159"/>
  <c r="S89" i="5159"/>
  <c r="Y89" i="5159" s="1"/>
  <c r="R89" i="5159"/>
  <c r="V88" i="5159"/>
  <c r="U88" i="5159"/>
  <c r="T88" i="5159"/>
  <c r="S88" i="5159"/>
  <c r="Y88" i="5159" s="1"/>
  <c r="R88" i="5159"/>
  <c r="V87" i="5159"/>
  <c r="U87" i="5159"/>
  <c r="T87" i="5159"/>
  <c r="S87" i="5159"/>
  <c r="Y87" i="5159" s="1"/>
  <c r="R87" i="5159"/>
  <c r="V86" i="5159"/>
  <c r="U86" i="5159"/>
  <c r="T86" i="5159"/>
  <c r="S86" i="5159"/>
  <c r="R86" i="5159"/>
  <c r="V85" i="5159"/>
  <c r="U85" i="5159"/>
  <c r="T85" i="5159"/>
  <c r="S85" i="5159"/>
  <c r="Y85" i="5159" s="1"/>
  <c r="R85" i="5159"/>
  <c r="V84" i="5159"/>
  <c r="U84" i="5159"/>
  <c r="T84" i="5159"/>
  <c r="S84" i="5159"/>
  <c r="Y84" i="5159" s="1"/>
  <c r="R84" i="5159"/>
  <c r="V83" i="5159"/>
  <c r="U83" i="5159"/>
  <c r="T83" i="5159"/>
  <c r="S83" i="5159"/>
  <c r="Y83" i="5159" s="1"/>
  <c r="R83" i="5159"/>
  <c r="V82" i="5159"/>
  <c r="U82" i="5159"/>
  <c r="T82" i="5159"/>
  <c r="S82" i="5159"/>
  <c r="R82" i="5159"/>
  <c r="V81" i="5159"/>
  <c r="U81" i="5159"/>
  <c r="T81" i="5159"/>
  <c r="S81" i="5159"/>
  <c r="Y81" i="5159" s="1"/>
  <c r="R81" i="5159"/>
  <c r="V80" i="5159"/>
  <c r="U80" i="5159"/>
  <c r="T80" i="5159"/>
  <c r="S80" i="5159"/>
  <c r="Y80" i="5159" s="1"/>
  <c r="R80" i="5159"/>
  <c r="V79" i="5159"/>
  <c r="U79" i="5159"/>
  <c r="T79" i="5159"/>
  <c r="S79" i="5159"/>
  <c r="Y79" i="5159" s="1"/>
  <c r="R79" i="5159"/>
  <c r="V78" i="5159"/>
  <c r="U78" i="5159"/>
  <c r="T78" i="5159"/>
  <c r="S78" i="5159"/>
  <c r="R78" i="5159"/>
  <c r="V77" i="5159"/>
  <c r="U77" i="5159"/>
  <c r="T77" i="5159"/>
  <c r="S77" i="5159"/>
  <c r="Y77" i="5159" s="1"/>
  <c r="R77" i="5159"/>
  <c r="V76" i="5159"/>
  <c r="U76" i="5159"/>
  <c r="T76" i="5159"/>
  <c r="S76" i="5159"/>
  <c r="Y76" i="5159" s="1"/>
  <c r="R76" i="5159"/>
  <c r="V75" i="5159"/>
  <c r="U75" i="5159"/>
  <c r="T75" i="5159"/>
  <c r="S75" i="5159"/>
  <c r="Y75" i="5159" s="1"/>
  <c r="R75" i="5159"/>
  <c r="V74" i="5159"/>
  <c r="U74" i="5159"/>
  <c r="T74" i="5159"/>
  <c r="S74" i="5159"/>
  <c r="R74" i="5159"/>
  <c r="V72" i="5159"/>
  <c r="U72" i="5159"/>
  <c r="T72" i="5159"/>
  <c r="S72" i="5159"/>
  <c r="Y72" i="5159" s="1"/>
  <c r="R72" i="5159"/>
  <c r="V71" i="5159"/>
  <c r="U71" i="5159"/>
  <c r="T71" i="5159"/>
  <c r="S71" i="5159"/>
  <c r="Y71" i="5159" s="1"/>
  <c r="R71" i="5159"/>
  <c r="V70" i="5159"/>
  <c r="U70" i="5159"/>
  <c r="T70" i="5159"/>
  <c r="S70" i="5159"/>
  <c r="Y70" i="5159" s="1"/>
  <c r="R70" i="5159"/>
  <c r="V69" i="5159"/>
  <c r="U69" i="5159"/>
  <c r="T69" i="5159"/>
  <c r="S69" i="5159"/>
  <c r="R69" i="5159"/>
  <c r="V68" i="5159"/>
  <c r="U68" i="5159"/>
  <c r="T68" i="5159"/>
  <c r="S68" i="5159"/>
  <c r="Y68" i="5159" s="1"/>
  <c r="R68" i="5159"/>
  <c r="V66" i="5159"/>
  <c r="U66" i="5159"/>
  <c r="T66" i="5159"/>
  <c r="S66" i="5159"/>
  <c r="Y66" i="5159" s="1"/>
  <c r="R66" i="5159"/>
  <c r="V65" i="5159"/>
  <c r="U65" i="5159"/>
  <c r="T65" i="5159"/>
  <c r="S65" i="5159"/>
  <c r="Y65" i="5159" s="1"/>
  <c r="R65" i="5159"/>
  <c r="V63" i="5159"/>
  <c r="U63" i="5159"/>
  <c r="T63" i="5159"/>
  <c r="S63" i="5159"/>
  <c r="R63" i="5159"/>
  <c r="V62" i="5159"/>
  <c r="U62" i="5159"/>
  <c r="T62" i="5159"/>
  <c r="S62" i="5159"/>
  <c r="Y62" i="5159" s="1"/>
  <c r="R62" i="5159"/>
  <c r="V61" i="5159"/>
  <c r="U61" i="5159"/>
  <c r="T61" i="5159"/>
  <c r="S61" i="5159"/>
  <c r="Y61" i="5159" s="1"/>
  <c r="R61" i="5159"/>
  <c r="V60" i="5159"/>
  <c r="U60" i="5159"/>
  <c r="T60" i="5159"/>
  <c r="S60" i="5159"/>
  <c r="Y60" i="5159" s="1"/>
  <c r="R60" i="5159"/>
  <c r="V59" i="5159"/>
  <c r="U59" i="5159"/>
  <c r="T59" i="5159"/>
  <c r="S59" i="5159"/>
  <c r="R59" i="5159"/>
  <c r="V57" i="5159"/>
  <c r="U57" i="5159"/>
  <c r="T57" i="5159"/>
  <c r="S57" i="5159"/>
  <c r="Y57" i="5159" s="1"/>
  <c r="R57" i="5159"/>
  <c r="V56" i="5159"/>
  <c r="U56" i="5159"/>
  <c r="T56" i="5159"/>
  <c r="S56" i="5159"/>
  <c r="Y56" i="5159" s="1"/>
  <c r="R56" i="5159"/>
  <c r="V54" i="5159"/>
  <c r="U54" i="5159"/>
  <c r="T54" i="5159"/>
  <c r="S54" i="5159"/>
  <c r="Y54" i="5159" s="1"/>
  <c r="R54" i="5159"/>
  <c r="V53" i="5159"/>
  <c r="U53" i="5159"/>
  <c r="T53" i="5159"/>
  <c r="S53" i="5159"/>
  <c r="R53" i="5159"/>
  <c r="V52" i="5159"/>
  <c r="U52" i="5159"/>
  <c r="T52" i="5159"/>
  <c r="S52" i="5159"/>
  <c r="Y52" i="5159" s="1"/>
  <c r="R52" i="5159"/>
  <c r="V51" i="5159"/>
  <c r="U51" i="5159"/>
  <c r="T51" i="5159"/>
  <c r="S51" i="5159"/>
  <c r="Y51" i="5159" s="1"/>
  <c r="R51" i="5159"/>
  <c r="V50" i="5159"/>
  <c r="U50" i="5159"/>
  <c r="T50" i="5159"/>
  <c r="S50" i="5159"/>
  <c r="Y50" i="5159" s="1"/>
  <c r="R50" i="5159"/>
  <c r="V49" i="5159"/>
  <c r="U49" i="5159"/>
  <c r="T49" i="5159"/>
  <c r="S49" i="5159"/>
  <c r="R49" i="5159"/>
  <c r="V48" i="5159"/>
  <c r="U48" i="5159"/>
  <c r="T48" i="5159"/>
  <c r="S48" i="5159"/>
  <c r="Y48" i="5159" s="1"/>
  <c r="R48" i="5159"/>
  <c r="V47" i="5159"/>
  <c r="U47" i="5159"/>
  <c r="T47" i="5159"/>
  <c r="S47" i="5159"/>
  <c r="Y47" i="5159" s="1"/>
  <c r="R47" i="5159"/>
  <c r="V46" i="5159"/>
  <c r="U46" i="5159"/>
  <c r="T46" i="5159"/>
  <c r="S46" i="5159"/>
  <c r="Y46" i="5159" s="1"/>
  <c r="R46" i="5159"/>
  <c r="V45" i="5159"/>
  <c r="U45" i="5159"/>
  <c r="T45" i="5159"/>
  <c r="S45" i="5159"/>
  <c r="R45" i="5159"/>
  <c r="V44" i="5159"/>
  <c r="U44" i="5159"/>
  <c r="T44" i="5159"/>
  <c r="S44" i="5159"/>
  <c r="Y44" i="5159" s="1"/>
  <c r="R44" i="5159"/>
  <c r="V43" i="5159"/>
  <c r="U43" i="5159"/>
  <c r="T43" i="5159"/>
  <c r="S43" i="5159"/>
  <c r="Y43" i="5159" s="1"/>
  <c r="R43" i="5159"/>
  <c r="V41" i="5159"/>
  <c r="U41" i="5159"/>
  <c r="T41" i="5159"/>
  <c r="S41" i="5159"/>
  <c r="Y41" i="5159" s="1"/>
  <c r="R41" i="5159"/>
  <c r="V40" i="5159"/>
  <c r="U40" i="5159"/>
  <c r="T40" i="5159"/>
  <c r="S40" i="5159"/>
  <c r="R40" i="5159"/>
  <c r="V38" i="5159"/>
  <c r="U38" i="5159"/>
  <c r="T38" i="5159"/>
  <c r="S38" i="5159"/>
  <c r="Y38" i="5159" s="1"/>
  <c r="R38" i="5159"/>
  <c r="V37" i="5159"/>
  <c r="U37" i="5159"/>
  <c r="T37" i="5159"/>
  <c r="S37" i="5159"/>
  <c r="Y37" i="5159" s="1"/>
  <c r="R37" i="5159"/>
  <c r="V36" i="5159"/>
  <c r="U36" i="5159"/>
  <c r="T36" i="5159"/>
  <c r="S36" i="5159"/>
  <c r="R36" i="5159"/>
  <c r="V35" i="5159"/>
  <c r="U35" i="5159"/>
  <c r="T35" i="5159"/>
  <c r="S35" i="5159"/>
  <c r="Y35" i="5159" s="1"/>
  <c r="R35" i="5159"/>
  <c r="V34" i="5159"/>
  <c r="U34" i="5159"/>
  <c r="T34" i="5159"/>
  <c r="S34" i="5159"/>
  <c r="Y34" i="5159" s="1"/>
  <c r="R34" i="5159"/>
  <c r="V33" i="5159"/>
  <c r="U33" i="5159"/>
  <c r="T33" i="5159"/>
  <c r="S33" i="5159"/>
  <c r="Y33" i="5159" s="1"/>
  <c r="R33" i="5159"/>
  <c r="V32" i="5159"/>
  <c r="U32" i="5159"/>
  <c r="T32" i="5159"/>
  <c r="S32" i="5159"/>
  <c r="R32" i="5159"/>
  <c r="V31" i="5159"/>
  <c r="U31" i="5159"/>
  <c r="T31" i="5159"/>
  <c r="S31" i="5159"/>
  <c r="Y31" i="5159" s="1"/>
  <c r="R31" i="5159"/>
  <c r="V30" i="5159"/>
  <c r="U30" i="5159"/>
  <c r="T30" i="5159"/>
  <c r="S30" i="5159"/>
  <c r="Y30" i="5159" s="1"/>
  <c r="R30" i="5159"/>
  <c r="V29" i="5159"/>
  <c r="U29" i="5159"/>
  <c r="T29" i="5159"/>
  <c r="S29" i="5159"/>
  <c r="Y29" i="5159" s="1"/>
  <c r="R29" i="5159"/>
  <c r="V39" i="5159"/>
  <c r="U39" i="5159"/>
  <c r="T39" i="5159"/>
  <c r="S39" i="5159"/>
  <c r="R39" i="5159"/>
  <c r="V27" i="5159"/>
  <c r="U27" i="5159"/>
  <c r="T27" i="5159"/>
  <c r="S27" i="5159"/>
  <c r="Y27" i="5159" s="1"/>
  <c r="R27" i="5159"/>
  <c r="V24" i="5159"/>
  <c r="U24" i="5159"/>
  <c r="T24" i="5159"/>
  <c r="S24" i="5159"/>
  <c r="Y24" i="5159" s="1"/>
  <c r="R24" i="5159"/>
  <c r="V23" i="5159"/>
  <c r="U23" i="5159"/>
  <c r="T23" i="5159"/>
  <c r="S23" i="5159"/>
  <c r="R23" i="5159"/>
  <c r="V22" i="5159"/>
  <c r="U22" i="5159"/>
  <c r="T22" i="5159"/>
  <c r="S22" i="5159"/>
  <c r="Y22" i="5159" s="1"/>
  <c r="R22" i="5159"/>
  <c r="V21" i="5159"/>
  <c r="U21" i="5159"/>
  <c r="T21" i="5159"/>
  <c r="S21" i="5159"/>
  <c r="Y21" i="5159" s="1"/>
  <c r="R21" i="5159"/>
  <c r="V20" i="5159"/>
  <c r="U20" i="5159"/>
  <c r="T20" i="5159"/>
  <c r="S20" i="5159"/>
  <c r="Y20" i="5159" s="1"/>
  <c r="R20" i="5159"/>
  <c r="V19" i="5159"/>
  <c r="U19" i="5159"/>
  <c r="T19" i="5159"/>
  <c r="S19" i="5159"/>
  <c r="R19" i="5159"/>
  <c r="V18" i="5159"/>
  <c r="U18" i="5159"/>
  <c r="T18" i="5159"/>
  <c r="S18" i="5159"/>
  <c r="Y18" i="5159" s="1"/>
  <c r="R18" i="5159"/>
  <c r="V17" i="5159"/>
  <c r="U17" i="5159"/>
  <c r="T17" i="5159"/>
  <c r="S17" i="5159"/>
  <c r="Y17" i="5159" s="1"/>
  <c r="R17" i="5159"/>
  <c r="V16" i="5159"/>
  <c r="U16" i="5159"/>
  <c r="T16" i="5159"/>
  <c r="S16" i="5159"/>
  <c r="Y16" i="5159" s="1"/>
  <c r="R16" i="5159"/>
  <c r="V15" i="5159"/>
  <c r="U15" i="5159"/>
  <c r="T15" i="5159"/>
  <c r="S15" i="5159"/>
  <c r="R15" i="5159"/>
  <c r="V14" i="5159"/>
  <c r="U14" i="5159"/>
  <c r="T14" i="5159"/>
  <c r="S14" i="5159"/>
  <c r="Y14" i="5159" s="1"/>
  <c r="R14" i="5159"/>
  <c r="V13" i="5159"/>
  <c r="U13" i="5159"/>
  <c r="T13" i="5159"/>
  <c r="S13" i="5159"/>
  <c r="Y13" i="5159" s="1"/>
  <c r="R13" i="5159"/>
  <c r="V12" i="5159"/>
  <c r="U12" i="5159"/>
  <c r="T12" i="5159"/>
  <c r="S12" i="5159"/>
  <c r="Y12" i="5159" s="1"/>
  <c r="R12" i="5159"/>
  <c r="V11" i="5159"/>
  <c r="U11" i="5159"/>
  <c r="T11" i="5159"/>
  <c r="S11" i="5159"/>
  <c r="R11" i="5159"/>
  <c r="V10" i="5159"/>
  <c r="U10" i="5159"/>
  <c r="T10" i="5159"/>
  <c r="S10" i="5159"/>
  <c r="Y10" i="5159" s="1"/>
  <c r="R10" i="5159"/>
  <c r="V9" i="5159"/>
  <c r="U9" i="5159"/>
  <c r="T9" i="5159"/>
  <c r="S9" i="5159"/>
  <c r="Y9" i="5159" s="1"/>
  <c r="R9" i="5159"/>
  <c r="V8" i="5159"/>
  <c r="U8" i="5159"/>
  <c r="T8" i="5159"/>
  <c r="S8" i="5159"/>
  <c r="Y8" i="5159" s="1"/>
  <c r="R8" i="5159"/>
  <c r="V7" i="5159"/>
  <c r="U7" i="5159"/>
  <c r="T7" i="5159"/>
  <c r="S7" i="5159"/>
  <c r="R7" i="5159"/>
  <c r="V6" i="5159"/>
  <c r="U6" i="5159"/>
  <c r="T6" i="5159"/>
  <c r="S6" i="5159"/>
  <c r="Y6" i="5159" s="1"/>
  <c r="R6" i="5159"/>
  <c r="V94" i="5160"/>
  <c r="U94" i="5160"/>
  <c r="T94" i="5160"/>
  <c r="S94" i="5160"/>
  <c r="Y94" i="5160" s="1"/>
  <c r="R94" i="5160"/>
  <c r="V93" i="5160"/>
  <c r="U93" i="5160"/>
  <c r="T93" i="5160"/>
  <c r="S93" i="5160"/>
  <c r="Y93" i="5160" s="1"/>
  <c r="R93" i="5160"/>
  <c r="V91" i="5160"/>
  <c r="U91" i="5160"/>
  <c r="T91" i="5160"/>
  <c r="S91" i="5160"/>
  <c r="Y91" i="5160" s="1"/>
  <c r="R91" i="5160"/>
  <c r="V90" i="5160"/>
  <c r="U90" i="5160"/>
  <c r="T90" i="5160"/>
  <c r="S90" i="5160"/>
  <c r="R90" i="5160"/>
  <c r="V89" i="5160"/>
  <c r="U89" i="5160"/>
  <c r="T89" i="5160"/>
  <c r="S89" i="5160"/>
  <c r="Y89" i="5160" s="1"/>
  <c r="R89" i="5160"/>
  <c r="V88" i="5160"/>
  <c r="U88" i="5160"/>
  <c r="T88" i="5160"/>
  <c r="S88" i="5160"/>
  <c r="Y88" i="5160" s="1"/>
  <c r="R88" i="5160"/>
  <c r="V87" i="5160"/>
  <c r="U87" i="5160"/>
  <c r="T87" i="5160"/>
  <c r="S87" i="5160"/>
  <c r="Y87" i="5160" s="1"/>
  <c r="R87" i="5160"/>
  <c r="V86" i="5160"/>
  <c r="U86" i="5160"/>
  <c r="T86" i="5160"/>
  <c r="S86" i="5160"/>
  <c r="R86" i="5160"/>
  <c r="V85" i="5160"/>
  <c r="U85" i="5160"/>
  <c r="T85" i="5160"/>
  <c r="S85" i="5160"/>
  <c r="Y85" i="5160" s="1"/>
  <c r="R85" i="5160"/>
  <c r="V84" i="5160"/>
  <c r="U84" i="5160"/>
  <c r="T84" i="5160"/>
  <c r="S84" i="5160"/>
  <c r="Y84" i="5160" s="1"/>
  <c r="R84" i="5160"/>
  <c r="V83" i="5160"/>
  <c r="U83" i="5160"/>
  <c r="T83" i="5160"/>
  <c r="S83" i="5160"/>
  <c r="Y83" i="5160" s="1"/>
  <c r="R83" i="5160"/>
  <c r="V82" i="5160"/>
  <c r="U82" i="5160"/>
  <c r="T82" i="5160"/>
  <c r="S82" i="5160"/>
  <c r="R82" i="5160"/>
  <c r="V81" i="5160"/>
  <c r="U81" i="5160"/>
  <c r="T81" i="5160"/>
  <c r="S81" i="5160"/>
  <c r="Y81" i="5160" s="1"/>
  <c r="R81" i="5160"/>
  <c r="V80" i="5160"/>
  <c r="U80" i="5160"/>
  <c r="T80" i="5160"/>
  <c r="S80" i="5160"/>
  <c r="Y80" i="5160" s="1"/>
  <c r="R80" i="5160"/>
  <c r="V79" i="5160"/>
  <c r="U79" i="5160"/>
  <c r="T79" i="5160"/>
  <c r="S79" i="5160"/>
  <c r="Y79" i="5160" s="1"/>
  <c r="R79" i="5160"/>
  <c r="V78" i="5160"/>
  <c r="U78" i="5160"/>
  <c r="T78" i="5160"/>
  <c r="S78" i="5160"/>
  <c r="R78" i="5160"/>
  <c r="V77" i="5160"/>
  <c r="U77" i="5160"/>
  <c r="T77" i="5160"/>
  <c r="S77" i="5160"/>
  <c r="Y77" i="5160" s="1"/>
  <c r="R77" i="5160"/>
  <c r="V76" i="5160"/>
  <c r="U76" i="5160"/>
  <c r="T76" i="5160"/>
  <c r="S76" i="5160"/>
  <c r="Y76" i="5160" s="1"/>
  <c r="R76" i="5160"/>
  <c r="V75" i="5160"/>
  <c r="U75" i="5160"/>
  <c r="T75" i="5160"/>
  <c r="S75" i="5160"/>
  <c r="Y75" i="5160" s="1"/>
  <c r="R75" i="5160"/>
  <c r="V74" i="5160"/>
  <c r="U74" i="5160"/>
  <c r="T74" i="5160"/>
  <c r="S74" i="5160"/>
  <c r="R74" i="5160"/>
  <c r="V72" i="5160"/>
  <c r="U72" i="5160"/>
  <c r="T72" i="5160"/>
  <c r="S72" i="5160"/>
  <c r="Y72" i="5160" s="1"/>
  <c r="R72" i="5160"/>
  <c r="V71" i="5160"/>
  <c r="U71" i="5160"/>
  <c r="T71" i="5160"/>
  <c r="S71" i="5160"/>
  <c r="Y71" i="5160" s="1"/>
  <c r="R71" i="5160"/>
  <c r="V70" i="5160"/>
  <c r="U70" i="5160"/>
  <c r="T70" i="5160"/>
  <c r="S70" i="5160"/>
  <c r="Y70" i="5160" s="1"/>
  <c r="R70" i="5160"/>
  <c r="V69" i="5160"/>
  <c r="U69" i="5160"/>
  <c r="T69" i="5160"/>
  <c r="S69" i="5160"/>
  <c r="R69" i="5160"/>
  <c r="V68" i="5160"/>
  <c r="U68" i="5160"/>
  <c r="T68" i="5160"/>
  <c r="S68" i="5160"/>
  <c r="Y68" i="5160" s="1"/>
  <c r="R68" i="5160"/>
  <c r="V66" i="5160"/>
  <c r="U66" i="5160"/>
  <c r="T66" i="5160"/>
  <c r="S66" i="5160"/>
  <c r="Y66" i="5160" s="1"/>
  <c r="R66" i="5160"/>
  <c r="V65" i="5160"/>
  <c r="U65" i="5160"/>
  <c r="T65" i="5160"/>
  <c r="S65" i="5160"/>
  <c r="Y65" i="5160" s="1"/>
  <c r="R65" i="5160"/>
  <c r="V63" i="5160"/>
  <c r="U63" i="5160"/>
  <c r="T63" i="5160"/>
  <c r="S63" i="5160"/>
  <c r="R63" i="5160"/>
  <c r="V62" i="5160"/>
  <c r="U62" i="5160"/>
  <c r="T62" i="5160"/>
  <c r="S62" i="5160"/>
  <c r="Y62" i="5160" s="1"/>
  <c r="R62" i="5160"/>
  <c r="V61" i="5160"/>
  <c r="U61" i="5160"/>
  <c r="T61" i="5160"/>
  <c r="S61" i="5160"/>
  <c r="Y61" i="5160" s="1"/>
  <c r="R61" i="5160"/>
  <c r="V60" i="5160"/>
  <c r="U60" i="5160"/>
  <c r="T60" i="5160"/>
  <c r="S60" i="5160"/>
  <c r="Y60" i="5160" s="1"/>
  <c r="R60" i="5160"/>
  <c r="V59" i="5160"/>
  <c r="U59" i="5160"/>
  <c r="T59" i="5160"/>
  <c r="S59" i="5160"/>
  <c r="R59" i="5160"/>
  <c r="V57" i="5160"/>
  <c r="U57" i="5160"/>
  <c r="T57" i="5160"/>
  <c r="S57" i="5160"/>
  <c r="Y57" i="5160" s="1"/>
  <c r="R57" i="5160"/>
  <c r="V56" i="5160"/>
  <c r="U56" i="5160"/>
  <c r="T56" i="5160"/>
  <c r="S56" i="5160"/>
  <c r="Y56" i="5160" s="1"/>
  <c r="R56" i="5160"/>
  <c r="V54" i="5160"/>
  <c r="U54" i="5160"/>
  <c r="T54" i="5160"/>
  <c r="S54" i="5160"/>
  <c r="Y54" i="5160" s="1"/>
  <c r="R54" i="5160"/>
  <c r="V53" i="5160"/>
  <c r="U53" i="5160"/>
  <c r="T53" i="5160"/>
  <c r="S53" i="5160"/>
  <c r="R53" i="5160"/>
  <c r="V52" i="5160"/>
  <c r="U52" i="5160"/>
  <c r="T52" i="5160"/>
  <c r="S52" i="5160"/>
  <c r="Y52" i="5160" s="1"/>
  <c r="R52" i="5160"/>
  <c r="V51" i="5160"/>
  <c r="U51" i="5160"/>
  <c r="T51" i="5160"/>
  <c r="S51" i="5160"/>
  <c r="Y51" i="5160" s="1"/>
  <c r="R51" i="5160"/>
  <c r="V50" i="5160"/>
  <c r="U50" i="5160"/>
  <c r="T50" i="5160"/>
  <c r="S50" i="5160"/>
  <c r="Y50" i="5160" s="1"/>
  <c r="R50" i="5160"/>
  <c r="V49" i="5160"/>
  <c r="U49" i="5160"/>
  <c r="T49" i="5160"/>
  <c r="S49" i="5160"/>
  <c r="R49" i="5160"/>
  <c r="V48" i="5160"/>
  <c r="U48" i="5160"/>
  <c r="T48" i="5160"/>
  <c r="S48" i="5160"/>
  <c r="Y48" i="5160" s="1"/>
  <c r="R48" i="5160"/>
  <c r="V47" i="5160"/>
  <c r="U47" i="5160"/>
  <c r="T47" i="5160"/>
  <c r="S47" i="5160"/>
  <c r="Y47" i="5160" s="1"/>
  <c r="R47" i="5160"/>
  <c r="V46" i="5160"/>
  <c r="U46" i="5160"/>
  <c r="T46" i="5160"/>
  <c r="S46" i="5160"/>
  <c r="Y46" i="5160" s="1"/>
  <c r="R46" i="5160"/>
  <c r="V45" i="5160"/>
  <c r="U45" i="5160"/>
  <c r="T45" i="5160"/>
  <c r="S45" i="5160"/>
  <c r="R45" i="5160"/>
  <c r="V44" i="5160"/>
  <c r="U44" i="5160"/>
  <c r="T44" i="5160"/>
  <c r="S44" i="5160"/>
  <c r="Y44" i="5160" s="1"/>
  <c r="R44" i="5160"/>
  <c r="V43" i="5160"/>
  <c r="U43" i="5160"/>
  <c r="T43" i="5160"/>
  <c r="S43" i="5160"/>
  <c r="Y43" i="5160" s="1"/>
  <c r="R43" i="5160"/>
  <c r="V41" i="5160"/>
  <c r="U41" i="5160"/>
  <c r="T41" i="5160"/>
  <c r="S41" i="5160"/>
  <c r="Y41" i="5160" s="1"/>
  <c r="R41" i="5160"/>
  <c r="V40" i="5160"/>
  <c r="U40" i="5160"/>
  <c r="T40" i="5160"/>
  <c r="S40" i="5160"/>
  <c r="R40" i="5160"/>
  <c r="V38" i="5160"/>
  <c r="U38" i="5160"/>
  <c r="T38" i="5160"/>
  <c r="S38" i="5160"/>
  <c r="Y38" i="5160" s="1"/>
  <c r="R38" i="5160"/>
  <c r="V37" i="5160"/>
  <c r="U37" i="5160"/>
  <c r="T37" i="5160"/>
  <c r="S37" i="5160"/>
  <c r="Y37" i="5160" s="1"/>
  <c r="R37" i="5160"/>
  <c r="V36" i="5160"/>
  <c r="U36" i="5160"/>
  <c r="T36" i="5160"/>
  <c r="S36" i="5160"/>
  <c r="R36" i="5160"/>
  <c r="V35" i="5160"/>
  <c r="U35" i="5160"/>
  <c r="T35" i="5160"/>
  <c r="S35" i="5160"/>
  <c r="Y35" i="5160" s="1"/>
  <c r="R35" i="5160"/>
  <c r="V34" i="5160"/>
  <c r="U34" i="5160"/>
  <c r="T34" i="5160"/>
  <c r="S34" i="5160"/>
  <c r="Y34" i="5160" s="1"/>
  <c r="R34" i="5160"/>
  <c r="V33" i="5160"/>
  <c r="U33" i="5160"/>
  <c r="T33" i="5160"/>
  <c r="S33" i="5160"/>
  <c r="Y33" i="5160" s="1"/>
  <c r="R33" i="5160"/>
  <c r="V32" i="5160"/>
  <c r="U32" i="5160"/>
  <c r="T32" i="5160"/>
  <c r="S32" i="5160"/>
  <c r="R32" i="5160"/>
  <c r="V31" i="5160"/>
  <c r="U31" i="5160"/>
  <c r="T31" i="5160"/>
  <c r="S31" i="5160"/>
  <c r="Y31" i="5160" s="1"/>
  <c r="R31" i="5160"/>
  <c r="V30" i="5160"/>
  <c r="U30" i="5160"/>
  <c r="T30" i="5160"/>
  <c r="S30" i="5160"/>
  <c r="Y30" i="5160" s="1"/>
  <c r="R30" i="5160"/>
  <c r="V29" i="5160"/>
  <c r="U29" i="5160"/>
  <c r="T29" i="5160"/>
  <c r="S29" i="5160"/>
  <c r="Y29" i="5160" s="1"/>
  <c r="R29" i="5160"/>
  <c r="V27" i="5160"/>
  <c r="U27" i="5160"/>
  <c r="T27" i="5160"/>
  <c r="S27" i="5160"/>
  <c r="Y27" i="5160" s="1"/>
  <c r="R27" i="5160"/>
  <c r="V24" i="5160"/>
  <c r="U24" i="5160"/>
  <c r="T24" i="5160"/>
  <c r="S24" i="5160"/>
  <c r="Y24" i="5160" s="1"/>
  <c r="R24" i="5160"/>
  <c r="V23" i="5160"/>
  <c r="U23" i="5160"/>
  <c r="T23" i="5160"/>
  <c r="S23" i="5160"/>
  <c r="R23" i="5160"/>
  <c r="V22" i="5160"/>
  <c r="U22" i="5160"/>
  <c r="T22" i="5160"/>
  <c r="S22" i="5160"/>
  <c r="Y22" i="5160" s="1"/>
  <c r="R22" i="5160"/>
  <c r="V21" i="5160"/>
  <c r="U21" i="5160"/>
  <c r="T21" i="5160"/>
  <c r="S21" i="5160"/>
  <c r="Y21" i="5160" s="1"/>
  <c r="R21" i="5160"/>
  <c r="V20" i="5160"/>
  <c r="U20" i="5160"/>
  <c r="T20" i="5160"/>
  <c r="S20" i="5160"/>
  <c r="Y20" i="5160" s="1"/>
  <c r="R20" i="5160"/>
  <c r="V19" i="5160"/>
  <c r="U19" i="5160"/>
  <c r="T19" i="5160"/>
  <c r="S19" i="5160"/>
  <c r="R19" i="5160"/>
  <c r="V18" i="5160"/>
  <c r="U18" i="5160"/>
  <c r="T18" i="5160"/>
  <c r="S18" i="5160"/>
  <c r="Y18" i="5160" s="1"/>
  <c r="R18" i="5160"/>
  <c r="V17" i="5160"/>
  <c r="U17" i="5160"/>
  <c r="T17" i="5160"/>
  <c r="S17" i="5160"/>
  <c r="Y17" i="5160" s="1"/>
  <c r="R17" i="5160"/>
  <c r="V16" i="5160"/>
  <c r="U16" i="5160"/>
  <c r="T16" i="5160"/>
  <c r="S16" i="5160"/>
  <c r="Y16" i="5160" s="1"/>
  <c r="R16" i="5160"/>
  <c r="V15" i="5160"/>
  <c r="U15" i="5160"/>
  <c r="T15" i="5160"/>
  <c r="S15" i="5160"/>
  <c r="R15" i="5160"/>
  <c r="V14" i="5160"/>
  <c r="U14" i="5160"/>
  <c r="T14" i="5160"/>
  <c r="S14" i="5160"/>
  <c r="Y14" i="5160" s="1"/>
  <c r="R14" i="5160"/>
  <c r="V13" i="5160"/>
  <c r="U13" i="5160"/>
  <c r="T13" i="5160"/>
  <c r="S13" i="5160"/>
  <c r="Y13" i="5160" s="1"/>
  <c r="R13" i="5160"/>
  <c r="V12" i="5160"/>
  <c r="U12" i="5160"/>
  <c r="T12" i="5160"/>
  <c r="S12" i="5160"/>
  <c r="Y12" i="5160" s="1"/>
  <c r="R12" i="5160"/>
  <c r="V11" i="5160"/>
  <c r="U11" i="5160"/>
  <c r="T11" i="5160"/>
  <c r="S11" i="5160"/>
  <c r="R11" i="5160"/>
  <c r="V10" i="5160"/>
  <c r="U10" i="5160"/>
  <c r="T10" i="5160"/>
  <c r="S10" i="5160"/>
  <c r="Y10" i="5160" s="1"/>
  <c r="R10" i="5160"/>
  <c r="V9" i="5160"/>
  <c r="U9" i="5160"/>
  <c r="T9" i="5160"/>
  <c r="S9" i="5160"/>
  <c r="Y9" i="5160" s="1"/>
  <c r="R9" i="5160"/>
  <c r="V8" i="5160"/>
  <c r="U8" i="5160"/>
  <c r="T8" i="5160"/>
  <c r="S8" i="5160"/>
  <c r="Y8" i="5160" s="1"/>
  <c r="R8" i="5160"/>
  <c r="V7" i="5160"/>
  <c r="U7" i="5160"/>
  <c r="T7" i="5160"/>
  <c r="S7" i="5160"/>
  <c r="R7" i="5160"/>
  <c r="V6" i="5160"/>
  <c r="U6" i="5160"/>
  <c r="T6" i="5160"/>
  <c r="S6" i="5160"/>
  <c r="Y6" i="5160" s="1"/>
  <c r="R6" i="5160"/>
  <c r="S8" i="5164"/>
  <c r="Y8" i="5164" s="1"/>
  <c r="T8" i="5164"/>
  <c r="U8" i="5164"/>
  <c r="V8" i="5164"/>
  <c r="S9" i="5164"/>
  <c r="T9" i="5164"/>
  <c r="U9" i="5164"/>
  <c r="V9" i="5164"/>
  <c r="Y9" i="5164"/>
  <c r="S10" i="5164"/>
  <c r="T10" i="5164"/>
  <c r="U10" i="5164"/>
  <c r="V10" i="5164"/>
  <c r="Y10" i="5164"/>
  <c r="S11" i="5164"/>
  <c r="Y11" i="5164" s="1"/>
  <c r="T11" i="5164"/>
  <c r="U11" i="5164"/>
  <c r="V11" i="5164"/>
  <c r="S12" i="5164"/>
  <c r="Y12" i="5164" s="1"/>
  <c r="T12" i="5164"/>
  <c r="U12" i="5164"/>
  <c r="V12" i="5164"/>
  <c r="S13" i="5164"/>
  <c r="Y13" i="5164" s="1"/>
  <c r="T13" i="5164"/>
  <c r="U13" i="5164"/>
  <c r="V13" i="5164"/>
  <c r="S14" i="5164"/>
  <c r="Y14" i="5164" s="1"/>
  <c r="T14" i="5164"/>
  <c r="U14" i="5164"/>
  <c r="V14" i="5164"/>
  <c r="S15" i="5164"/>
  <c r="Y15" i="5164" s="1"/>
  <c r="T15" i="5164"/>
  <c r="U15" i="5164"/>
  <c r="V15" i="5164"/>
  <c r="S16" i="5164"/>
  <c r="Y16" i="5164" s="1"/>
  <c r="T16" i="5164"/>
  <c r="U16" i="5164"/>
  <c r="V16" i="5164"/>
  <c r="S17" i="5164"/>
  <c r="Y17" i="5164" s="1"/>
  <c r="T17" i="5164"/>
  <c r="U17" i="5164"/>
  <c r="V17" i="5164"/>
  <c r="S18" i="5164"/>
  <c r="T18" i="5164"/>
  <c r="U18" i="5164"/>
  <c r="V18" i="5164"/>
  <c r="Y18" i="5164"/>
  <c r="S19" i="5164"/>
  <c r="Y19" i="5164" s="1"/>
  <c r="T19" i="5164"/>
  <c r="U19" i="5164"/>
  <c r="V19" i="5164"/>
  <c r="S20" i="5164"/>
  <c r="Y20" i="5164" s="1"/>
  <c r="T20" i="5164"/>
  <c r="U20" i="5164"/>
  <c r="V20" i="5164"/>
  <c r="S21" i="5164"/>
  <c r="Y21" i="5164" s="1"/>
  <c r="T21" i="5164"/>
  <c r="U21" i="5164"/>
  <c r="V21" i="5164"/>
  <c r="S22" i="5164"/>
  <c r="Y22" i="5164" s="1"/>
  <c r="T22" i="5164"/>
  <c r="U22" i="5164"/>
  <c r="V22" i="5164"/>
  <c r="S23" i="5164"/>
  <c r="Y23" i="5164" s="1"/>
  <c r="T23" i="5164"/>
  <c r="U23" i="5164"/>
  <c r="V23" i="5164"/>
  <c r="S24" i="5164"/>
  <c r="Y24" i="5164" s="1"/>
  <c r="T24" i="5164"/>
  <c r="U24" i="5164"/>
  <c r="V24" i="5164"/>
  <c r="S27" i="5164"/>
  <c r="Y27" i="5164" s="1"/>
  <c r="T27" i="5164"/>
  <c r="U27" i="5164"/>
  <c r="V27" i="5164"/>
  <c r="S29" i="5164"/>
  <c r="Y29" i="5164" s="1"/>
  <c r="T29" i="5164"/>
  <c r="U29" i="5164"/>
  <c r="V29" i="5164"/>
  <c r="S30" i="5164"/>
  <c r="T30" i="5164"/>
  <c r="U30" i="5164"/>
  <c r="V30" i="5164"/>
  <c r="Y30" i="5164"/>
  <c r="S31" i="5164"/>
  <c r="T31" i="5164"/>
  <c r="U31" i="5164"/>
  <c r="V31" i="5164"/>
  <c r="Y31" i="5164"/>
  <c r="S32" i="5164"/>
  <c r="Y32" i="5164" s="1"/>
  <c r="T32" i="5164"/>
  <c r="U32" i="5164"/>
  <c r="V32" i="5164"/>
  <c r="S33" i="5164"/>
  <c r="Y33" i="5164" s="1"/>
  <c r="T33" i="5164"/>
  <c r="U33" i="5164"/>
  <c r="V33" i="5164"/>
  <c r="S34" i="5164"/>
  <c r="Y34" i="5164" s="1"/>
  <c r="T34" i="5164"/>
  <c r="U34" i="5164"/>
  <c r="V34" i="5164"/>
  <c r="S35" i="5164"/>
  <c r="T35" i="5164"/>
  <c r="U35" i="5164"/>
  <c r="V35" i="5164"/>
  <c r="Y35" i="5164"/>
  <c r="S36" i="5164"/>
  <c r="Y36" i="5164" s="1"/>
  <c r="T36" i="5164"/>
  <c r="U36" i="5164"/>
  <c r="V36" i="5164"/>
  <c r="S37" i="5164"/>
  <c r="Y37" i="5164" s="1"/>
  <c r="T37" i="5164"/>
  <c r="U37" i="5164"/>
  <c r="V37" i="5164"/>
  <c r="S38" i="5164"/>
  <c r="Y38" i="5164" s="1"/>
  <c r="T38" i="5164"/>
  <c r="U38" i="5164"/>
  <c r="V38" i="5164"/>
  <c r="S40" i="5164"/>
  <c r="Y40" i="5164" s="1"/>
  <c r="T40" i="5164"/>
  <c r="U40" i="5164"/>
  <c r="V40" i="5164"/>
  <c r="S41" i="5164"/>
  <c r="Y41" i="5164" s="1"/>
  <c r="T41" i="5164"/>
  <c r="U41" i="5164"/>
  <c r="V41" i="5164"/>
  <c r="S43" i="5164"/>
  <c r="Y43" i="5164" s="1"/>
  <c r="T43" i="5164"/>
  <c r="U43" i="5164"/>
  <c r="V43" i="5164"/>
  <c r="S44" i="5164"/>
  <c r="Y44" i="5164" s="1"/>
  <c r="T44" i="5164"/>
  <c r="U44" i="5164"/>
  <c r="V44" i="5164"/>
  <c r="S45" i="5164"/>
  <c r="Y45" i="5164" s="1"/>
  <c r="T45" i="5164"/>
  <c r="U45" i="5164"/>
  <c r="V45" i="5164"/>
  <c r="S46" i="5164"/>
  <c r="Y46" i="5164" s="1"/>
  <c r="T46" i="5164"/>
  <c r="U46" i="5164"/>
  <c r="V46" i="5164"/>
  <c r="S47" i="5164"/>
  <c r="Y47" i="5164" s="1"/>
  <c r="T47" i="5164"/>
  <c r="U47" i="5164"/>
  <c r="V47" i="5164"/>
  <c r="S48" i="5164"/>
  <c r="T48" i="5164"/>
  <c r="U48" i="5164"/>
  <c r="V48" i="5164"/>
  <c r="Y48" i="5164"/>
  <c r="S49" i="5164"/>
  <c r="Y49" i="5164" s="1"/>
  <c r="T49" i="5164"/>
  <c r="U49" i="5164"/>
  <c r="V49" i="5164"/>
  <c r="S50" i="5164"/>
  <c r="Y50" i="5164" s="1"/>
  <c r="T50" i="5164"/>
  <c r="U50" i="5164"/>
  <c r="V50" i="5164"/>
  <c r="S51" i="5164"/>
  <c r="T51" i="5164"/>
  <c r="U51" i="5164"/>
  <c r="V51" i="5164"/>
  <c r="Y51" i="5164"/>
  <c r="S52" i="5164"/>
  <c r="Y52" i="5164" s="1"/>
  <c r="T52" i="5164"/>
  <c r="U52" i="5164"/>
  <c r="V52" i="5164"/>
  <c r="S53" i="5164"/>
  <c r="Y53" i="5164" s="1"/>
  <c r="T53" i="5164"/>
  <c r="U53" i="5164"/>
  <c r="V53" i="5164"/>
  <c r="S54" i="5164"/>
  <c r="Y54" i="5164" s="1"/>
  <c r="T54" i="5164"/>
  <c r="U54" i="5164"/>
  <c r="V54" i="5164"/>
  <c r="S56" i="5164"/>
  <c r="Y56" i="5164" s="1"/>
  <c r="T56" i="5164"/>
  <c r="U56" i="5164"/>
  <c r="V56" i="5164"/>
  <c r="S57" i="5164"/>
  <c r="T57" i="5164"/>
  <c r="U57" i="5164"/>
  <c r="V57" i="5164"/>
  <c r="Y57" i="5164"/>
  <c r="S59" i="5164"/>
  <c r="Y59" i="5164" s="1"/>
  <c r="T59" i="5164"/>
  <c r="U59" i="5164"/>
  <c r="V59" i="5164"/>
  <c r="S60" i="5164"/>
  <c r="Y60" i="5164" s="1"/>
  <c r="T60" i="5164"/>
  <c r="U60" i="5164"/>
  <c r="V60" i="5164"/>
  <c r="S61" i="5164"/>
  <c r="T61" i="5164"/>
  <c r="U61" i="5164"/>
  <c r="V61" i="5164"/>
  <c r="Y61" i="5164"/>
  <c r="S62" i="5164"/>
  <c r="T62" i="5164"/>
  <c r="U62" i="5164"/>
  <c r="V62" i="5164"/>
  <c r="Y62" i="5164"/>
  <c r="S63" i="5164"/>
  <c r="Y63" i="5164" s="1"/>
  <c r="T63" i="5164"/>
  <c r="U63" i="5164"/>
  <c r="V63" i="5164"/>
  <c r="S65" i="5164"/>
  <c r="Y65" i="5164" s="1"/>
  <c r="T65" i="5164"/>
  <c r="U65" i="5164"/>
  <c r="V65" i="5164"/>
  <c r="S66" i="5164"/>
  <c r="T66" i="5164"/>
  <c r="U66" i="5164"/>
  <c r="V66" i="5164"/>
  <c r="Y66" i="5164"/>
  <c r="S68" i="5164"/>
  <c r="T68" i="5164"/>
  <c r="U68" i="5164"/>
  <c r="V68" i="5164"/>
  <c r="Y68" i="5164"/>
  <c r="S69" i="5164"/>
  <c r="Y69" i="5164" s="1"/>
  <c r="T69" i="5164"/>
  <c r="U69" i="5164"/>
  <c r="V69" i="5164"/>
  <c r="S70" i="5164"/>
  <c r="Y70" i="5164" s="1"/>
  <c r="T70" i="5164"/>
  <c r="U70" i="5164"/>
  <c r="V70" i="5164"/>
  <c r="S71" i="5164"/>
  <c r="T71" i="5164"/>
  <c r="U71" i="5164"/>
  <c r="V71" i="5164"/>
  <c r="Y71" i="5164"/>
  <c r="S72" i="5164"/>
  <c r="Y72" i="5164" s="1"/>
  <c r="T72" i="5164"/>
  <c r="U72" i="5164"/>
  <c r="V72" i="5164"/>
  <c r="S74" i="5164"/>
  <c r="Y74" i="5164" s="1"/>
  <c r="T74" i="5164"/>
  <c r="U74" i="5164"/>
  <c r="V74" i="5164"/>
  <c r="S75" i="5164"/>
  <c r="Y75" i="5164" s="1"/>
  <c r="T75" i="5164"/>
  <c r="U75" i="5164"/>
  <c r="V75" i="5164"/>
  <c r="S76" i="5164"/>
  <c r="T76" i="5164"/>
  <c r="U76" i="5164"/>
  <c r="V76" i="5164"/>
  <c r="Y76" i="5164"/>
  <c r="S77" i="5164"/>
  <c r="Y77" i="5164" s="1"/>
  <c r="T77" i="5164"/>
  <c r="U77" i="5164"/>
  <c r="V77" i="5164"/>
  <c r="S78" i="5164"/>
  <c r="Y78" i="5164" s="1"/>
  <c r="T78" i="5164"/>
  <c r="U78" i="5164"/>
  <c r="V78" i="5164"/>
  <c r="S79" i="5164"/>
  <c r="Y79" i="5164" s="1"/>
  <c r="T79" i="5164"/>
  <c r="U79" i="5164"/>
  <c r="V79" i="5164"/>
  <c r="S80" i="5164"/>
  <c r="Y80" i="5164" s="1"/>
  <c r="T80" i="5164"/>
  <c r="U80" i="5164"/>
  <c r="V80" i="5164"/>
  <c r="S81" i="5164"/>
  <c r="Y81" i="5164" s="1"/>
  <c r="T81" i="5164"/>
  <c r="U81" i="5164"/>
  <c r="V81" i="5164"/>
  <c r="S82" i="5164"/>
  <c r="Y82" i="5164" s="1"/>
  <c r="T82" i="5164"/>
  <c r="U82" i="5164"/>
  <c r="V82" i="5164"/>
  <c r="S83" i="5164"/>
  <c r="Y83" i="5164" s="1"/>
  <c r="T83" i="5164"/>
  <c r="U83" i="5164"/>
  <c r="V83" i="5164"/>
  <c r="S84" i="5164"/>
  <c r="Y84" i="5164" s="1"/>
  <c r="T84" i="5164"/>
  <c r="U84" i="5164"/>
  <c r="V84" i="5164"/>
  <c r="S85" i="5164"/>
  <c r="Y85" i="5164" s="1"/>
  <c r="T85" i="5164"/>
  <c r="U85" i="5164"/>
  <c r="V85" i="5164"/>
  <c r="S86" i="5164"/>
  <c r="Y86" i="5164" s="1"/>
  <c r="T86" i="5164"/>
  <c r="U86" i="5164"/>
  <c r="V86" i="5164"/>
  <c r="S87" i="5164"/>
  <c r="Y87" i="5164" s="1"/>
  <c r="T87" i="5164"/>
  <c r="U87" i="5164"/>
  <c r="V87" i="5164"/>
  <c r="S88" i="5164"/>
  <c r="Y88" i="5164" s="1"/>
  <c r="T88" i="5164"/>
  <c r="U88" i="5164"/>
  <c r="V88" i="5164"/>
  <c r="S89" i="5164"/>
  <c r="T89" i="5164"/>
  <c r="U89" i="5164"/>
  <c r="V89" i="5164"/>
  <c r="Y89" i="5164"/>
  <c r="S90" i="5164"/>
  <c r="Y90" i="5164" s="1"/>
  <c r="T90" i="5164"/>
  <c r="U90" i="5164"/>
  <c r="V90" i="5164"/>
  <c r="S91" i="5164"/>
  <c r="Y91" i="5164" s="1"/>
  <c r="T91" i="5164"/>
  <c r="U91" i="5164"/>
  <c r="V91" i="5164"/>
  <c r="S93" i="5164"/>
  <c r="Y93" i="5164" s="1"/>
  <c r="T93" i="5164"/>
  <c r="U93" i="5164"/>
  <c r="V93" i="5164"/>
  <c r="S94" i="5164"/>
  <c r="Y94" i="5164" s="1"/>
  <c r="T94" i="5164"/>
  <c r="U94" i="5164"/>
  <c r="V94" i="5164"/>
  <c r="S6" i="5164"/>
  <c r="V7" i="5164"/>
  <c r="U7" i="5164"/>
  <c r="T7" i="5164"/>
  <c r="S7" i="5164"/>
  <c r="Y7" i="5164" s="1"/>
  <c r="V6" i="5164"/>
  <c r="U6" i="5164"/>
  <c r="T6" i="5164"/>
  <c r="Y6" i="5164"/>
  <c r="X88" i="5164" l="1"/>
  <c r="W83" i="5164"/>
  <c r="X50" i="5164"/>
  <c r="X93" i="5164"/>
  <c r="X91" i="5164"/>
  <c r="W70" i="5164"/>
  <c r="W69" i="5164"/>
  <c r="X68" i="5164"/>
  <c r="W60" i="5164"/>
  <c r="W59" i="5164"/>
  <c r="W86" i="5164"/>
  <c r="W84" i="5164"/>
  <c r="X83" i="5164"/>
  <c r="X82" i="5164"/>
  <c r="X81" i="5164"/>
  <c r="X37" i="5164"/>
  <c r="X82" i="5160"/>
  <c r="W82" i="5159"/>
  <c r="X83" i="5159"/>
  <c r="W84" i="5159"/>
  <c r="X87" i="5159"/>
  <c r="W88" i="5159"/>
  <c r="W90" i="5159"/>
  <c r="X24" i="5164"/>
  <c r="X16" i="5164"/>
  <c r="X27" i="5131"/>
  <c r="X43" i="5131"/>
  <c r="X47" i="5131"/>
  <c r="X51" i="5131"/>
  <c r="X56" i="5131"/>
  <c r="X61" i="5131"/>
  <c r="X66" i="5131"/>
  <c r="X71" i="5131"/>
  <c r="X76" i="5131"/>
  <c r="X80" i="5131"/>
  <c r="X84" i="5131"/>
  <c r="X88" i="5131"/>
  <c r="X93" i="5131"/>
  <c r="W91" i="5164"/>
  <c r="W90" i="5164"/>
  <c r="X89" i="5164"/>
  <c r="X84" i="5164"/>
  <c r="X38" i="5164"/>
  <c r="X27" i="5164"/>
  <c r="X8" i="5164"/>
  <c r="W45" i="5160"/>
  <c r="X46" i="5160"/>
  <c r="W47" i="5160"/>
  <c r="W53" i="5160"/>
  <c r="X54" i="5160"/>
  <c r="W56" i="5160"/>
  <c r="W63" i="5160"/>
  <c r="X65" i="5160"/>
  <c r="W66" i="5160"/>
  <c r="W69" i="5160"/>
  <c r="X75" i="5160"/>
  <c r="W76" i="5160"/>
  <c r="W78" i="5160"/>
  <c r="X79" i="5160"/>
  <c r="W80" i="5160"/>
  <c r="W82" i="5160"/>
  <c r="W90" i="5160"/>
  <c r="X91" i="5160"/>
  <c r="W93" i="5160"/>
  <c r="X87" i="5164"/>
  <c r="X80" i="5164"/>
  <c r="W40" i="5164"/>
  <c r="W29" i="5164"/>
  <c r="W19" i="5164"/>
  <c r="W8" i="5164"/>
  <c r="X30" i="5131"/>
  <c r="X34" i="5131"/>
  <c r="X38" i="5131"/>
  <c r="X44" i="5131"/>
  <c r="X48" i="5131"/>
  <c r="X52" i="5131"/>
  <c r="X57" i="5131"/>
  <c r="X62" i="5131"/>
  <c r="X68" i="5131"/>
  <c r="X72" i="5131"/>
  <c r="X77" i="5131"/>
  <c r="X81" i="5131"/>
  <c r="X85" i="5131"/>
  <c r="X6" i="5159"/>
  <c r="X86" i="5159"/>
  <c r="X90" i="5159"/>
  <c r="X48" i="5159"/>
  <c r="X57" i="5159"/>
  <c r="W93" i="5164"/>
  <c r="W88" i="5164"/>
  <c r="W87" i="5164"/>
  <c r="X86" i="5164"/>
  <c r="W82" i="5164"/>
  <c r="X79" i="5164"/>
  <c r="X78" i="5164"/>
  <c r="X60" i="5164"/>
  <c r="X56" i="5164"/>
  <c r="W37" i="5164"/>
  <c r="X34" i="5164"/>
  <c r="X33" i="5164"/>
  <c r="X30" i="5164"/>
  <c r="X21" i="5164"/>
  <c r="X20" i="5164"/>
  <c r="W17" i="5164"/>
  <c r="W16" i="5164"/>
  <c r="W7" i="5160"/>
  <c r="X12" i="5160"/>
  <c r="W13" i="5160"/>
  <c r="W19" i="5160"/>
  <c r="X20" i="5160"/>
  <c r="W21" i="5160"/>
  <c r="X29" i="5160"/>
  <c r="W30" i="5160"/>
  <c r="W32" i="5160"/>
  <c r="X37" i="5160"/>
  <c r="W38" i="5160"/>
  <c r="X43" i="5160"/>
  <c r="W44" i="5160"/>
  <c r="X51" i="5160"/>
  <c r="W52" i="5160"/>
  <c r="X61" i="5160"/>
  <c r="W62" i="5160"/>
  <c r="W72" i="5160"/>
  <c r="X76" i="5160"/>
  <c r="X80" i="5160"/>
  <c r="W85" i="5160"/>
  <c r="X88" i="5160"/>
  <c r="W89" i="5160"/>
  <c r="W11" i="5159"/>
  <c r="X16" i="5159"/>
  <c r="W17" i="5159"/>
  <c r="W19" i="5159"/>
  <c r="X80" i="5159"/>
  <c r="W81" i="5159"/>
  <c r="X88" i="5159"/>
  <c r="X6" i="5132"/>
  <c r="X82" i="5132"/>
  <c r="X86" i="5132"/>
  <c r="X90" i="5132"/>
  <c r="X90" i="5164"/>
  <c r="W80" i="5164"/>
  <c r="W79" i="5164"/>
  <c r="W78" i="5164"/>
  <c r="X75" i="5164"/>
  <c r="W46" i="5164"/>
  <c r="W45" i="5164"/>
  <c r="W35" i="5164"/>
  <c r="W6" i="5160"/>
  <c r="X85" i="5160"/>
  <c r="W6" i="5159"/>
  <c r="X68" i="5159"/>
  <c r="X77" i="5159"/>
  <c r="X85" i="5159"/>
  <c r="X94" i="5159"/>
  <c r="X7" i="5132"/>
  <c r="X79" i="5132"/>
  <c r="X83" i="5132"/>
  <c r="X87" i="5132"/>
  <c r="X91" i="5132"/>
  <c r="X79" i="5131"/>
  <c r="X83" i="5131"/>
  <c r="X87" i="5131"/>
  <c r="X91" i="5131"/>
  <c r="Y7" i="5160"/>
  <c r="W7" i="5164"/>
  <c r="X46" i="5164"/>
  <c r="X83" i="5160"/>
  <c r="W84" i="5160"/>
  <c r="X86" i="5160"/>
  <c r="X94" i="5160"/>
  <c r="W85" i="5159"/>
  <c r="X91" i="5159"/>
  <c r="W93" i="5159"/>
  <c r="W94" i="5164"/>
  <c r="W89" i="5164"/>
  <c r="W85" i="5164"/>
  <c r="W81" i="5164"/>
  <c r="X70" i="5164"/>
  <c r="X69" i="5164"/>
  <c r="X54" i="5164"/>
  <c r="W52" i="5164"/>
  <c r="X51" i="5164"/>
  <c r="W47" i="5164"/>
  <c r="W38" i="5164"/>
  <c r="W21" i="5164"/>
  <c r="W20" i="5164"/>
  <c r="X19" i="5164"/>
  <c r="W12" i="5164"/>
  <c r="W11" i="5164"/>
  <c r="X10" i="5164"/>
  <c r="X6" i="5160"/>
  <c r="X9" i="5160"/>
  <c r="W10" i="5160"/>
  <c r="X13" i="5160"/>
  <c r="X17" i="5160"/>
  <c r="W18" i="5160"/>
  <c r="X27" i="5160"/>
  <c r="W35" i="5160"/>
  <c r="X38" i="5160"/>
  <c r="W81" i="5160"/>
  <c r="X87" i="5160"/>
  <c r="W88" i="5160"/>
  <c r="X90" i="5160"/>
  <c r="W7" i="5159"/>
  <c r="Y7" i="5159"/>
  <c r="X19" i="5159"/>
  <c r="X32" i="5159"/>
  <c r="X79" i="5159"/>
  <c r="W80" i="5159"/>
  <c r="X82" i="5159"/>
  <c r="W89" i="5159"/>
  <c r="X43" i="5132"/>
  <c r="X47" i="5132"/>
  <c r="X51" i="5132"/>
  <c r="X56" i="5132"/>
  <c r="X61" i="5132"/>
  <c r="X66" i="5132"/>
  <c r="X71" i="5132"/>
  <c r="X76" i="5132"/>
  <c r="X80" i="5132"/>
  <c r="X84" i="5132"/>
  <c r="X88" i="5132"/>
  <c r="X93" i="5132"/>
  <c r="X6" i="5131"/>
  <c r="X10" i="5131"/>
  <c r="X14" i="5131"/>
  <c r="X18" i="5131"/>
  <c r="X22" i="5131"/>
  <c r="X31" i="5131"/>
  <c r="X35" i="5131"/>
  <c r="X82" i="5131"/>
  <c r="X86" i="5131"/>
  <c r="X90" i="5131"/>
  <c r="X6" i="5164"/>
  <c r="X7" i="5164"/>
  <c r="X94" i="5164"/>
  <c r="X85" i="5164"/>
  <c r="W75" i="5164"/>
  <c r="W74" i="5164"/>
  <c r="X72" i="5164"/>
  <c r="W65" i="5164"/>
  <c r="W63" i="5164"/>
  <c r="W54" i="5164"/>
  <c r="W53" i="5164"/>
  <c r="X52" i="5164"/>
  <c r="W44" i="5164"/>
  <c r="X43" i="5164"/>
  <c r="X41" i="5164"/>
  <c r="X13" i="5164"/>
  <c r="X12" i="5164"/>
  <c r="X9" i="5164"/>
  <c r="X7" i="5160"/>
  <c r="X81" i="5160"/>
  <c r="X84" i="5160"/>
  <c r="W86" i="5160"/>
  <c r="Y86" i="5160"/>
  <c r="X89" i="5160"/>
  <c r="X93" i="5160"/>
  <c r="W94" i="5160"/>
  <c r="X7" i="5159"/>
  <c r="X22" i="5159"/>
  <c r="X31" i="5159"/>
  <c r="X40" i="5159"/>
  <c r="X45" i="5159"/>
  <c r="X49" i="5159"/>
  <c r="X53" i="5159"/>
  <c r="X63" i="5159"/>
  <c r="X78" i="5159"/>
  <c r="X81" i="5159"/>
  <c r="X84" i="5159"/>
  <c r="W86" i="5159"/>
  <c r="Y86" i="5159"/>
  <c r="X89" i="5159"/>
  <c r="X93" i="5159"/>
  <c r="W94" i="5159"/>
  <c r="X38" i="5132"/>
  <c r="X81" i="5132"/>
  <c r="X85" i="5132"/>
  <c r="X89" i="5132"/>
  <c r="X94" i="5132"/>
  <c r="X7" i="5131"/>
  <c r="Y82" i="5160"/>
  <c r="Y90" i="5160"/>
  <c r="Y82" i="5159"/>
  <c r="Y90" i="5159"/>
  <c r="X89" i="5131"/>
  <c r="X94" i="5131"/>
  <c r="W15" i="5164"/>
  <c r="Y19" i="5159"/>
  <c r="W62" i="5164"/>
  <c r="X61" i="5164"/>
  <c r="W50" i="5164"/>
  <c r="W49" i="5164"/>
  <c r="X48" i="5164"/>
  <c r="W36" i="5164"/>
  <c r="X35" i="5164"/>
  <c r="W31" i="5164"/>
  <c r="X29" i="5164"/>
  <c r="W24" i="5164"/>
  <c r="W23" i="5164"/>
  <c r="W9" i="5164"/>
  <c r="X10" i="5160"/>
  <c r="X14" i="5160"/>
  <c r="X22" i="5160"/>
  <c r="X35" i="5160"/>
  <c r="X48" i="5160"/>
  <c r="X57" i="5160"/>
  <c r="X72" i="5160"/>
  <c r="X9" i="5159"/>
  <c r="W10" i="5159"/>
  <c r="W14" i="5159"/>
  <c r="X17" i="5159"/>
  <c r="W39" i="5159"/>
  <c r="X29" i="5159"/>
  <c r="W30" i="5159"/>
  <c r="W36" i="5159"/>
  <c r="X37" i="5159"/>
  <c r="W38" i="5159"/>
  <c r="W45" i="5159"/>
  <c r="X46" i="5159"/>
  <c r="W47" i="5159"/>
  <c r="X50" i="5159"/>
  <c r="W51" i="5159"/>
  <c r="W53" i="5159"/>
  <c r="X60" i="5159"/>
  <c r="W61" i="5159"/>
  <c r="W63" i="5159"/>
  <c r="W74" i="5159"/>
  <c r="X75" i="5159"/>
  <c r="W76" i="5159"/>
  <c r="X10" i="5132"/>
  <c r="X14" i="5132"/>
  <c r="X18" i="5132"/>
  <c r="X22" i="5132"/>
  <c r="X31" i="5132"/>
  <c r="X35" i="5132"/>
  <c r="X44" i="5132"/>
  <c r="X48" i="5132"/>
  <c r="W76" i="5164"/>
  <c r="X59" i="5164"/>
  <c r="X52" i="5132"/>
  <c r="X57" i="5132"/>
  <c r="X62" i="5132"/>
  <c r="X68" i="5132"/>
  <c r="X72" i="5132"/>
  <c r="X77" i="5132"/>
  <c r="X11" i="5131"/>
  <c r="X15" i="5131"/>
  <c r="X19" i="5131"/>
  <c r="X76" i="5164"/>
  <c r="W72" i="5164"/>
  <c r="X71" i="5164"/>
  <c r="W66" i="5164"/>
  <c r="X65" i="5164"/>
  <c r="W56" i="5164"/>
  <c r="X49" i="5164"/>
  <c r="W41" i="5164"/>
  <c r="X40" i="5164"/>
  <c r="W33" i="5164"/>
  <c r="W32" i="5164"/>
  <c r="X31" i="5164"/>
  <c r="X23" i="5164"/>
  <c r="X22" i="5164"/>
  <c r="W14" i="5164"/>
  <c r="X11" i="5164"/>
  <c r="X15" i="5160"/>
  <c r="X23" i="5160"/>
  <c r="X32" i="5160"/>
  <c r="X40" i="5160"/>
  <c r="X49" i="5160"/>
  <c r="X59" i="5160"/>
  <c r="X69" i="5160"/>
  <c r="X78" i="5160"/>
  <c r="X14" i="5159"/>
  <c r="W22" i="5159"/>
  <c r="X27" i="5159"/>
  <c r="X34" i="5159"/>
  <c r="W35" i="5159"/>
  <c r="X43" i="5159"/>
  <c r="W44" i="5159"/>
  <c r="X51" i="5159"/>
  <c r="W57" i="5159"/>
  <c r="X61" i="5159"/>
  <c r="W68" i="5159"/>
  <c r="X71" i="5159"/>
  <c r="W72" i="5159"/>
  <c r="X11" i="5132"/>
  <c r="X15" i="5132"/>
  <c r="X19" i="5132"/>
  <c r="X23" i="5132"/>
  <c r="X32" i="5132"/>
  <c r="X36" i="5132"/>
  <c r="X40" i="5132"/>
  <c r="X45" i="5132"/>
  <c r="X49" i="5132"/>
  <c r="X53" i="5132"/>
  <c r="X59" i="5132"/>
  <c r="X63" i="5132"/>
  <c r="X69" i="5132"/>
  <c r="X74" i="5132"/>
  <c r="X78" i="5132"/>
  <c r="X8" i="5131"/>
  <c r="X12" i="5131"/>
  <c r="X16" i="5131"/>
  <c r="X24" i="5131"/>
  <c r="X29" i="5131"/>
  <c r="X33" i="5131"/>
  <c r="X37" i="5131"/>
  <c r="X41" i="5131"/>
  <c r="X46" i="5131"/>
  <c r="X50" i="5131"/>
  <c r="X54" i="5131"/>
  <c r="X60" i="5131"/>
  <c r="X65" i="5131"/>
  <c r="X70" i="5131"/>
  <c r="X75" i="5131"/>
  <c r="Y19" i="5160"/>
  <c r="Y32" i="5160"/>
  <c r="Y63" i="5160"/>
  <c r="Y53" i="5159"/>
  <c r="W62" i="5159"/>
  <c r="X65" i="5159"/>
  <c r="W66" i="5159"/>
  <c r="X69" i="5159"/>
  <c r="Y45" i="5160"/>
  <c r="Y78" i="5160"/>
  <c r="Y63" i="5159"/>
  <c r="X66" i="5164"/>
  <c r="X62" i="5164"/>
  <c r="X47" i="5164"/>
  <c r="X44" i="5164"/>
  <c r="W22" i="5164"/>
  <c r="W23" i="5160"/>
  <c r="Y23" i="5160"/>
  <c r="X30" i="5160"/>
  <c r="X44" i="5160"/>
  <c r="X47" i="5160"/>
  <c r="Y53" i="5160"/>
  <c r="Y69" i="5160"/>
  <c r="X77" i="5160"/>
  <c r="X8" i="5159"/>
  <c r="W9" i="5159"/>
  <c r="X11" i="5159"/>
  <c r="X24" i="5159"/>
  <c r="W27" i="5159"/>
  <c r="X39" i="5159"/>
  <c r="W31" i="5159"/>
  <c r="Y36" i="5159"/>
  <c r="W48" i="5159"/>
  <c r="X8" i="5132"/>
  <c r="X12" i="5132"/>
  <c r="X16" i="5132"/>
  <c r="X20" i="5132"/>
  <c r="X24" i="5132"/>
  <c r="X29" i="5132"/>
  <c r="X33" i="5132"/>
  <c r="X37" i="5132"/>
  <c r="X41" i="5132"/>
  <c r="X46" i="5132"/>
  <c r="X50" i="5132"/>
  <c r="X54" i="5132"/>
  <c r="X60" i="5132"/>
  <c r="X65" i="5132"/>
  <c r="X70" i="5132"/>
  <c r="X75" i="5132"/>
  <c r="X9" i="5131"/>
  <c r="X13" i="5131"/>
  <c r="X17" i="5131"/>
  <c r="X21" i="5131"/>
  <c r="X77" i="5164"/>
  <c r="X57" i="5164"/>
  <c r="X32" i="5164"/>
  <c r="W30" i="5164"/>
  <c r="W27" i="5164"/>
  <c r="W18" i="5164"/>
  <c r="X17" i="5164"/>
  <c r="X14" i="5164"/>
  <c r="W11" i="5160"/>
  <c r="Y11" i="5160"/>
  <c r="W40" i="5160"/>
  <c r="Y40" i="5160"/>
  <c r="W59" i="5160"/>
  <c r="Y59" i="5160"/>
  <c r="X62" i="5160"/>
  <c r="X66" i="5160"/>
  <c r="X12" i="5159"/>
  <c r="W13" i="5159"/>
  <c r="X15" i="5159"/>
  <c r="Y39" i="5159"/>
  <c r="X41" i="5159"/>
  <c r="W43" i="5159"/>
  <c r="Y74" i="5159"/>
  <c r="X23" i="5131"/>
  <c r="X32" i="5131"/>
  <c r="X36" i="5131"/>
  <c r="X40" i="5131"/>
  <c r="X45" i="5131"/>
  <c r="X49" i="5131"/>
  <c r="X53" i="5131"/>
  <c r="X59" i="5131"/>
  <c r="X63" i="5131"/>
  <c r="X69" i="5131"/>
  <c r="X74" i="5131"/>
  <c r="X78" i="5131"/>
  <c r="W77" i="5164"/>
  <c r="X74" i="5164"/>
  <c r="W71" i="5164"/>
  <c r="W68" i="5164"/>
  <c r="X63" i="5164"/>
  <c r="W61" i="5164"/>
  <c r="W57" i="5164"/>
  <c r="X53" i="5164"/>
  <c r="W51" i="5164"/>
  <c r="W48" i="5164"/>
  <c r="X45" i="5164"/>
  <c r="W43" i="5164"/>
  <c r="X36" i="5164"/>
  <c r="W34" i="5164"/>
  <c r="X18" i="5164"/>
  <c r="W15" i="5160"/>
  <c r="Y15" i="5160"/>
  <c r="X18" i="5160"/>
  <c r="X21" i="5160"/>
  <c r="X31" i="5160"/>
  <c r="X34" i="5160"/>
  <c r="W36" i="5160"/>
  <c r="Y36" i="5160"/>
  <c r="W49" i="5160"/>
  <c r="Y49" i="5160"/>
  <c r="X52" i="5160"/>
  <c r="X56" i="5160"/>
  <c r="X68" i="5160"/>
  <c r="X71" i="5160"/>
  <c r="W74" i="5160"/>
  <c r="Y74" i="5160"/>
  <c r="Y11" i="5159"/>
  <c r="W18" i="5159"/>
  <c r="X20" i="5159"/>
  <c r="W21" i="5159"/>
  <c r="X23" i="5159"/>
  <c r="X33" i="5159"/>
  <c r="W34" i="5159"/>
  <c r="X36" i="5159"/>
  <c r="Y45" i="5159"/>
  <c r="W52" i="5159"/>
  <c r="X54" i="5159"/>
  <c r="W56" i="5159"/>
  <c r="X59" i="5159"/>
  <c r="X70" i="5159"/>
  <c r="W71" i="5159"/>
  <c r="X74" i="5159"/>
  <c r="W77" i="5159"/>
  <c r="X20" i="5131"/>
  <c r="X15" i="5164"/>
  <c r="W13" i="5164"/>
  <c r="W10" i="5164"/>
  <c r="X8" i="5160"/>
  <c r="W9" i="5160"/>
  <c r="X11" i="5160"/>
  <c r="W14" i="5160"/>
  <c r="X16" i="5160"/>
  <c r="W17" i="5160"/>
  <c r="X19" i="5160"/>
  <c r="W22" i="5160"/>
  <c r="X24" i="5160"/>
  <c r="W27" i="5160"/>
  <c r="W31" i="5160"/>
  <c r="X33" i="5160"/>
  <c r="W34" i="5160"/>
  <c r="X36" i="5160"/>
  <c r="X41" i="5160"/>
  <c r="W43" i="5160"/>
  <c r="X45" i="5160"/>
  <c r="W48" i="5160"/>
  <c r="X50" i="5160"/>
  <c r="W51" i="5160"/>
  <c r="X53" i="5160"/>
  <c r="W57" i="5160"/>
  <c r="X60" i="5160"/>
  <c r="W61" i="5160"/>
  <c r="X63" i="5160"/>
  <c r="W68" i="5160"/>
  <c r="X70" i="5160"/>
  <c r="W71" i="5160"/>
  <c r="X74" i="5160"/>
  <c r="W77" i="5160"/>
  <c r="X10" i="5159"/>
  <c r="X13" i="5159"/>
  <c r="W15" i="5159"/>
  <c r="Y15" i="5159"/>
  <c r="X18" i="5159"/>
  <c r="X21" i="5159"/>
  <c r="W23" i="5159"/>
  <c r="Y23" i="5159"/>
  <c r="X30" i="5159"/>
  <c r="W32" i="5159"/>
  <c r="Y32" i="5159"/>
  <c r="X35" i="5159"/>
  <c r="X38" i="5159"/>
  <c r="W40" i="5159"/>
  <c r="Y40" i="5159"/>
  <c r="X44" i="5159"/>
  <c r="X47" i="5159"/>
  <c r="W49" i="5159"/>
  <c r="Y49" i="5159"/>
  <c r="X52" i="5159"/>
  <c r="X56" i="5159"/>
  <c r="W59" i="5159"/>
  <c r="Y59" i="5159"/>
  <c r="X62" i="5159"/>
  <c r="X66" i="5159"/>
  <c r="W69" i="5159"/>
  <c r="Y69" i="5159"/>
  <c r="X72" i="5159"/>
  <c r="X76" i="5159"/>
  <c r="W78" i="5159"/>
  <c r="Y78" i="5159"/>
  <c r="X9" i="5132"/>
  <c r="X13" i="5132"/>
  <c r="X17" i="5132"/>
  <c r="X21" i="5132"/>
  <c r="X27" i="5132"/>
  <c r="X30" i="5132"/>
  <c r="X34" i="5132"/>
  <c r="W7" i="5131"/>
  <c r="W11" i="5131"/>
  <c r="W15" i="5131"/>
  <c r="W19" i="5131"/>
  <c r="W23" i="5131"/>
  <c r="W32" i="5131"/>
  <c r="W36" i="5131"/>
  <c r="W40" i="5131"/>
  <c r="W45" i="5131"/>
  <c r="W49" i="5131"/>
  <c r="W53" i="5131"/>
  <c r="W59" i="5131"/>
  <c r="W63" i="5131"/>
  <c r="W69" i="5131"/>
  <c r="W74" i="5131"/>
  <c r="W78" i="5131"/>
  <c r="W82" i="5131"/>
  <c r="W86" i="5131"/>
  <c r="W90" i="5131"/>
  <c r="W6" i="5131"/>
  <c r="W10" i="5131"/>
  <c r="W14" i="5131"/>
  <c r="W18" i="5131"/>
  <c r="W22" i="5131"/>
  <c r="W31" i="5131"/>
  <c r="W35" i="5131"/>
  <c r="W44" i="5131"/>
  <c r="W48" i="5131"/>
  <c r="W52" i="5131"/>
  <c r="W57" i="5131"/>
  <c r="W62" i="5131"/>
  <c r="W68" i="5131"/>
  <c r="W72" i="5131"/>
  <c r="W77" i="5131"/>
  <c r="W81" i="5131"/>
  <c r="W85" i="5131"/>
  <c r="W89" i="5131"/>
  <c r="W93" i="5131"/>
  <c r="W9" i="5131"/>
  <c r="W13" i="5131"/>
  <c r="W17" i="5131"/>
  <c r="W21" i="5131"/>
  <c r="W27" i="5131"/>
  <c r="W30" i="5131"/>
  <c r="W34" i="5131"/>
  <c r="W38" i="5131"/>
  <c r="W43" i="5131"/>
  <c r="W47" i="5131"/>
  <c r="W51" i="5131"/>
  <c r="W56" i="5131"/>
  <c r="W61" i="5131"/>
  <c r="W66" i="5131"/>
  <c r="W71" i="5131"/>
  <c r="W76" i="5131"/>
  <c r="W80" i="5131"/>
  <c r="W84" i="5131"/>
  <c r="W88" i="5131"/>
  <c r="W8" i="5131"/>
  <c r="W12" i="5131"/>
  <c r="W16" i="5131"/>
  <c r="W20" i="5131"/>
  <c r="W24" i="5131"/>
  <c r="W29" i="5131"/>
  <c r="W33" i="5131"/>
  <c r="W37" i="5131"/>
  <c r="W41" i="5131"/>
  <c r="W46" i="5131"/>
  <c r="W50" i="5131"/>
  <c r="W54" i="5131"/>
  <c r="W60" i="5131"/>
  <c r="W65" i="5131"/>
  <c r="W70" i="5131"/>
  <c r="W75" i="5131"/>
  <c r="W79" i="5131"/>
  <c r="W83" i="5131"/>
  <c r="W87" i="5131"/>
  <c r="W91" i="5131"/>
  <c r="W94" i="5131"/>
  <c r="W7" i="5132"/>
  <c r="W11" i="5132"/>
  <c r="W15" i="5132"/>
  <c r="W19" i="5132"/>
  <c r="W23" i="5132"/>
  <c r="W32" i="5132"/>
  <c r="W36" i="5132"/>
  <c r="W40" i="5132"/>
  <c r="W45" i="5132"/>
  <c r="W49" i="5132"/>
  <c r="W53" i="5132"/>
  <c r="W59" i="5132"/>
  <c r="W63" i="5132"/>
  <c r="W69" i="5132"/>
  <c r="W74" i="5132"/>
  <c r="W78" i="5132"/>
  <c r="W82" i="5132"/>
  <c r="W86" i="5132"/>
  <c r="W90" i="5132"/>
  <c r="W6" i="5132"/>
  <c r="W10" i="5132"/>
  <c r="W14" i="5132"/>
  <c r="W18" i="5132"/>
  <c r="W22" i="5132"/>
  <c r="W31" i="5132"/>
  <c r="W35" i="5132"/>
  <c r="W44" i="5132"/>
  <c r="W48" i="5132"/>
  <c r="W52" i="5132"/>
  <c r="W57" i="5132"/>
  <c r="W62" i="5132"/>
  <c r="W68" i="5132"/>
  <c r="W72" i="5132"/>
  <c r="W77" i="5132"/>
  <c r="W81" i="5132"/>
  <c r="W85" i="5132"/>
  <c r="W89" i="5132"/>
  <c r="W93" i="5132"/>
  <c r="W9" i="5132"/>
  <c r="W13" i="5132"/>
  <c r="W17" i="5132"/>
  <c r="W21" i="5132"/>
  <c r="W27" i="5132"/>
  <c r="W30" i="5132"/>
  <c r="W34" i="5132"/>
  <c r="W38" i="5132"/>
  <c r="W43" i="5132"/>
  <c r="W47" i="5132"/>
  <c r="W51" i="5132"/>
  <c r="W56" i="5132"/>
  <c r="W61" i="5132"/>
  <c r="W66" i="5132"/>
  <c r="W71" i="5132"/>
  <c r="W76" i="5132"/>
  <c r="W80" i="5132"/>
  <c r="W84" i="5132"/>
  <c r="W88" i="5132"/>
  <c r="W8" i="5132"/>
  <c r="W12" i="5132"/>
  <c r="W16" i="5132"/>
  <c r="W20" i="5132"/>
  <c r="W24" i="5132"/>
  <c r="W29" i="5132"/>
  <c r="W33" i="5132"/>
  <c r="W37" i="5132"/>
  <c r="W41" i="5132"/>
  <c r="W46" i="5132"/>
  <c r="W50" i="5132"/>
  <c r="W54" i="5132"/>
  <c r="W60" i="5132"/>
  <c r="W65" i="5132"/>
  <c r="W70" i="5132"/>
  <c r="W75" i="5132"/>
  <c r="W79" i="5132"/>
  <c r="W83" i="5132"/>
  <c r="W87" i="5132"/>
  <c r="W91" i="5132"/>
  <c r="W94" i="5132"/>
  <c r="W8" i="5159"/>
  <c r="W12" i="5159"/>
  <c r="W16" i="5159"/>
  <c r="W20" i="5159"/>
  <c r="W24" i="5159"/>
  <c r="W29" i="5159"/>
  <c r="W33" i="5159"/>
  <c r="W37" i="5159"/>
  <c r="W41" i="5159"/>
  <c r="W46" i="5159"/>
  <c r="W50" i="5159"/>
  <c r="W54" i="5159"/>
  <c r="W60" i="5159"/>
  <c r="W65" i="5159"/>
  <c r="W70" i="5159"/>
  <c r="W75" i="5159"/>
  <c r="W79" i="5159"/>
  <c r="W83" i="5159"/>
  <c r="W87" i="5159"/>
  <c r="W91" i="5159"/>
  <c r="W8" i="5160"/>
  <c r="W12" i="5160"/>
  <c r="W16" i="5160"/>
  <c r="W20" i="5160"/>
  <c r="W24" i="5160"/>
  <c r="W29" i="5160"/>
  <c r="W33" i="5160"/>
  <c r="W37" i="5160"/>
  <c r="W41" i="5160"/>
  <c r="W46" i="5160"/>
  <c r="W50" i="5160"/>
  <c r="W54" i="5160"/>
  <c r="W60" i="5160"/>
  <c r="W65" i="5160"/>
  <c r="W70" i="5160"/>
  <c r="W75" i="5160"/>
  <c r="W79" i="5160"/>
  <c r="W83" i="5160"/>
  <c r="W87" i="5160"/>
  <c r="W91" i="5160"/>
  <c r="W6" i="5164"/>
  <c r="C23" i="3" l="1"/>
  <c r="C95" i="3" s="1"/>
  <c r="D23" i="3"/>
  <c r="D95" i="3" s="1"/>
  <c r="E23" i="3"/>
  <c r="F23" i="3"/>
  <c r="F95" i="3" s="1"/>
  <c r="G23" i="3"/>
  <c r="G95" i="3" s="1"/>
  <c r="H23" i="3"/>
  <c r="D95" i="5160"/>
  <c r="E95" i="5160"/>
  <c r="F95" i="5160"/>
  <c r="G95" i="5160"/>
  <c r="H95" i="5160"/>
  <c r="I95" i="5160"/>
  <c r="J95" i="5160"/>
  <c r="K95" i="5160"/>
  <c r="L95" i="5160"/>
  <c r="M95" i="5160"/>
  <c r="N95" i="5160"/>
  <c r="O95" i="5160"/>
  <c r="P95" i="5160"/>
  <c r="C95" i="5160"/>
  <c r="D95" i="5164"/>
  <c r="J96" i="5164" s="1"/>
  <c r="M187" i="5119" s="1"/>
  <c r="E95" i="5164"/>
  <c r="E99" i="5164" s="1"/>
  <c r="F95" i="5164"/>
  <c r="H95" i="5164"/>
  <c r="G95" i="5164"/>
  <c r="I95" i="5164"/>
  <c r="K95" i="5164"/>
  <c r="J95" i="5164"/>
  <c r="L95" i="5164"/>
  <c r="M95" i="5164"/>
  <c r="O95" i="5164"/>
  <c r="N95" i="5164"/>
  <c r="P95" i="5164"/>
  <c r="C95" i="5164"/>
  <c r="D95" i="5165"/>
  <c r="E95" i="5165"/>
  <c r="E99" i="5165" s="1"/>
  <c r="F95" i="5165"/>
  <c r="G95" i="5165"/>
  <c r="H95" i="5165"/>
  <c r="I95" i="5165"/>
  <c r="J95" i="5165"/>
  <c r="K95" i="5165"/>
  <c r="L95" i="5165"/>
  <c r="M95" i="5165"/>
  <c r="N95" i="5165"/>
  <c r="O95" i="5165"/>
  <c r="P95" i="5165"/>
  <c r="P99" i="5165" s="1"/>
  <c r="C95" i="5165"/>
  <c r="E95" i="5112"/>
  <c r="F95" i="5112"/>
  <c r="E95" i="4"/>
  <c r="E95" i="5159"/>
  <c r="E99" i="5159" s="1"/>
  <c r="E99" i="5160"/>
  <c r="Q95" i="5112"/>
  <c r="P100" i="5119" s="1"/>
  <c r="P95" i="5112"/>
  <c r="O95" i="5112"/>
  <c r="N95" i="5112"/>
  <c r="M95" i="5112"/>
  <c r="AP100" i="5119" s="1"/>
  <c r="L95" i="5112"/>
  <c r="CP87" i="5119" s="1"/>
  <c r="K95" i="5112"/>
  <c r="I95" i="5112"/>
  <c r="BC87" i="5119" s="1"/>
  <c r="G95" i="5112"/>
  <c r="H95" i="5112"/>
  <c r="D95" i="5112"/>
  <c r="S94" i="5112"/>
  <c r="DC86" i="5119" s="1"/>
  <c r="C95" i="5132"/>
  <c r="D96" i="5165"/>
  <c r="E96" i="5165"/>
  <c r="F96" i="5165"/>
  <c r="G96" i="5165"/>
  <c r="H96" i="5165"/>
  <c r="I96" i="5165"/>
  <c r="J96" i="5165"/>
  <c r="K96" i="5165"/>
  <c r="L96" i="5165"/>
  <c r="M96" i="5165"/>
  <c r="N96" i="5165"/>
  <c r="O96" i="5165"/>
  <c r="P96" i="5165"/>
  <c r="C96" i="5165"/>
  <c r="S34" i="5112"/>
  <c r="DC33" i="5119" s="1"/>
  <c r="P95" i="8"/>
  <c r="O95" i="8"/>
  <c r="N95" i="8"/>
  <c r="M95" i="8"/>
  <c r="L95" i="8"/>
  <c r="K95" i="8"/>
  <c r="J95" i="8"/>
  <c r="I95" i="8"/>
  <c r="H95" i="8"/>
  <c r="F95" i="8"/>
  <c r="G95" i="8"/>
  <c r="E95" i="8"/>
  <c r="E99" i="8" s="1"/>
  <c r="D95" i="8"/>
  <c r="C95" i="8"/>
  <c r="P95" i="5131"/>
  <c r="O95" i="5131"/>
  <c r="M95" i="5131"/>
  <c r="N95" i="5131"/>
  <c r="L95" i="5131"/>
  <c r="K95" i="5131"/>
  <c r="I95" i="5131"/>
  <c r="J95" i="5131"/>
  <c r="H95" i="5131"/>
  <c r="G95" i="5131"/>
  <c r="F95" i="5131"/>
  <c r="E95" i="5131"/>
  <c r="D95" i="5131"/>
  <c r="C95" i="5131"/>
  <c r="P95" i="5132"/>
  <c r="O95" i="5132"/>
  <c r="N95" i="5132"/>
  <c r="M95" i="5132"/>
  <c r="L95" i="5132"/>
  <c r="K95" i="5132"/>
  <c r="J95" i="5132"/>
  <c r="I95" i="5132"/>
  <c r="H95" i="5132"/>
  <c r="F95" i="5132"/>
  <c r="G95" i="5132"/>
  <c r="E95" i="5132"/>
  <c r="D95" i="5132"/>
  <c r="P95" i="5159"/>
  <c r="O95" i="5159"/>
  <c r="N95" i="5159"/>
  <c r="M95" i="5159"/>
  <c r="L95" i="5159"/>
  <c r="K95" i="5159"/>
  <c r="J95" i="5159"/>
  <c r="I95" i="5159"/>
  <c r="H95" i="5159"/>
  <c r="G95" i="5159"/>
  <c r="F95" i="5159"/>
  <c r="D95" i="5159"/>
  <c r="C95" i="5159"/>
  <c r="P95" i="4"/>
  <c r="O95" i="4"/>
  <c r="N95" i="4"/>
  <c r="M95" i="4"/>
  <c r="L95" i="4"/>
  <c r="K95" i="4"/>
  <c r="J95" i="4"/>
  <c r="I95" i="4"/>
  <c r="H95" i="4"/>
  <c r="G95" i="4"/>
  <c r="F95" i="4"/>
  <c r="D95" i="4"/>
  <c r="C95" i="4"/>
  <c r="R7" i="4"/>
  <c r="S9" i="5112"/>
  <c r="DC9" i="5119" s="1"/>
  <c r="R17" i="5"/>
  <c r="R21" i="8"/>
  <c r="R24" i="4"/>
  <c r="S31" i="5112"/>
  <c r="DC30" i="5119" s="1"/>
  <c r="R32" i="3"/>
  <c r="DG32" i="5119" s="1"/>
  <c r="S36" i="5112"/>
  <c r="DC35" i="5119" s="1"/>
  <c r="R37" i="3"/>
  <c r="R38" i="8"/>
  <c r="R41" i="8"/>
  <c r="R43" i="16"/>
  <c r="R43" i="5"/>
  <c r="R43" i="5164"/>
  <c r="R44" i="8"/>
  <c r="R46" i="8"/>
  <c r="R47" i="16"/>
  <c r="R47" i="5"/>
  <c r="R49" i="4"/>
  <c r="R51" i="5"/>
  <c r="R51" i="5164"/>
  <c r="R53" i="4"/>
  <c r="R53" i="3"/>
  <c r="S54" i="5112"/>
  <c r="DC52" i="5119" s="1"/>
  <c r="R56" i="3"/>
  <c r="S57" i="5112"/>
  <c r="DC54" i="5119" s="1"/>
  <c r="S59" i="5112"/>
  <c r="DC55" i="5119" s="1"/>
  <c r="R59" i="4"/>
  <c r="R59" i="3"/>
  <c r="S62" i="5112"/>
  <c r="DC58" i="5119" s="1"/>
  <c r="S63" i="5112"/>
  <c r="DC59" i="5119" s="1"/>
  <c r="R63" i="4"/>
  <c r="R63" i="3"/>
  <c r="S68" i="5112"/>
  <c r="DC62" i="5119" s="1"/>
  <c r="S69" i="5112"/>
  <c r="DC63" i="5119" s="1"/>
  <c r="R69" i="4"/>
  <c r="R69" i="3"/>
  <c r="S70" i="5112"/>
  <c r="DC64" i="5119" s="1"/>
  <c r="R71" i="3"/>
  <c r="S72" i="5112"/>
  <c r="DC66" i="5119" s="1"/>
  <c r="S73" i="5112"/>
  <c r="DC67" i="5119" s="1"/>
  <c r="R74" i="4"/>
  <c r="R74" i="3"/>
  <c r="S75" i="5112"/>
  <c r="DC68" i="5119" s="1"/>
  <c r="R76" i="3"/>
  <c r="S77" i="5112"/>
  <c r="DC70" i="5119" s="1"/>
  <c r="R79" i="4"/>
  <c r="R79" i="3"/>
  <c r="R81" i="4"/>
  <c r="S82" i="5112"/>
  <c r="DC75" i="5119" s="1"/>
  <c r="R83" i="4"/>
  <c r="R83" i="3"/>
  <c r="R85" i="4"/>
  <c r="S86" i="5112"/>
  <c r="DC79" i="5119" s="1"/>
  <c r="R87" i="4"/>
  <c r="R87" i="3"/>
  <c r="R89" i="4"/>
  <c r="R89" i="5164"/>
  <c r="R90" i="16"/>
  <c r="R90" i="4"/>
  <c r="R91" i="5164"/>
  <c r="R93" i="5"/>
  <c r="R93" i="4"/>
  <c r="R93" i="5164"/>
  <c r="R6" i="3"/>
  <c r="S93" i="5112"/>
  <c r="DC85" i="5119" s="1"/>
  <c r="S91" i="5112"/>
  <c r="DC84" i="5119" s="1"/>
  <c r="S90" i="5112"/>
  <c r="DC83" i="5119" s="1"/>
  <c r="S89" i="5112"/>
  <c r="DC82" i="5119" s="1"/>
  <c r="S88" i="5112"/>
  <c r="DC81" i="5119" s="1"/>
  <c r="S87" i="5112"/>
  <c r="DC80" i="5119" s="1"/>
  <c r="S85" i="5112"/>
  <c r="DC78" i="5119" s="1"/>
  <c r="S84" i="5112"/>
  <c r="DC77" i="5119" s="1"/>
  <c r="S83" i="5112"/>
  <c r="DC76" i="5119" s="1"/>
  <c r="S81" i="5112"/>
  <c r="DC74" i="5119" s="1"/>
  <c r="S80" i="5112"/>
  <c r="DC73" i="5119" s="1"/>
  <c r="S79" i="5112"/>
  <c r="DC72" i="5119" s="1"/>
  <c r="S78" i="5112"/>
  <c r="DC71" i="5119" s="1"/>
  <c r="S76" i="5112"/>
  <c r="DC69" i="5119" s="1"/>
  <c r="S71" i="5112"/>
  <c r="DC65" i="5119" s="1"/>
  <c r="S66" i="5112"/>
  <c r="DC61" i="5119" s="1"/>
  <c r="S64" i="5112"/>
  <c r="DC60" i="5119" s="1"/>
  <c r="S61" i="5112"/>
  <c r="DC57" i="5119" s="1"/>
  <c r="S60" i="5112"/>
  <c r="DC56" i="5119" s="1"/>
  <c r="S55" i="5112"/>
  <c r="DC53" i="5119" s="1"/>
  <c r="S53" i="5112"/>
  <c r="DC51" i="5119" s="1"/>
  <c r="S52" i="5112"/>
  <c r="DC50" i="5119" s="1"/>
  <c r="S51" i="5112"/>
  <c r="DC49" i="5119" s="1"/>
  <c r="S50" i="5112"/>
  <c r="DC48" i="5119" s="1"/>
  <c r="S49" i="5112"/>
  <c r="DC47" i="5119" s="1"/>
  <c r="S48" i="5112"/>
  <c r="DC46" i="5119" s="1"/>
  <c r="S47" i="5112"/>
  <c r="DC45" i="5119" s="1"/>
  <c r="S46" i="5112"/>
  <c r="DC44" i="5119" s="1"/>
  <c r="S45" i="5112"/>
  <c r="DC43" i="5119" s="1"/>
  <c r="S44" i="5112"/>
  <c r="DC42" i="5119" s="1"/>
  <c r="S43" i="5112"/>
  <c r="DC41" i="5119" s="1"/>
  <c r="S41" i="5112"/>
  <c r="DC40" i="5119" s="1"/>
  <c r="S40" i="5112"/>
  <c r="DC39" i="5119" s="1"/>
  <c r="S39" i="5112"/>
  <c r="DC38" i="5119" s="1"/>
  <c r="S38" i="5112"/>
  <c r="DC37" i="5119" s="1"/>
  <c r="S37" i="5112"/>
  <c r="DC36" i="5119" s="1"/>
  <c r="S35" i="5112"/>
  <c r="DC34" i="5119" s="1"/>
  <c r="S33" i="5112"/>
  <c r="DC32" i="5119" s="1"/>
  <c r="S32" i="5112"/>
  <c r="DC31" i="5119" s="1"/>
  <c r="S30" i="5112"/>
  <c r="DC29" i="5119" s="1"/>
  <c r="DC27" i="5119"/>
  <c r="S28" i="5112"/>
  <c r="DC26" i="5119" s="1"/>
  <c r="S27" i="5112"/>
  <c r="DC25" i="5119" s="1"/>
  <c r="S24" i="5112"/>
  <c r="DC24" i="5119" s="1"/>
  <c r="S23" i="5112"/>
  <c r="DC23" i="5119" s="1"/>
  <c r="S22" i="5112"/>
  <c r="DC22" i="5119" s="1"/>
  <c r="S21" i="5112"/>
  <c r="DC21" i="5119" s="1"/>
  <c r="S20" i="5112"/>
  <c r="DC20" i="5119" s="1"/>
  <c r="S19" i="5112"/>
  <c r="DC19" i="5119" s="1"/>
  <c r="S18" i="5112"/>
  <c r="DC18" i="5119" s="1"/>
  <c r="S17" i="5112"/>
  <c r="DC17" i="5119" s="1"/>
  <c r="S16" i="5112"/>
  <c r="DC16" i="5119" s="1"/>
  <c r="S15" i="5112"/>
  <c r="DC15" i="5119" s="1"/>
  <c r="S14" i="5112"/>
  <c r="DC14" i="5119" s="1"/>
  <c r="S13" i="5112"/>
  <c r="DC13" i="5119" s="1"/>
  <c r="S12" i="5112"/>
  <c r="DC12" i="5119" s="1"/>
  <c r="S11" i="5112"/>
  <c r="DC11" i="5119" s="1"/>
  <c r="S10" i="5112"/>
  <c r="DC10" i="5119" s="1"/>
  <c r="S8" i="5112"/>
  <c r="DC8" i="5119" s="1"/>
  <c r="S7" i="5112"/>
  <c r="DC7" i="5119" s="1"/>
  <c r="S6" i="5112"/>
  <c r="DC6" i="5119" s="1"/>
  <c r="R94" i="16"/>
  <c r="R93" i="16"/>
  <c r="R91" i="16"/>
  <c r="R89" i="16"/>
  <c r="R88" i="16"/>
  <c r="R87" i="16"/>
  <c r="R86" i="16"/>
  <c r="R85" i="16"/>
  <c r="R84" i="16"/>
  <c r="R83" i="16"/>
  <c r="R82" i="16"/>
  <c r="R81" i="16"/>
  <c r="R80" i="16"/>
  <c r="R79" i="16"/>
  <c r="R78" i="16"/>
  <c r="R77" i="16"/>
  <c r="R76" i="16"/>
  <c r="R75" i="16"/>
  <c r="R74" i="16"/>
  <c r="R72" i="16"/>
  <c r="R71" i="16"/>
  <c r="R70" i="16"/>
  <c r="R69" i="16"/>
  <c r="R68" i="16"/>
  <c r="R66" i="16"/>
  <c r="R65" i="16"/>
  <c r="R63" i="16"/>
  <c r="R62" i="16"/>
  <c r="R61" i="16"/>
  <c r="R60" i="16"/>
  <c r="R59" i="16"/>
  <c r="R57" i="16"/>
  <c r="R56" i="16"/>
  <c r="R54" i="16"/>
  <c r="R53" i="16"/>
  <c r="R51" i="16"/>
  <c r="R50" i="16"/>
  <c r="R49" i="16"/>
  <c r="R48" i="16"/>
  <c r="R46" i="16"/>
  <c r="R45" i="16"/>
  <c r="R44" i="16"/>
  <c r="R41" i="16"/>
  <c r="R40" i="16"/>
  <c r="R38" i="16"/>
  <c r="R37" i="16"/>
  <c r="R36" i="16"/>
  <c r="R35" i="16"/>
  <c r="R33" i="16"/>
  <c r="R32" i="16"/>
  <c r="R31" i="16"/>
  <c r="R30" i="16"/>
  <c r="R29" i="16"/>
  <c r="R27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94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2" i="5"/>
  <c r="R71" i="5"/>
  <c r="R70" i="5"/>
  <c r="R69" i="5"/>
  <c r="R68" i="5"/>
  <c r="R66" i="5"/>
  <c r="R65" i="5"/>
  <c r="R63" i="5"/>
  <c r="R62" i="5"/>
  <c r="R61" i="5"/>
  <c r="R60" i="5"/>
  <c r="R59" i="5"/>
  <c r="R57" i="5"/>
  <c r="R56" i="5"/>
  <c r="R54" i="5"/>
  <c r="R53" i="5"/>
  <c r="R52" i="5"/>
  <c r="R50" i="5"/>
  <c r="R49" i="5"/>
  <c r="R48" i="5"/>
  <c r="R46" i="5"/>
  <c r="R45" i="5"/>
  <c r="R44" i="5"/>
  <c r="R41" i="5"/>
  <c r="R40" i="5"/>
  <c r="R38" i="5"/>
  <c r="R37" i="5"/>
  <c r="R36" i="5"/>
  <c r="R35" i="5"/>
  <c r="R34" i="5"/>
  <c r="R33" i="5"/>
  <c r="R32" i="5"/>
  <c r="R31" i="5"/>
  <c r="R30" i="5"/>
  <c r="R29" i="5"/>
  <c r="R27" i="5"/>
  <c r="R24" i="5"/>
  <c r="R23" i="5"/>
  <c r="R22" i="5"/>
  <c r="R21" i="5"/>
  <c r="R20" i="5"/>
  <c r="R19" i="5"/>
  <c r="R18" i="5"/>
  <c r="R16" i="5"/>
  <c r="R15" i="5"/>
  <c r="R14" i="5"/>
  <c r="R13" i="5"/>
  <c r="R12" i="5"/>
  <c r="R11" i="5"/>
  <c r="R10" i="5"/>
  <c r="R9" i="5"/>
  <c r="R8" i="5"/>
  <c r="R7" i="5"/>
  <c r="R6" i="5"/>
  <c r="R94" i="4"/>
  <c r="R91" i="4"/>
  <c r="R88" i="4"/>
  <c r="R86" i="4"/>
  <c r="R84" i="4"/>
  <c r="R82" i="4"/>
  <c r="R80" i="4"/>
  <c r="R78" i="4"/>
  <c r="R77" i="4"/>
  <c r="R76" i="4"/>
  <c r="R75" i="4"/>
  <c r="R72" i="4"/>
  <c r="R71" i="4"/>
  <c r="R70" i="4"/>
  <c r="R68" i="4"/>
  <c r="R66" i="4"/>
  <c r="R65" i="4"/>
  <c r="R62" i="4"/>
  <c r="R61" i="4"/>
  <c r="R60" i="4"/>
  <c r="R57" i="4"/>
  <c r="R56" i="4"/>
  <c r="R54" i="4"/>
  <c r="R52" i="4"/>
  <c r="R51" i="4"/>
  <c r="R50" i="4"/>
  <c r="R48" i="4"/>
  <c r="R47" i="4"/>
  <c r="R46" i="4"/>
  <c r="R45" i="4"/>
  <c r="R44" i="4"/>
  <c r="R43" i="4"/>
  <c r="R41" i="4"/>
  <c r="R40" i="4"/>
  <c r="R38" i="4"/>
  <c r="R37" i="4"/>
  <c r="R36" i="4"/>
  <c r="R35" i="4"/>
  <c r="R34" i="4"/>
  <c r="R33" i="4"/>
  <c r="R32" i="4"/>
  <c r="R31" i="4"/>
  <c r="R30" i="4"/>
  <c r="R29" i="4"/>
  <c r="R27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6" i="4"/>
  <c r="R94" i="3"/>
  <c r="R93" i="3"/>
  <c r="R91" i="3"/>
  <c r="R90" i="3"/>
  <c r="R89" i="3"/>
  <c r="R88" i="3"/>
  <c r="R86" i="3"/>
  <c r="R85" i="3"/>
  <c r="R84" i="3"/>
  <c r="R82" i="3"/>
  <c r="R81" i="3"/>
  <c r="R80" i="3"/>
  <c r="R78" i="3"/>
  <c r="R77" i="3"/>
  <c r="R75" i="3"/>
  <c r="DG75" i="5119" s="1"/>
  <c r="R72" i="3"/>
  <c r="R70" i="3"/>
  <c r="R68" i="3"/>
  <c r="R66" i="3"/>
  <c r="R65" i="3"/>
  <c r="R62" i="3"/>
  <c r="R61" i="3"/>
  <c r="R60" i="3"/>
  <c r="R57" i="3"/>
  <c r="R54" i="3"/>
  <c r="R52" i="3"/>
  <c r="R51" i="3"/>
  <c r="R50" i="3"/>
  <c r="R49" i="3"/>
  <c r="R48" i="3"/>
  <c r="R47" i="3"/>
  <c r="R46" i="3"/>
  <c r="R45" i="3"/>
  <c r="R44" i="3"/>
  <c r="R43" i="3"/>
  <c r="R41" i="3"/>
  <c r="R40" i="3"/>
  <c r="R38" i="3"/>
  <c r="R36" i="3"/>
  <c r="R35" i="3"/>
  <c r="R34" i="3"/>
  <c r="R33" i="3"/>
  <c r="R31" i="3"/>
  <c r="R30" i="3"/>
  <c r="R29" i="3"/>
  <c r="R27" i="3"/>
  <c r="R24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94" i="8"/>
  <c r="R93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2" i="8"/>
  <c r="R71" i="8"/>
  <c r="R70" i="8"/>
  <c r="R69" i="8"/>
  <c r="R68" i="8"/>
  <c r="R66" i="8"/>
  <c r="R65" i="8"/>
  <c r="R63" i="8"/>
  <c r="R62" i="8"/>
  <c r="R61" i="8"/>
  <c r="R60" i="8"/>
  <c r="R59" i="8"/>
  <c r="R57" i="8"/>
  <c r="R56" i="8"/>
  <c r="R54" i="8"/>
  <c r="R53" i="8"/>
  <c r="R52" i="8"/>
  <c r="R51" i="8"/>
  <c r="R50" i="8"/>
  <c r="R49" i="8"/>
  <c r="R48" i="8"/>
  <c r="R47" i="8"/>
  <c r="R45" i="8"/>
  <c r="R43" i="8"/>
  <c r="R40" i="8"/>
  <c r="R37" i="8"/>
  <c r="R36" i="8"/>
  <c r="R35" i="8"/>
  <c r="R34" i="8"/>
  <c r="R33" i="8"/>
  <c r="R32" i="8"/>
  <c r="R31" i="8"/>
  <c r="R30" i="8"/>
  <c r="R29" i="8"/>
  <c r="R27" i="8"/>
  <c r="R24" i="8"/>
  <c r="R23" i="8"/>
  <c r="R22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94" i="5164"/>
  <c r="R90" i="5164"/>
  <c r="R88" i="5164"/>
  <c r="R87" i="5164"/>
  <c r="R86" i="5164"/>
  <c r="R85" i="5164"/>
  <c r="R84" i="5164"/>
  <c r="R83" i="5164"/>
  <c r="R82" i="5164"/>
  <c r="R81" i="5164"/>
  <c r="R80" i="5164"/>
  <c r="R79" i="5164"/>
  <c r="R78" i="5164"/>
  <c r="R77" i="5164"/>
  <c r="R76" i="5164"/>
  <c r="R75" i="5164"/>
  <c r="R74" i="5164"/>
  <c r="R72" i="5164"/>
  <c r="R71" i="5164"/>
  <c r="R70" i="5164"/>
  <c r="R69" i="5164"/>
  <c r="R68" i="5164"/>
  <c r="R66" i="5164"/>
  <c r="R65" i="5164"/>
  <c r="R63" i="5164"/>
  <c r="R62" i="5164"/>
  <c r="R61" i="5164"/>
  <c r="R60" i="5164"/>
  <c r="R59" i="5164"/>
  <c r="R57" i="5164"/>
  <c r="R56" i="5164"/>
  <c r="R54" i="5164"/>
  <c r="R53" i="5164"/>
  <c r="R52" i="5164"/>
  <c r="R50" i="5164"/>
  <c r="R49" i="5164"/>
  <c r="R48" i="5164"/>
  <c r="R47" i="5164"/>
  <c r="R46" i="5164"/>
  <c r="R45" i="5164"/>
  <c r="R44" i="5164"/>
  <c r="R41" i="5164"/>
  <c r="R40" i="5164"/>
  <c r="R38" i="5164"/>
  <c r="R37" i="5164"/>
  <c r="R36" i="5164"/>
  <c r="R35" i="5164"/>
  <c r="R34" i="5164"/>
  <c r="R33" i="5164"/>
  <c r="R32" i="5164"/>
  <c r="R31" i="5164"/>
  <c r="R30" i="5164"/>
  <c r="R29" i="5164"/>
  <c r="R27" i="5164"/>
  <c r="R24" i="5164"/>
  <c r="R23" i="5164"/>
  <c r="R22" i="5164"/>
  <c r="R21" i="5164"/>
  <c r="R20" i="5164"/>
  <c r="R19" i="5164"/>
  <c r="R18" i="5164"/>
  <c r="R17" i="5164"/>
  <c r="R16" i="5164"/>
  <c r="R15" i="5164"/>
  <c r="R14" i="5164"/>
  <c r="R13" i="5164"/>
  <c r="R12" i="5164"/>
  <c r="R11" i="5164"/>
  <c r="R10" i="5164"/>
  <c r="R9" i="5164"/>
  <c r="R8" i="5164"/>
  <c r="R7" i="5164"/>
  <c r="R6" i="5164"/>
  <c r="B46" i="8"/>
  <c r="A93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6" i="16"/>
  <c r="A75" i="16"/>
  <c r="A74" i="16"/>
  <c r="A72" i="16"/>
  <c r="A71" i="16"/>
  <c r="A70" i="16"/>
  <c r="A69" i="16"/>
  <c r="A68" i="16"/>
  <c r="A66" i="16"/>
  <c r="A65" i="16"/>
  <c r="A63" i="16"/>
  <c r="A62" i="16"/>
  <c r="A61" i="16"/>
  <c r="A60" i="16"/>
  <c r="A59" i="16"/>
  <c r="A57" i="16"/>
  <c r="A56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1" i="16"/>
  <c r="A40" i="16"/>
  <c r="A38" i="16"/>
  <c r="A37" i="16"/>
  <c r="A36" i="16"/>
  <c r="A35" i="16"/>
  <c r="A34" i="16"/>
  <c r="A33" i="16"/>
  <c r="A32" i="16"/>
  <c r="A31" i="16"/>
  <c r="A30" i="16"/>
  <c r="A29" i="16"/>
  <c r="A27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93" i="5112"/>
  <c r="A91" i="5112"/>
  <c r="A90" i="5112"/>
  <c r="A89" i="5112"/>
  <c r="A88" i="5112"/>
  <c r="A87" i="5112"/>
  <c r="A86" i="5112"/>
  <c r="A85" i="5112"/>
  <c r="A84" i="5112"/>
  <c r="A83" i="5112"/>
  <c r="A82" i="5112"/>
  <c r="A81" i="5112"/>
  <c r="A80" i="5112"/>
  <c r="A79" i="5112"/>
  <c r="A78" i="5112"/>
  <c r="A76" i="5112"/>
  <c r="A75" i="5112"/>
  <c r="A73" i="5112"/>
  <c r="A72" i="5112"/>
  <c r="A71" i="5112"/>
  <c r="A70" i="5112"/>
  <c r="A69" i="5112"/>
  <c r="A68" i="5112"/>
  <c r="A66" i="5112"/>
  <c r="A64" i="5112"/>
  <c r="A63" i="5112"/>
  <c r="A62" i="5112"/>
  <c r="A61" i="5112"/>
  <c r="A60" i="5112"/>
  <c r="A59" i="5112"/>
  <c r="A57" i="5112"/>
  <c r="A55" i="5112"/>
  <c r="A54" i="5112"/>
  <c r="A53" i="5112"/>
  <c r="A52" i="5112"/>
  <c r="A51" i="5112"/>
  <c r="A50" i="5112"/>
  <c r="A49" i="5112"/>
  <c r="A48" i="5112"/>
  <c r="A47" i="5112"/>
  <c r="A46" i="5112"/>
  <c r="A45" i="5112"/>
  <c r="A44" i="5112"/>
  <c r="A43" i="5112"/>
  <c r="A41" i="5112"/>
  <c r="A40" i="5112"/>
  <c r="A39" i="5112"/>
  <c r="A38" i="5112"/>
  <c r="A37" i="5112"/>
  <c r="A36" i="5112"/>
  <c r="A35" i="5112"/>
  <c r="A34" i="5112"/>
  <c r="A33" i="5112"/>
  <c r="A32" i="5112"/>
  <c r="A31" i="5112"/>
  <c r="A30" i="5112"/>
  <c r="A28" i="5112"/>
  <c r="A27" i="5112"/>
  <c r="A24" i="5112"/>
  <c r="A23" i="5112"/>
  <c r="A22" i="5112"/>
  <c r="A21" i="5112"/>
  <c r="A20" i="5112"/>
  <c r="A19" i="5112"/>
  <c r="A18" i="5112"/>
  <c r="A17" i="5112"/>
  <c r="A16" i="5112"/>
  <c r="A15" i="5112"/>
  <c r="A14" i="5112"/>
  <c r="A13" i="5112"/>
  <c r="A12" i="5112"/>
  <c r="A11" i="5112"/>
  <c r="A10" i="5112"/>
  <c r="A9" i="5112"/>
  <c r="A8" i="5112"/>
  <c r="A7" i="5112"/>
  <c r="A6" i="5112"/>
  <c r="A2" i="5119"/>
  <c r="A2" i="5188" s="1"/>
  <c r="B46" i="5165"/>
  <c r="B46" i="5164"/>
  <c r="B46" i="5160"/>
  <c r="B46" i="5159"/>
  <c r="B46" i="16"/>
  <c r="B2" i="5119"/>
  <c r="S9" i="8"/>
  <c r="T9" i="8"/>
  <c r="U9" i="8"/>
  <c r="V9" i="8"/>
  <c r="S12" i="8"/>
  <c r="T12" i="8"/>
  <c r="U12" i="8"/>
  <c r="V12" i="8"/>
  <c r="S13" i="8"/>
  <c r="U13" i="8"/>
  <c r="T13" i="8"/>
  <c r="V13" i="8"/>
  <c r="S16" i="8"/>
  <c r="T16" i="8"/>
  <c r="U16" i="8"/>
  <c r="V16" i="8"/>
  <c r="S17" i="8"/>
  <c r="T17" i="8"/>
  <c r="U17" i="8"/>
  <c r="V17" i="8"/>
  <c r="S18" i="8"/>
  <c r="T18" i="8"/>
  <c r="V18" i="8"/>
  <c r="U18" i="8"/>
  <c r="S19" i="8"/>
  <c r="U19" i="8"/>
  <c r="T19" i="8"/>
  <c r="V19" i="8"/>
  <c r="S21" i="8"/>
  <c r="T21" i="8"/>
  <c r="U21" i="8"/>
  <c r="V21" i="8"/>
  <c r="S22" i="8"/>
  <c r="T22" i="8"/>
  <c r="U22" i="8"/>
  <c r="V22" i="8"/>
  <c r="S23" i="8"/>
  <c r="T23" i="8"/>
  <c r="U23" i="8"/>
  <c r="V23" i="8"/>
  <c r="S24" i="8"/>
  <c r="T24" i="8"/>
  <c r="U24" i="8"/>
  <c r="V24" i="8"/>
  <c r="S27" i="8"/>
  <c r="T27" i="8"/>
  <c r="U27" i="8"/>
  <c r="V27" i="8"/>
  <c r="S29" i="8"/>
  <c r="T29" i="8"/>
  <c r="U29" i="8"/>
  <c r="V29" i="8"/>
  <c r="S30" i="8"/>
  <c r="T30" i="8"/>
  <c r="U30" i="8"/>
  <c r="V30" i="8"/>
  <c r="S32" i="8"/>
  <c r="T32" i="8"/>
  <c r="U32" i="8"/>
  <c r="V32" i="8"/>
  <c r="S34" i="8"/>
  <c r="T34" i="8"/>
  <c r="U34" i="8"/>
  <c r="V34" i="8"/>
  <c r="S36" i="8"/>
  <c r="T36" i="8"/>
  <c r="U36" i="8"/>
  <c r="V36" i="8"/>
  <c r="S37" i="8"/>
  <c r="T37" i="8"/>
  <c r="U37" i="8"/>
  <c r="V37" i="8"/>
  <c r="S38" i="8"/>
  <c r="T38" i="8"/>
  <c r="U38" i="8"/>
  <c r="V38" i="8"/>
  <c r="S41" i="8"/>
  <c r="T41" i="8"/>
  <c r="U41" i="8"/>
  <c r="V41" i="8"/>
  <c r="S43" i="8"/>
  <c r="T43" i="8"/>
  <c r="U43" i="8"/>
  <c r="V43" i="8"/>
  <c r="S44" i="8"/>
  <c r="T44" i="8"/>
  <c r="U44" i="8"/>
  <c r="V44" i="8"/>
  <c r="S45" i="8"/>
  <c r="T45" i="8"/>
  <c r="U45" i="8"/>
  <c r="V45" i="8"/>
  <c r="S46" i="8"/>
  <c r="U46" i="8"/>
  <c r="T46" i="8"/>
  <c r="V46" i="8"/>
  <c r="S47" i="8"/>
  <c r="T47" i="8"/>
  <c r="U47" i="8"/>
  <c r="V47" i="8"/>
  <c r="S48" i="8"/>
  <c r="T48" i="8"/>
  <c r="U48" i="8"/>
  <c r="V48" i="8"/>
  <c r="S49" i="8"/>
  <c r="T49" i="8"/>
  <c r="V49" i="8"/>
  <c r="U49" i="8"/>
  <c r="S50" i="8"/>
  <c r="U50" i="8"/>
  <c r="T50" i="8"/>
  <c r="V50" i="8"/>
  <c r="S51" i="8"/>
  <c r="T51" i="8"/>
  <c r="U51" i="8"/>
  <c r="V51" i="8"/>
  <c r="S52" i="8"/>
  <c r="T52" i="8"/>
  <c r="U52" i="8"/>
  <c r="V52" i="8"/>
  <c r="S53" i="8"/>
  <c r="T53" i="8"/>
  <c r="U53" i="8"/>
  <c r="V53" i="8"/>
  <c r="S54" i="8"/>
  <c r="T54" i="8"/>
  <c r="U54" i="8"/>
  <c r="V54" i="8"/>
  <c r="S57" i="8"/>
  <c r="T57" i="8"/>
  <c r="V57" i="8"/>
  <c r="U57" i="8"/>
  <c r="S59" i="8"/>
  <c r="U59" i="8"/>
  <c r="T59" i="8"/>
  <c r="V59" i="8"/>
  <c r="S61" i="8"/>
  <c r="T61" i="8"/>
  <c r="U61" i="8"/>
  <c r="V61" i="8"/>
  <c r="S62" i="8"/>
  <c r="T62" i="8"/>
  <c r="U62" i="8"/>
  <c r="V62" i="8"/>
  <c r="S63" i="8"/>
  <c r="T63" i="8"/>
  <c r="V63" i="8"/>
  <c r="U63" i="8"/>
  <c r="S66" i="8"/>
  <c r="U66" i="8"/>
  <c r="T66" i="8"/>
  <c r="V66" i="8"/>
  <c r="S70" i="8"/>
  <c r="T70" i="8"/>
  <c r="U70" i="8"/>
  <c r="V70" i="8"/>
  <c r="S75" i="8"/>
  <c r="U75" i="8"/>
  <c r="T75" i="8"/>
  <c r="V75" i="8"/>
  <c r="S76" i="8"/>
  <c r="T76" i="8"/>
  <c r="U76" i="8"/>
  <c r="V76" i="8"/>
  <c r="S77" i="8"/>
  <c r="T77" i="8"/>
  <c r="U77" i="8"/>
  <c r="V77" i="8"/>
  <c r="S78" i="8"/>
  <c r="T78" i="8"/>
  <c r="U78" i="8"/>
  <c r="V78" i="8"/>
  <c r="S79" i="8"/>
  <c r="T79" i="8"/>
  <c r="U79" i="8"/>
  <c r="V79" i="8"/>
  <c r="S80" i="8"/>
  <c r="T80" i="8"/>
  <c r="U80" i="8"/>
  <c r="V80" i="8"/>
  <c r="S81" i="8"/>
  <c r="T81" i="8"/>
  <c r="U81" i="8"/>
  <c r="V81" i="8"/>
  <c r="S84" i="8"/>
  <c r="T84" i="8"/>
  <c r="U84" i="8"/>
  <c r="V84" i="8"/>
  <c r="S85" i="8"/>
  <c r="T85" i="8"/>
  <c r="U85" i="8"/>
  <c r="V85" i="8"/>
  <c r="S87" i="8"/>
  <c r="U87" i="8"/>
  <c r="T87" i="8"/>
  <c r="V87" i="8"/>
  <c r="S88" i="8"/>
  <c r="T88" i="8"/>
  <c r="U88" i="8"/>
  <c r="V88" i="8"/>
  <c r="S89" i="8"/>
  <c r="U89" i="8"/>
  <c r="T89" i="8"/>
  <c r="V89" i="8"/>
  <c r="S91" i="8"/>
  <c r="U91" i="8"/>
  <c r="T91" i="8"/>
  <c r="V91" i="8"/>
  <c r="S93" i="8"/>
  <c r="T93" i="8"/>
  <c r="U93" i="8"/>
  <c r="V93" i="8"/>
  <c r="I23" i="3"/>
  <c r="I95" i="3" s="1"/>
  <c r="J23" i="3"/>
  <c r="J95" i="3" s="1"/>
  <c r="K23" i="3"/>
  <c r="L23" i="3"/>
  <c r="M23" i="3"/>
  <c r="M95" i="3" s="1"/>
  <c r="N23" i="3"/>
  <c r="N95" i="3" s="1"/>
  <c r="O23" i="3"/>
  <c r="O95" i="3" s="1"/>
  <c r="P23" i="3"/>
  <c r="L27" i="5"/>
  <c r="P27" i="5"/>
  <c r="C95" i="5"/>
  <c r="D95" i="5"/>
  <c r="E95" i="5"/>
  <c r="F95" i="5"/>
  <c r="G95" i="5"/>
  <c r="H95" i="5"/>
  <c r="I95" i="5"/>
  <c r="J95" i="5"/>
  <c r="K95" i="5"/>
  <c r="M95" i="5"/>
  <c r="N95" i="5"/>
  <c r="O95" i="5"/>
  <c r="B9" i="16"/>
  <c r="B12" i="16"/>
  <c r="B16" i="16"/>
  <c r="B17" i="16"/>
  <c r="B18" i="16"/>
  <c r="B21" i="16"/>
  <c r="B22" i="16"/>
  <c r="B23" i="16"/>
  <c r="B24" i="16"/>
  <c r="B27" i="16"/>
  <c r="B27" i="5165" s="1"/>
  <c r="B29" i="16"/>
  <c r="B30" i="16"/>
  <c r="B32" i="16"/>
  <c r="B34" i="16"/>
  <c r="C34" i="16"/>
  <c r="D34" i="16"/>
  <c r="T52" i="16"/>
  <c r="D52" i="16" s="1"/>
  <c r="E34" i="16"/>
  <c r="CD34" i="5119" s="1"/>
  <c r="CD94" i="5119" s="1"/>
  <c r="F34" i="16"/>
  <c r="G34" i="16"/>
  <c r="G95" i="16" s="1"/>
  <c r="H34" i="16"/>
  <c r="BD34" i="5119" s="1"/>
  <c r="BD100" i="5119" s="1"/>
  <c r="BD118" i="5119" s="1"/>
  <c r="I34" i="16"/>
  <c r="I95" i="16" s="1"/>
  <c r="J34" i="16"/>
  <c r="J95" i="16" s="1"/>
  <c r="K34" i="16"/>
  <c r="CQ34" i="5119" s="1"/>
  <c r="CQ94" i="5119" s="1"/>
  <c r="L34" i="16"/>
  <c r="AQ34" i="5119" s="1"/>
  <c r="AQ100" i="5119" s="1"/>
  <c r="M34" i="16"/>
  <c r="M95" i="16" s="1"/>
  <c r="N34" i="16"/>
  <c r="N95" i="16" s="1"/>
  <c r="O34" i="16"/>
  <c r="BQ34" i="5119" s="1"/>
  <c r="BQ94" i="5119" s="1"/>
  <c r="P34" i="16"/>
  <c r="Q34" i="5119" s="1"/>
  <c r="Q100" i="5119" s="1"/>
  <c r="B36" i="16"/>
  <c r="B37" i="16"/>
  <c r="B38" i="16"/>
  <c r="B41" i="16"/>
  <c r="B43" i="16"/>
  <c r="B44" i="16"/>
  <c r="B45" i="16"/>
  <c r="B47" i="16"/>
  <c r="B48" i="16"/>
  <c r="B49" i="16"/>
  <c r="B50" i="16"/>
  <c r="B51" i="16"/>
  <c r="B52" i="16"/>
  <c r="B53" i="16"/>
  <c r="B54" i="16"/>
  <c r="B57" i="16"/>
  <c r="B60" i="16"/>
  <c r="B61" i="16"/>
  <c r="B62" i="16"/>
  <c r="B63" i="16"/>
  <c r="B66" i="16"/>
  <c r="B70" i="16"/>
  <c r="B76" i="16"/>
  <c r="B77" i="16"/>
  <c r="B78" i="16"/>
  <c r="B80" i="16"/>
  <c r="B81" i="16"/>
  <c r="B82" i="16"/>
  <c r="B85" i="16"/>
  <c r="B87" i="16"/>
  <c r="B88" i="16"/>
  <c r="B89" i="16"/>
  <c r="B93" i="16"/>
  <c r="C9" i="5112"/>
  <c r="C12" i="5112"/>
  <c r="C16" i="5112"/>
  <c r="C17" i="5112"/>
  <c r="C18" i="5112"/>
  <c r="C21" i="5112"/>
  <c r="J21" i="5112"/>
  <c r="J95" i="5112" s="1"/>
  <c r="C22" i="5112"/>
  <c r="C23" i="5112"/>
  <c r="C24" i="5112"/>
  <c r="C27" i="5112"/>
  <c r="C28" i="5112"/>
  <c r="C30" i="5112"/>
  <c r="C32" i="5112"/>
  <c r="C34" i="5112"/>
  <c r="C36" i="5112"/>
  <c r="C37" i="5112"/>
  <c r="C38" i="5112"/>
  <c r="C41" i="5112"/>
  <c r="C43" i="5112"/>
  <c r="C44" i="5112"/>
  <c r="C45" i="5112"/>
  <c r="C46" i="5112"/>
  <c r="C47" i="5112"/>
  <c r="C48" i="5112"/>
  <c r="C49" i="5112"/>
  <c r="C50" i="5112"/>
  <c r="C51" i="5112"/>
  <c r="C52" i="5112"/>
  <c r="C53" i="5112"/>
  <c r="C54" i="5112"/>
  <c r="C57" i="5112"/>
  <c r="C60" i="5112"/>
  <c r="C61" i="5112"/>
  <c r="C62" i="5112"/>
  <c r="C63" i="5112"/>
  <c r="C66" i="5112"/>
  <c r="C71" i="5112"/>
  <c r="C75" i="5112"/>
  <c r="C76" i="5112"/>
  <c r="C77" i="5112"/>
  <c r="C79" i="5112"/>
  <c r="C80" i="5112"/>
  <c r="C81" i="5112"/>
  <c r="C82" i="5112"/>
  <c r="C85" i="5112"/>
  <c r="C87" i="5112"/>
  <c r="C88" i="5112"/>
  <c r="C89" i="5112"/>
  <c r="C93" i="5112"/>
  <c r="T100" i="5112"/>
  <c r="V100" i="5112" s="1"/>
  <c r="U100" i="5112"/>
  <c r="X100" i="5112"/>
  <c r="Y100" i="5112"/>
  <c r="T101" i="5112"/>
  <c r="AA101" i="5112" s="1"/>
  <c r="U101" i="5112"/>
  <c r="X101" i="5112"/>
  <c r="Y101" i="5112"/>
  <c r="T102" i="5112"/>
  <c r="I126" i="5112" s="1"/>
  <c r="U102" i="5112"/>
  <c r="X102" i="5112"/>
  <c r="Y102" i="5112"/>
  <c r="T103" i="5112"/>
  <c r="I127" i="5112" s="1"/>
  <c r="U103" i="5112"/>
  <c r="X103" i="5112"/>
  <c r="Y103" i="5112"/>
  <c r="T104" i="5112"/>
  <c r="W104" i="5112" s="1"/>
  <c r="U104" i="5112"/>
  <c r="X104" i="5112"/>
  <c r="Y104" i="5112"/>
  <c r="T105" i="5112"/>
  <c r="W105" i="5112" s="1"/>
  <c r="U105" i="5112"/>
  <c r="X105" i="5112"/>
  <c r="Y105" i="5112"/>
  <c r="T107" i="5112"/>
  <c r="I131" i="5112" s="1"/>
  <c r="U107" i="5112"/>
  <c r="X107" i="5112"/>
  <c r="Y107" i="5112"/>
  <c r="T108" i="5112"/>
  <c r="W108" i="5112" s="1"/>
  <c r="U108" i="5112"/>
  <c r="X108" i="5112"/>
  <c r="Y108" i="5112"/>
  <c r="T109" i="5112"/>
  <c r="I133" i="5112" s="1"/>
  <c r="M133" i="5112" s="1"/>
  <c r="U109" i="5112"/>
  <c r="X109" i="5112"/>
  <c r="Y109" i="5112"/>
  <c r="T110" i="5112"/>
  <c r="V110" i="5112" s="1"/>
  <c r="U110" i="5112"/>
  <c r="X110" i="5112"/>
  <c r="Y110" i="5112"/>
  <c r="T111" i="5112"/>
  <c r="W111" i="5112" s="1"/>
  <c r="U111" i="5112"/>
  <c r="X111" i="5112"/>
  <c r="Y111" i="5112"/>
  <c r="T112" i="5112"/>
  <c r="W112" i="5112" s="1"/>
  <c r="H136" i="5112"/>
  <c r="K136" i="5112" s="1"/>
  <c r="U112" i="5112"/>
  <c r="X112" i="5112"/>
  <c r="Y112" i="5112"/>
  <c r="T113" i="5112"/>
  <c r="AA113" i="5112" s="1"/>
  <c r="U113" i="5112"/>
  <c r="X113" i="5112"/>
  <c r="Y113" i="5112"/>
  <c r="T114" i="5112"/>
  <c r="I138" i="5112" s="1"/>
  <c r="H138" i="5112"/>
  <c r="K138" i="5112" s="1"/>
  <c r="U114" i="5112"/>
  <c r="X114" i="5112"/>
  <c r="Y114" i="5112"/>
  <c r="T115" i="5112"/>
  <c r="V115" i="5112" s="1"/>
  <c r="U115" i="5112"/>
  <c r="X115" i="5112"/>
  <c r="Y115" i="5112"/>
  <c r="T116" i="5112"/>
  <c r="W116" i="5112" s="1"/>
  <c r="U116" i="5112"/>
  <c r="X116" i="5112"/>
  <c r="Y116" i="5112"/>
  <c r="T117" i="5112"/>
  <c r="AA117" i="5112" s="1"/>
  <c r="L141" i="5112"/>
  <c r="J141" i="5112"/>
  <c r="H141" i="5112"/>
  <c r="U117" i="5112"/>
  <c r="X117" i="5112"/>
  <c r="Y117" i="5112"/>
  <c r="T118" i="5112"/>
  <c r="V118" i="5112" s="1"/>
  <c r="U118" i="5112"/>
  <c r="X118" i="5112"/>
  <c r="Y118" i="5112"/>
  <c r="T119" i="5112"/>
  <c r="V119" i="5112" s="1"/>
  <c r="U119" i="5112"/>
  <c r="X119" i="5112"/>
  <c r="Y119" i="5112"/>
  <c r="T120" i="5112"/>
  <c r="I144" i="5112" s="1"/>
  <c r="U120" i="5112"/>
  <c r="X120" i="5112"/>
  <c r="Y120" i="5112"/>
  <c r="T121" i="5112"/>
  <c r="W121" i="5112" s="1"/>
  <c r="U121" i="5112"/>
  <c r="X121" i="5112"/>
  <c r="Y121" i="5112"/>
  <c r="T122" i="5112"/>
  <c r="I146" i="5112" s="1"/>
  <c r="U122" i="5112"/>
  <c r="X122" i="5112"/>
  <c r="Y122" i="5112"/>
  <c r="T123" i="5112"/>
  <c r="AA123" i="5112" s="1"/>
  <c r="U123" i="5112"/>
  <c r="X123" i="5112"/>
  <c r="Y123" i="5112"/>
  <c r="T124" i="5112"/>
  <c r="W124" i="5112" s="1"/>
  <c r="U124" i="5112"/>
  <c r="X124" i="5112"/>
  <c r="Y124" i="5112"/>
  <c r="H124" i="5112"/>
  <c r="K124" i="5112" s="1"/>
  <c r="H125" i="5112"/>
  <c r="J125" i="5112"/>
  <c r="L125" i="5112"/>
  <c r="H126" i="5112"/>
  <c r="J126" i="5112"/>
  <c r="L126" i="5112"/>
  <c r="H127" i="5112"/>
  <c r="K127" i="5112" s="1"/>
  <c r="H128" i="5112"/>
  <c r="K128" i="5112" s="1"/>
  <c r="H129" i="5112"/>
  <c r="K129" i="5112" s="1"/>
  <c r="H130" i="5112"/>
  <c r="K130" i="5112" s="1"/>
  <c r="I130" i="5112"/>
  <c r="M130" i="5112" s="1"/>
  <c r="H131" i="5112"/>
  <c r="H132" i="5112"/>
  <c r="J132" i="5112"/>
  <c r="L132" i="5112"/>
  <c r="H133" i="5112"/>
  <c r="K133" i="5112" s="1"/>
  <c r="H134" i="5112"/>
  <c r="J134" i="5112"/>
  <c r="L134" i="5112"/>
  <c r="H135" i="5112"/>
  <c r="J135" i="5112"/>
  <c r="L135" i="5112"/>
  <c r="H137" i="5112"/>
  <c r="K137" i="5112" s="1"/>
  <c r="H139" i="5112"/>
  <c r="K139" i="5112" s="1"/>
  <c r="H140" i="5112"/>
  <c r="J140" i="5112"/>
  <c r="L140" i="5112"/>
  <c r="H142" i="5112"/>
  <c r="K142" i="5112" s="1"/>
  <c r="H143" i="5112"/>
  <c r="H144" i="5112"/>
  <c r="J144" i="5112"/>
  <c r="L144" i="5112"/>
  <c r="H145" i="5112"/>
  <c r="J145" i="5112"/>
  <c r="L145" i="5112"/>
  <c r="H146" i="5112"/>
  <c r="J146" i="5112"/>
  <c r="L146" i="5112"/>
  <c r="H147" i="5112"/>
  <c r="K147" i="5112" s="1"/>
  <c r="H148" i="5112"/>
  <c r="K148" i="5112" s="1"/>
  <c r="AA124" i="5112"/>
  <c r="E99" i="5132"/>
  <c r="E99" i="5131"/>
  <c r="Q118" i="5119" l="1"/>
  <c r="D119" i="5119"/>
  <c r="C121" i="5119"/>
  <c r="AP118" i="5119"/>
  <c r="C119" i="5119"/>
  <c r="P118" i="5119"/>
  <c r="AQ118" i="5119"/>
  <c r="D121" i="5119"/>
  <c r="C103" i="5119"/>
  <c r="D103" i="5119"/>
  <c r="D101" i="5119"/>
  <c r="C101" i="5119"/>
  <c r="Q94" i="5119"/>
  <c r="AQ94" i="5119"/>
  <c r="BD94" i="5119"/>
  <c r="AP94" i="5119"/>
  <c r="P94" i="5119"/>
  <c r="AA121" i="5112"/>
  <c r="V122" i="5112"/>
  <c r="L98" i="5112"/>
  <c r="CP90" i="5119" s="1"/>
  <c r="AA115" i="5112"/>
  <c r="I139" i="5112"/>
  <c r="G139" i="5112" s="1"/>
  <c r="AA110" i="5112"/>
  <c r="I134" i="5112"/>
  <c r="M134" i="5112" s="1"/>
  <c r="I135" i="5112"/>
  <c r="G135" i="5112" s="1"/>
  <c r="AA105" i="5112"/>
  <c r="V107" i="5112"/>
  <c r="I129" i="5112"/>
  <c r="M129" i="5112" s="1"/>
  <c r="M144" i="5112"/>
  <c r="W118" i="5112"/>
  <c r="I140" i="5112"/>
  <c r="M140" i="5112" s="1"/>
  <c r="AA118" i="5112"/>
  <c r="AA116" i="5112"/>
  <c r="K134" i="5112"/>
  <c r="M126" i="5112"/>
  <c r="K125" i="5112"/>
  <c r="AA102" i="5112"/>
  <c r="K145" i="5112"/>
  <c r="K140" i="5112"/>
  <c r="AA114" i="5112"/>
  <c r="V105" i="5112"/>
  <c r="N139" i="5112"/>
  <c r="V124" i="5112"/>
  <c r="I148" i="5112"/>
  <c r="W102" i="5112"/>
  <c r="AA103" i="5112"/>
  <c r="N140" i="5112"/>
  <c r="W110" i="5112"/>
  <c r="AA100" i="5112"/>
  <c r="V117" i="5112"/>
  <c r="W123" i="5112"/>
  <c r="K141" i="5112"/>
  <c r="W103" i="5112"/>
  <c r="P98" i="5112"/>
  <c r="BP90" i="5119" s="1"/>
  <c r="BP87" i="5119"/>
  <c r="AA109" i="5112"/>
  <c r="G133" i="5112"/>
  <c r="AA111" i="5112"/>
  <c r="W101" i="5112"/>
  <c r="W115" i="5112"/>
  <c r="V108" i="5112"/>
  <c r="K146" i="5112"/>
  <c r="N138" i="5112"/>
  <c r="D34" i="5119"/>
  <c r="D100" i="5119" s="1"/>
  <c r="D118" i="5119" s="1"/>
  <c r="AD34" i="5119"/>
  <c r="AD100" i="5119" s="1"/>
  <c r="F99" i="5112"/>
  <c r="CC87" i="5119"/>
  <c r="F98" i="5112"/>
  <c r="V101" i="5112"/>
  <c r="I125" i="5112"/>
  <c r="M125" i="5112" s="1"/>
  <c r="K144" i="5112"/>
  <c r="M139" i="5112"/>
  <c r="I142" i="5112"/>
  <c r="W120" i="5112"/>
  <c r="AA120" i="5112"/>
  <c r="V112" i="5112"/>
  <c r="N146" i="5112"/>
  <c r="V120" i="5112"/>
  <c r="I136" i="5112"/>
  <c r="N136" i="5112" s="1"/>
  <c r="E98" i="5131"/>
  <c r="M127" i="5112"/>
  <c r="N127" i="5112"/>
  <c r="G138" i="5112"/>
  <c r="M131" i="5112"/>
  <c r="N131" i="5112"/>
  <c r="N130" i="5112"/>
  <c r="V114" i="5112"/>
  <c r="AA122" i="5112"/>
  <c r="AA108" i="5112"/>
  <c r="K135" i="5112"/>
  <c r="K132" i="5112"/>
  <c r="W119" i="5112"/>
  <c r="G126" i="5112"/>
  <c r="V104" i="5112"/>
  <c r="G144" i="5112"/>
  <c r="V111" i="5112"/>
  <c r="V102" i="5112"/>
  <c r="V103" i="5112"/>
  <c r="AA112" i="5112"/>
  <c r="W114" i="5112"/>
  <c r="W122" i="5112"/>
  <c r="V116" i="5112"/>
  <c r="I132" i="5112"/>
  <c r="M132" i="5112" s="1"/>
  <c r="M135" i="5112"/>
  <c r="N133" i="5112"/>
  <c r="I98" i="5112"/>
  <c r="E98" i="5164"/>
  <c r="O98" i="4"/>
  <c r="E98" i="5159"/>
  <c r="J100" i="5132"/>
  <c r="J187" i="5119" s="1"/>
  <c r="O98" i="5132"/>
  <c r="J96" i="8"/>
  <c r="H187" i="5119" s="1"/>
  <c r="O98" i="8"/>
  <c r="O98" i="5160"/>
  <c r="K98" i="5160"/>
  <c r="E98" i="5160"/>
  <c r="X84" i="8"/>
  <c r="J96" i="5131"/>
  <c r="I187" i="5119" s="1"/>
  <c r="E95" i="16"/>
  <c r="E99" i="16" s="1"/>
  <c r="K95" i="16"/>
  <c r="P95" i="5"/>
  <c r="H98" i="4"/>
  <c r="E98" i="8"/>
  <c r="E95" i="3"/>
  <c r="J96" i="3" s="1"/>
  <c r="G187" i="5119" s="1"/>
  <c r="L95" i="5"/>
  <c r="K98" i="5" s="1"/>
  <c r="E98" i="5132"/>
  <c r="W84" i="8"/>
  <c r="X66" i="8"/>
  <c r="X63" i="8"/>
  <c r="W41" i="8"/>
  <c r="J96" i="4"/>
  <c r="F187" i="5119" s="1"/>
  <c r="K98" i="4"/>
  <c r="E99" i="4"/>
  <c r="E98" i="4"/>
  <c r="W91" i="8"/>
  <c r="K98" i="5132"/>
  <c r="J96" i="5160"/>
  <c r="L187" i="5119" s="1"/>
  <c r="X77" i="8"/>
  <c r="X9" i="8"/>
  <c r="O98" i="5164"/>
  <c r="H98" i="5164"/>
  <c r="B27" i="5159"/>
  <c r="W88" i="8"/>
  <c r="X87" i="8"/>
  <c r="W85" i="8"/>
  <c r="X78" i="8"/>
  <c r="W77" i="8"/>
  <c r="B27" i="5160"/>
  <c r="X70" i="8"/>
  <c r="I128" i="5112"/>
  <c r="V109" i="5112"/>
  <c r="W100" i="5112"/>
  <c r="I143" i="5112"/>
  <c r="G143" i="5112" s="1"/>
  <c r="V123" i="5112"/>
  <c r="M146" i="5112"/>
  <c r="AA104" i="5112"/>
  <c r="K143" i="5112"/>
  <c r="K126" i="5112"/>
  <c r="N126" i="5112"/>
  <c r="I141" i="5112"/>
  <c r="M141" i="5112" s="1"/>
  <c r="W117" i="5112"/>
  <c r="W113" i="5112"/>
  <c r="V113" i="5112"/>
  <c r="I137" i="5112"/>
  <c r="W109" i="5112"/>
  <c r="V121" i="5112"/>
  <c r="I145" i="5112"/>
  <c r="M138" i="5112"/>
  <c r="AA119" i="5112"/>
  <c r="I124" i="5112"/>
  <c r="N124" i="5112" s="1"/>
  <c r="N144" i="5112"/>
  <c r="I147" i="5112"/>
  <c r="K131" i="5112"/>
  <c r="G131" i="5112"/>
  <c r="AA107" i="5112"/>
  <c r="W107" i="5112"/>
  <c r="J96" i="5159"/>
  <c r="K187" i="5119" s="1"/>
  <c r="O98" i="5159"/>
  <c r="K98" i="5131"/>
  <c r="H98" i="8"/>
  <c r="W59" i="8"/>
  <c r="W46" i="8"/>
  <c r="X17" i="8"/>
  <c r="W13" i="8"/>
  <c r="H98" i="5131"/>
  <c r="W57" i="8"/>
  <c r="X50" i="8"/>
  <c r="X46" i="8"/>
  <c r="W18" i="8"/>
  <c r="S95" i="5132"/>
  <c r="Y95" i="5132" s="1"/>
  <c r="J98" i="5165"/>
  <c r="H98" i="5165"/>
  <c r="T95" i="5165"/>
  <c r="O98" i="5165"/>
  <c r="K98" i="5165"/>
  <c r="E98" i="5165"/>
  <c r="J97" i="5165"/>
  <c r="N187" i="5119" s="1"/>
  <c r="S52" i="16"/>
  <c r="E98" i="5"/>
  <c r="W62" i="8"/>
  <c r="X43" i="8"/>
  <c r="X38" i="8"/>
  <c r="X36" i="8"/>
  <c r="X34" i="8"/>
  <c r="X30" i="8"/>
  <c r="O95" i="16"/>
  <c r="H98" i="5"/>
  <c r="X88" i="8"/>
  <c r="W81" i="8"/>
  <c r="W79" i="8"/>
  <c r="W37" i="8"/>
  <c r="W36" i="8"/>
  <c r="W24" i="8"/>
  <c r="W23" i="8"/>
  <c r="W21" i="8"/>
  <c r="W17" i="8"/>
  <c r="W16" i="8"/>
  <c r="W12" i="8"/>
  <c r="W9" i="8"/>
  <c r="K98" i="5159"/>
  <c r="H98" i="5132"/>
  <c r="V95" i="5165"/>
  <c r="U95" i="5164"/>
  <c r="O98" i="5131"/>
  <c r="K98" i="5164"/>
  <c r="T95" i="5160"/>
  <c r="H98" i="5159"/>
  <c r="T95" i="5131"/>
  <c r="S95" i="5131"/>
  <c r="Y95" i="5131" s="1"/>
  <c r="K98" i="8"/>
  <c r="S95" i="5160"/>
  <c r="Y95" i="5160" s="1"/>
  <c r="H98" i="5160"/>
  <c r="J96" i="5"/>
  <c r="E187" i="5119" s="1"/>
  <c r="W75" i="8"/>
  <c r="X49" i="8"/>
  <c r="X27" i="8"/>
  <c r="P95" i="3"/>
  <c r="W49" i="8"/>
  <c r="E99" i="5"/>
  <c r="R52" i="16"/>
  <c r="W50" i="8"/>
  <c r="X75" i="8"/>
  <c r="X57" i="8"/>
  <c r="X51" i="8"/>
  <c r="X48" i="8"/>
  <c r="X47" i="8"/>
  <c r="W44" i="8"/>
  <c r="W19" i="8"/>
  <c r="D95" i="16"/>
  <c r="X93" i="8"/>
  <c r="X91" i="8"/>
  <c r="W76" i="8"/>
  <c r="X59" i="8"/>
  <c r="W52" i="8"/>
  <c r="W48" i="8"/>
  <c r="W30" i="8"/>
  <c r="W29" i="8"/>
  <c r="X23" i="8"/>
  <c r="X22" i="8"/>
  <c r="X12" i="8"/>
  <c r="U95" i="5165"/>
  <c r="S95" i="5159"/>
  <c r="Y95" i="5159" s="1"/>
  <c r="V95" i="5159"/>
  <c r="U95" i="5159"/>
  <c r="V95" i="5131"/>
  <c r="T95" i="5132"/>
  <c r="T95" i="5159"/>
  <c r="U95" i="5131"/>
  <c r="S95" i="5165"/>
  <c r="Y95" i="5165" s="1"/>
  <c r="T95" i="5164"/>
  <c r="V95" i="5132"/>
  <c r="U95" i="5132"/>
  <c r="V95" i="5164"/>
  <c r="S95" i="5164"/>
  <c r="Y95" i="5164" s="1"/>
  <c r="U95" i="5160"/>
  <c r="V95" i="5160"/>
  <c r="L95" i="3"/>
  <c r="W93" i="8"/>
  <c r="X76" i="8"/>
  <c r="W70" i="8"/>
  <c r="W61" i="8"/>
  <c r="X81" i="8"/>
  <c r="X80" i="8"/>
  <c r="W63" i="8"/>
  <c r="W89" i="8"/>
  <c r="X13" i="8"/>
  <c r="X54" i="8"/>
  <c r="X53" i="8"/>
  <c r="X52" i="8"/>
  <c r="X44" i="8"/>
  <c r="X37" i="8"/>
  <c r="X32" i="8"/>
  <c r="X29" i="8"/>
  <c r="X21" i="8"/>
  <c r="X89" i="8"/>
  <c r="W87" i="8"/>
  <c r="W80" i="8"/>
  <c r="W78" i="8"/>
  <c r="W66" i="8"/>
  <c r="X62" i="8"/>
  <c r="X61" i="8"/>
  <c r="W54" i="8"/>
  <c r="W53" i="8"/>
  <c r="W47" i="8"/>
  <c r="W45" i="8"/>
  <c r="X41" i="8"/>
  <c r="W38" i="8"/>
  <c r="W32" i="8"/>
  <c r="X24" i="8"/>
  <c r="W22" i="8"/>
  <c r="X18" i="8"/>
  <c r="X19" i="8"/>
  <c r="C95" i="16"/>
  <c r="R34" i="16"/>
  <c r="DD34" i="5119" s="1"/>
  <c r="R23" i="3"/>
  <c r="DG100" i="5119" s="1"/>
  <c r="H95" i="3"/>
  <c r="H98" i="3" s="1"/>
  <c r="L95" i="16"/>
  <c r="W43" i="8"/>
  <c r="W34" i="8"/>
  <c r="X85" i="8"/>
  <c r="X79" i="8"/>
  <c r="W51" i="8"/>
  <c r="X45" i="8"/>
  <c r="W27" i="8"/>
  <c r="X16" i="8"/>
  <c r="DL100" i="5119"/>
  <c r="DK100" i="5119"/>
  <c r="H95" i="16"/>
  <c r="K95" i="3"/>
  <c r="F95" i="16"/>
  <c r="B27" i="5164"/>
  <c r="B27" i="8"/>
  <c r="P95" i="16"/>
  <c r="DA100" i="5119"/>
  <c r="CW100" i="5119"/>
  <c r="CS100" i="5119"/>
  <c r="CN100" i="5119"/>
  <c r="CJ100" i="5119"/>
  <c r="CF100" i="5119"/>
  <c r="CA100" i="5119"/>
  <c r="CA118" i="5119" s="1"/>
  <c r="BW100" i="5119"/>
  <c r="BW118" i="5119" s="1"/>
  <c r="BS100" i="5119"/>
  <c r="BS118" i="5119" s="1"/>
  <c r="DM100" i="5119"/>
  <c r="DH100" i="5119"/>
  <c r="DF100" i="5119"/>
  <c r="CZ100" i="5119"/>
  <c r="CV100" i="5119"/>
  <c r="CR100" i="5119"/>
  <c r="CM100" i="5119"/>
  <c r="CI100" i="5119"/>
  <c r="CE100" i="5119"/>
  <c r="BZ100" i="5119"/>
  <c r="BZ118" i="5119" s="1"/>
  <c r="BV100" i="5119"/>
  <c r="BV118" i="5119" s="1"/>
  <c r="BR100" i="5119"/>
  <c r="BR118" i="5119" s="1"/>
  <c r="DJ100" i="5119"/>
  <c r="DE100" i="5119"/>
  <c r="DN100" i="5119"/>
  <c r="CY100" i="5119"/>
  <c r="CU100" i="5119"/>
  <c r="CL100" i="5119"/>
  <c r="CH100" i="5119"/>
  <c r="BY100" i="5119"/>
  <c r="BY118" i="5119" s="1"/>
  <c r="BU100" i="5119"/>
  <c r="BU118" i="5119" s="1"/>
  <c r="BQ100" i="5119"/>
  <c r="BQ118" i="5119" s="1"/>
  <c r="DC100" i="5119"/>
  <c r="CX100" i="5119"/>
  <c r="CP100" i="5119"/>
  <c r="CK100" i="5119"/>
  <c r="CG100" i="5119"/>
  <c r="CC100" i="5119"/>
  <c r="BX100" i="5119"/>
  <c r="BX118" i="5119" s="1"/>
  <c r="BP100" i="5119"/>
  <c r="BP118" i="5119" s="1"/>
  <c r="DI100" i="5119"/>
  <c r="D120" i="5119" l="1"/>
  <c r="AD118" i="5119"/>
  <c r="D122" i="5119" s="1"/>
  <c r="D102" i="5119"/>
  <c r="AD94" i="5119"/>
  <c r="C123" i="5119"/>
  <c r="D123" i="5119"/>
  <c r="D94" i="5119"/>
  <c r="C105" i="5119"/>
  <c r="D105" i="5119"/>
  <c r="N134" i="5112"/>
  <c r="N135" i="5112"/>
  <c r="G134" i="5112"/>
  <c r="N129" i="5112"/>
  <c r="G136" i="5112"/>
  <c r="N125" i="5112"/>
  <c r="N141" i="5112"/>
  <c r="M148" i="5112"/>
  <c r="N148" i="5112"/>
  <c r="CC90" i="5119"/>
  <c r="M136" i="5112"/>
  <c r="G125" i="5112"/>
  <c r="C100" i="5119"/>
  <c r="C118" i="5119" s="1"/>
  <c r="BC90" i="5119"/>
  <c r="BC100" i="5119" s="1"/>
  <c r="BC118" i="5119" s="1"/>
  <c r="N142" i="5112"/>
  <c r="M142" i="5112"/>
  <c r="CC91" i="5119"/>
  <c r="K98" i="16"/>
  <c r="E99" i="3"/>
  <c r="N132" i="5112"/>
  <c r="G132" i="5112"/>
  <c r="E98" i="16"/>
  <c r="O98" i="5"/>
  <c r="X95" i="5131"/>
  <c r="E98" i="3"/>
  <c r="O98" i="3"/>
  <c r="W95" i="5132"/>
  <c r="X95" i="5132"/>
  <c r="X95" i="5165"/>
  <c r="AP139" i="5119"/>
  <c r="O98" i="16"/>
  <c r="AQ139" i="5119"/>
  <c r="CT100" i="5119"/>
  <c r="M147" i="5112"/>
  <c r="G147" i="5112"/>
  <c r="N147" i="5112"/>
  <c r="M145" i="5112"/>
  <c r="N145" i="5112"/>
  <c r="M143" i="5112"/>
  <c r="N143" i="5112"/>
  <c r="G128" i="5112"/>
  <c r="M128" i="5112"/>
  <c r="N128" i="5112"/>
  <c r="DD100" i="5119"/>
  <c r="M137" i="5112"/>
  <c r="N137" i="5112"/>
  <c r="G137" i="5112"/>
  <c r="W95" i="5131"/>
  <c r="X95" i="5164"/>
  <c r="AW139" i="5119"/>
  <c r="CQ100" i="5119"/>
  <c r="X95" i="5160"/>
  <c r="W95" i="5164"/>
  <c r="W95" i="5159"/>
  <c r="W95" i="5165"/>
  <c r="BT100" i="5119"/>
  <c r="BT118" i="5119" s="1"/>
  <c r="W95" i="5160"/>
  <c r="X95" i="5159"/>
  <c r="K98" i="3"/>
  <c r="CD100" i="5119"/>
  <c r="Q139" i="5119"/>
  <c r="N95" i="5119"/>
  <c r="AU139" i="5119"/>
  <c r="AS139" i="5119"/>
  <c r="AV139" i="5119"/>
  <c r="K95" i="5119"/>
  <c r="K96" i="5119"/>
  <c r="H98" i="16"/>
  <c r="N96" i="5119"/>
  <c r="L95" i="5119"/>
  <c r="L96" i="5119"/>
  <c r="P139" i="5119"/>
  <c r="I95" i="5119"/>
  <c r="I96" i="5119"/>
  <c r="H96" i="5119"/>
  <c r="H95" i="5119"/>
  <c r="S139" i="5119"/>
  <c r="C95" i="5119"/>
  <c r="F96" i="5119"/>
  <c r="F95" i="5119"/>
  <c r="V139" i="5119"/>
  <c r="W139" i="5119"/>
  <c r="U139" i="5119"/>
  <c r="J96" i="5119"/>
  <c r="J95" i="5119"/>
  <c r="M96" i="5119"/>
  <c r="M95" i="5119"/>
  <c r="D104" i="5119" l="1"/>
  <c r="BC94" i="5119"/>
  <c r="C94" i="5119"/>
  <c r="AC100" i="5119"/>
  <c r="AR139" i="5119"/>
  <c r="E95" i="5119"/>
  <c r="T139" i="5119"/>
  <c r="G96" i="5119"/>
  <c r="E96" i="5119"/>
  <c r="R139" i="5119"/>
  <c r="AT139" i="5119"/>
  <c r="G95" i="5119"/>
  <c r="D95" i="5119"/>
  <c r="D96" i="5119"/>
  <c r="AC118" i="5119" l="1"/>
  <c r="C122" i="5119" s="1"/>
  <c r="C120" i="5119"/>
  <c r="C102" i="5119"/>
  <c r="AC94" i="5119"/>
  <c r="C96" i="5119" s="1"/>
  <c r="C104" i="5119" l="1"/>
</calcChain>
</file>

<file path=xl/sharedStrings.xml><?xml version="1.0" encoding="utf-8"?>
<sst xmlns="http://schemas.openxmlformats.org/spreadsheetml/2006/main" count="2049" uniqueCount="411">
  <si>
    <t>INCOMING</t>
  </si>
  <si>
    <t>OUTGOING</t>
  </si>
  <si>
    <t>DOGS</t>
  </si>
  <si>
    <t>CATS</t>
  </si>
  <si>
    <t>AGENCY</t>
  </si>
  <si>
    <t>SURRENDER</t>
  </si>
  <si>
    <t>STRAY</t>
  </si>
  <si>
    <t>TRANSFER IN</t>
  </si>
  <si>
    <t>ADOPTED</t>
  </si>
  <si>
    <t>REDEEMED</t>
  </si>
  <si>
    <t>TRANSFER OUT</t>
  </si>
  <si>
    <t>EUTHANIZED</t>
  </si>
  <si>
    <t>Atherton Kennels</t>
  </si>
  <si>
    <t>Blue Mountain Humane Assn.*</t>
  </si>
  <si>
    <t>Clackamas Co. Dog Control</t>
  </si>
  <si>
    <t>Clatsop Co. Animal Control</t>
  </si>
  <si>
    <t>Columbia Co. Animal Control</t>
  </si>
  <si>
    <t>Coos Co. Animal Control</t>
  </si>
  <si>
    <t>Curry Co. Animal Shelter</t>
  </si>
  <si>
    <t>Committed Alliance to Strays</t>
  </si>
  <si>
    <t>Dallas Animal Control</t>
  </si>
  <si>
    <t>Douglas Co. Animal Control**</t>
  </si>
  <si>
    <t>Evergreen-Doe Humane Society</t>
  </si>
  <si>
    <t>Family Dogs New Life</t>
  </si>
  <si>
    <t>Florence Humane Society</t>
  </si>
  <si>
    <t>Gilliam County Animal Control</t>
  </si>
  <si>
    <t>transfers all animals to Wasco County</t>
  </si>
  <si>
    <t>Greenhill Humane Society</t>
  </si>
  <si>
    <t>Harney County Veterinary Clinic</t>
  </si>
  <si>
    <t>Heartland Humane Society</t>
  </si>
  <si>
    <t>Home at Last Animal Friends</t>
  </si>
  <si>
    <t>Hood River County Animal Control</t>
  </si>
  <si>
    <t>H. S.  of Central OR</t>
  </si>
  <si>
    <t>H. S.  of the Ochocos</t>
  </si>
  <si>
    <t>H. S. of Redmond</t>
  </si>
  <si>
    <t>H. S.  of Willamette Valley</t>
  </si>
  <si>
    <t>Jackson Co. Animal Control†</t>
  </si>
  <si>
    <t>Jefferson Co. Kennels</t>
  </si>
  <si>
    <t>Josephine Co. Protection</t>
  </si>
  <si>
    <t>Klamath Falls Humane Society</t>
  </si>
  <si>
    <t>Lakeview Animal Hospital</t>
  </si>
  <si>
    <t>Lane Co. Animal Control</t>
  </si>
  <si>
    <t>Lincoln Co. Animal Control</t>
  </si>
  <si>
    <t>Linn Co. Dog Control</t>
  </si>
  <si>
    <t>Milton Freewater PD</t>
  </si>
  <si>
    <t>Monmouth PD</t>
  </si>
  <si>
    <t>Multnomah Co. Animal Control</t>
  </si>
  <si>
    <t>New Beginnings SPCA</t>
  </si>
  <si>
    <t>Newberg Police Department</t>
  </si>
  <si>
    <t>Oregon Humane Society</t>
  </si>
  <si>
    <t>Pioneer Humane Society</t>
  </si>
  <si>
    <t>Polk Co. Sheriff's Office</t>
  </si>
  <si>
    <t>Rogue Valley Humane Society</t>
  </si>
  <si>
    <t>Safe Haven Humane Society</t>
  </si>
  <si>
    <t>Seaside Police Department</t>
  </si>
  <si>
    <t>Sherman County Animal Control</t>
  </si>
  <si>
    <t>Southcoast Humane Society</t>
  </si>
  <si>
    <t>Southern Oregon Humane Society</t>
  </si>
  <si>
    <t>Tillamook Veterinary Hospital</t>
  </si>
  <si>
    <t>Wallowa Co. Animal Control</t>
  </si>
  <si>
    <t>Wasco Co. Animal Shelter</t>
  </si>
  <si>
    <t>Washington Co. Animal Shelter</t>
  </si>
  <si>
    <t>Yamhill Co. Dog Control</t>
  </si>
  <si>
    <t>TOTALS:</t>
  </si>
  <si>
    <t>LEGEND:</t>
  </si>
  <si>
    <t>Would not submit numbers</t>
  </si>
  <si>
    <t>Does not receive cats</t>
  </si>
  <si>
    <t>†</t>
  </si>
  <si>
    <t>Provides euthanization service for Southern OR H.S. &amp; Committed Alliance to Strays</t>
  </si>
  <si>
    <t>*</t>
  </si>
  <si>
    <t>Outgoing adopted and redeemed totals combined under redeemed column.</t>
  </si>
  <si>
    <t>**</t>
  </si>
  <si>
    <t>Now Saving Grace Pet Adoption Ctr.</t>
  </si>
  <si>
    <t>Blue Mountain Humane Assn.</t>
  </si>
  <si>
    <t>Homeward Bound Pets</t>
  </si>
  <si>
    <t>*transfers all animals to Wasco County</t>
  </si>
  <si>
    <t>Harney County Veterinary Clinic*</t>
  </si>
  <si>
    <t>Saving Grace Pet Adoption Ctr</t>
  </si>
  <si>
    <t>Note on stat sheet states there is a humane society. See contact/#s.</t>
  </si>
  <si>
    <t>Provides euthanasia service for Southern OR H.S. &amp; Committed Alliance to Strays</t>
  </si>
  <si>
    <t>cats in</t>
  </si>
  <si>
    <t>cats euthanized</t>
  </si>
  <si>
    <t>Incoming</t>
  </si>
  <si>
    <t>Dogs</t>
  </si>
  <si>
    <t>Cats</t>
  </si>
  <si>
    <t>Dogs in</t>
  </si>
  <si>
    <t>Cats in</t>
  </si>
  <si>
    <t>County</t>
  </si>
  <si>
    <t>Shelter budget</t>
  </si>
  <si>
    <t>$/animal</t>
  </si>
  <si>
    <t>Euthanized</t>
  </si>
  <si>
    <t>% Euthanized</t>
  </si>
  <si>
    <t>%euthanized</t>
  </si>
  <si>
    <t>Surrender</t>
  </si>
  <si>
    <t>Stray</t>
  </si>
  <si>
    <t>Transfer in</t>
  </si>
  <si>
    <t>cats</t>
  </si>
  <si>
    <t>Coos</t>
  </si>
  <si>
    <t>Coos Co Animal Control</t>
  </si>
  <si>
    <t>Klamath</t>
  </si>
  <si>
    <t>Klamath Falls Humane Soc</t>
  </si>
  <si>
    <t>Jackson</t>
  </si>
  <si>
    <t>Jackson Co Animal Control</t>
  </si>
  <si>
    <t>Crook</t>
  </si>
  <si>
    <t>Humane Soc of Ochocos</t>
  </si>
  <si>
    <t>Josephine</t>
  </si>
  <si>
    <t>Josephine Co Protection</t>
  </si>
  <si>
    <t>Marion</t>
  </si>
  <si>
    <t>HS of Willamette Valley</t>
  </si>
  <si>
    <t>Washington</t>
  </si>
  <si>
    <t>Washington Co Animal Shelter</t>
  </si>
  <si>
    <t>Lane</t>
  </si>
  <si>
    <t>Benton</t>
  </si>
  <si>
    <t>Heartland Humane Soc</t>
  </si>
  <si>
    <t>Deschutes</t>
  </si>
  <si>
    <t>Humane Soc of Central OR</t>
  </si>
  <si>
    <t>Clatsop</t>
  </si>
  <si>
    <t>Caltsop Co Animal Control</t>
  </si>
  <si>
    <t>Redmond Humane Soc</t>
  </si>
  <si>
    <t>Lane Co Animal Control</t>
  </si>
  <si>
    <t>Union</t>
  </si>
  <si>
    <t>Blue Mountain Humane Assoc.</t>
  </si>
  <si>
    <t>Multnomah</t>
  </si>
  <si>
    <t>Oregon Humane Soc</t>
  </si>
  <si>
    <t>Malheur</t>
  </si>
  <si>
    <t>Wasco</t>
  </si>
  <si>
    <t>Wasco Co Animal Shelter</t>
  </si>
  <si>
    <t>Douglas</t>
  </si>
  <si>
    <t>Douglas Co Animal Control</t>
  </si>
  <si>
    <t>Lincoln</t>
  </si>
  <si>
    <t>Lincoln Co Animal Control</t>
  </si>
  <si>
    <t>Tillamook</t>
  </si>
  <si>
    <t>Tillamook Vet Hospital</t>
  </si>
  <si>
    <t>Yamhill</t>
  </si>
  <si>
    <t>Yamhill Co Dog Control</t>
  </si>
  <si>
    <t>Linn</t>
  </si>
  <si>
    <t>Linn Co Dog Control</t>
  </si>
  <si>
    <t>Multnoma Co Animal Control</t>
  </si>
  <si>
    <t>Clackamas</t>
  </si>
  <si>
    <t>Clackamas Co Dog Control</t>
  </si>
  <si>
    <t>Columbia</t>
  </si>
  <si>
    <t>Curry</t>
  </si>
  <si>
    <t>Polk</t>
  </si>
  <si>
    <t>Grant</t>
  </si>
  <si>
    <t>Jefferson</t>
  </si>
  <si>
    <t>Lake</t>
  </si>
  <si>
    <t>dogs in</t>
  </si>
  <si>
    <t>dogs euthanized</t>
  </si>
  <si>
    <t>Cat Adoption Team</t>
  </si>
  <si>
    <t>Clackamas Co. Dog Services</t>
  </si>
  <si>
    <t>Columbia County Humane Society</t>
  </si>
  <si>
    <t>*transfers all animals to Home at Last Animal Friends Shelter</t>
  </si>
  <si>
    <t>Jackson Co. Animal Shelter†</t>
  </si>
  <si>
    <t>Josephine Co. Animal Control</t>
  </si>
  <si>
    <t>Lane Co. Animal Regulation Authority</t>
  </si>
  <si>
    <t>*transfers all animals to Willamette Humane Society</t>
  </si>
  <si>
    <t>Washington Co. Animal Services</t>
  </si>
  <si>
    <t>Willamette Humane Society</t>
  </si>
  <si>
    <t>Would not or could not submit information</t>
  </si>
  <si>
    <t>Does not receive cats or does not receive dogs</t>
  </si>
  <si>
    <t>***</t>
  </si>
  <si>
    <t>The Oregon Humane Society cannot verify any information provided by shelters.</t>
  </si>
  <si>
    <t>total</t>
  </si>
  <si>
    <t>dogs out</t>
  </si>
  <si>
    <t>Florence Area HS</t>
  </si>
  <si>
    <t>Adoptions:</t>
  </si>
  <si>
    <t>Umatilla</t>
  </si>
  <si>
    <t>Gilliam</t>
  </si>
  <si>
    <t>Harney</t>
  </si>
  <si>
    <t>Wallowa</t>
  </si>
  <si>
    <t>Sherman</t>
  </si>
  <si>
    <t xml:space="preserve">  </t>
  </si>
  <si>
    <t>**no data for this year, interpolated</t>
  </si>
  <si>
    <t>Committed Alliance to Strays**</t>
  </si>
  <si>
    <t>Family Dogs New Life Shelter</t>
  </si>
  <si>
    <t>Hood River</t>
  </si>
  <si>
    <t>?</t>
  </si>
  <si>
    <t>Shelters</t>
  </si>
  <si>
    <r>
      <t>Blue Mountain Humane Assn.</t>
    </r>
    <r>
      <rPr>
        <sz val="10"/>
        <rFont val="Arial"/>
        <family val="2"/>
      </rPr>
      <t>‡</t>
    </r>
  </si>
  <si>
    <t>~</t>
  </si>
  <si>
    <t>*may no</t>
  </si>
  <si>
    <t>longer</t>
  </si>
  <si>
    <t>shelter</t>
  </si>
  <si>
    <r>
      <t>1306</t>
    </r>
    <r>
      <rPr>
        <sz val="10"/>
        <rFont val="Arial"/>
        <family val="2"/>
      </rPr>
      <t>•</t>
    </r>
  </si>
  <si>
    <r>
      <t>1394</t>
    </r>
    <r>
      <rPr>
        <sz val="10"/>
        <rFont val="Arial"/>
        <family val="2"/>
      </rPr>
      <t>•</t>
    </r>
  </si>
  <si>
    <t>*WA</t>
  </si>
  <si>
    <t xml:space="preserve">Tillamook County Animal Control </t>
  </si>
  <si>
    <t xml:space="preserve">e </t>
  </si>
  <si>
    <t>‡</t>
  </si>
  <si>
    <t>Incomplete numbers (Jan 2006-Nov 2006)</t>
  </si>
  <si>
    <t>•</t>
  </si>
  <si>
    <t>Number reflects total cats in (both surrender and stray)</t>
  </si>
  <si>
    <t>Transfers considered adoption</t>
  </si>
  <si>
    <t>2007 Shelter Statistics</t>
  </si>
  <si>
    <t xml:space="preserve"> C.A.T.S.    (Medford, cats only)</t>
  </si>
  <si>
    <t>H. S.  of Central OR    (Bend)</t>
  </si>
  <si>
    <t>Saving Grace  (Douglas County)</t>
  </si>
  <si>
    <t>Willamette Humane  (Salem)</t>
  </si>
  <si>
    <t>cats out</t>
  </si>
  <si>
    <t>diff cats</t>
  </si>
  <si>
    <t>diff dogs</t>
  </si>
  <si>
    <t>ave for reporting shelters</t>
  </si>
  <si>
    <t>Wheeler</t>
  </si>
  <si>
    <t>%cat deaths</t>
  </si>
  <si>
    <t>Baker Animal Control</t>
  </si>
  <si>
    <t>Committed Alliance to Strays (C.A.T.S.)</t>
  </si>
  <si>
    <t xml:space="preserve">Homeward Bound Pets </t>
  </si>
  <si>
    <t xml:space="preserve">Friends of Pets of Klamath Basin </t>
  </si>
  <si>
    <t xml:space="preserve">Marion County Dog Shelter </t>
  </si>
  <si>
    <t xml:space="preserve">Oregon Friends of Shelter Animals </t>
  </si>
  <si>
    <t xml:space="preserve">Other Mothers Animal Rescue and Rehab, Inc. </t>
  </si>
  <si>
    <t xml:space="preserve">Pet Adoption Network </t>
  </si>
  <si>
    <t>Cat Rescue, Adoption Foster Team</t>
  </si>
  <si>
    <t>2008 Shelter Statistics</t>
  </si>
  <si>
    <t xml:space="preserve">Animal Aid Inc. </t>
  </si>
  <si>
    <t xml:space="preserve">Animal Rescue and Care Fund, Inc. </t>
  </si>
  <si>
    <t xml:space="preserve">Madras Humane Society </t>
  </si>
  <si>
    <t xml:space="preserve">Stayton Police Department </t>
  </si>
  <si>
    <t xml:space="preserve">Wasco County Humane Society </t>
  </si>
  <si>
    <t>2009 Shelter Statistics</t>
  </si>
  <si>
    <t xml:space="preserve">Animal Rescue Foundation </t>
  </si>
  <si>
    <t xml:space="preserve">Best Friends of Baker City </t>
  </si>
  <si>
    <t xml:space="preserve">CAT Champion Corporation </t>
  </si>
  <si>
    <t xml:space="preserve">200 carried over from 2011; in facility or fostered </t>
  </si>
  <si>
    <t xml:space="preserve">surrender/stray data combined both dogs/cats </t>
  </si>
  <si>
    <t xml:space="preserve">Golden Bond Rescue of Oregon </t>
  </si>
  <si>
    <t xml:space="preserve">Harney County Save a Stray </t>
  </si>
  <si>
    <t xml:space="preserve">euthanized only due to health/temperament </t>
  </si>
  <si>
    <t xml:space="preserve">53 dogs carried over into 2012; 43 cats carried over into 2012 </t>
  </si>
  <si>
    <t xml:space="preserve">dogs: 116 "other/returns/for quarantine"; cats: 49 "other/returns/for quarantine" </t>
  </si>
  <si>
    <t xml:space="preserve">surrendered/stray data combined cats </t>
  </si>
  <si>
    <t xml:space="preserve">surrendered/stray data combined both dogs/cats </t>
  </si>
  <si>
    <t xml:space="preserve">1 dog lost (ran away from foster); 8 dog unassisted deaths </t>
  </si>
  <si>
    <t xml:space="preserve">Pixie Project </t>
  </si>
  <si>
    <t xml:space="preserve">no data; will capture for 2012 </t>
  </si>
  <si>
    <t xml:space="preserve">Project POOCH </t>
  </si>
  <si>
    <t xml:space="preserve">1 puppy death </t>
  </si>
  <si>
    <t xml:space="preserve">Spay &amp; Neuter Humane Association of Clatsop County </t>
  </si>
  <si>
    <t xml:space="preserve">hospice facility </t>
  </si>
  <si>
    <t xml:space="preserve">animals go to marion county </t>
  </si>
  <si>
    <t xml:space="preserve">euthanized dog due to cancer </t>
  </si>
  <si>
    <t xml:space="preserve">United Paws of Tillamook </t>
  </si>
  <si>
    <t xml:space="preserve">West Salem Rescue </t>
  </si>
  <si>
    <t xml:space="preserve">surrendered/transferred in data combined dogs </t>
  </si>
  <si>
    <t xml:space="preserve">TOTALS: </t>
  </si>
  <si>
    <t>Hood River Adopt-A-Dog</t>
  </si>
  <si>
    <t>Pacific Cove Humane Society</t>
  </si>
  <si>
    <t>2010 Shelter Statistics</t>
  </si>
  <si>
    <t>2000 Shelter Statistics</t>
  </si>
  <si>
    <t>2001 Shelter Statistics</t>
  </si>
  <si>
    <t>2002 Shelter Statistics</t>
  </si>
  <si>
    <t>2003 Shelter Statistics</t>
  </si>
  <si>
    <t>2004 Shelter Statistics</t>
  </si>
  <si>
    <t>2005 Shelter Statistics</t>
  </si>
  <si>
    <t>2006 Shelter Statistics</t>
  </si>
  <si>
    <t>comments</t>
  </si>
  <si>
    <t>2011 Shelter Statistics</t>
  </si>
  <si>
    <t>Baker</t>
  </si>
  <si>
    <t>H. S.  of Central OR (Bend)</t>
  </si>
  <si>
    <t>Marion/Polk</t>
  </si>
  <si>
    <t>Willamette Humane Society*</t>
  </si>
  <si>
    <t>*greenhill interpolated</t>
  </si>
  <si>
    <t>transfers - cats in</t>
  </si>
  <si>
    <t>transfers - cats out</t>
  </si>
  <si>
    <t>transfers - dogs in</t>
  </si>
  <si>
    <t>transfers - dogs out</t>
  </si>
  <si>
    <t>% dogs RTO</t>
  </si>
  <si>
    <t>% dog RTO</t>
  </si>
  <si>
    <t>%dogs RTO</t>
  </si>
  <si>
    <t>all Oregon</t>
  </si>
  <si>
    <t>Multnomah Co AC</t>
  </si>
  <si>
    <t>Lane County AC</t>
  </si>
  <si>
    <t>all California</t>
  </si>
  <si>
    <t>all North Carolina</t>
  </si>
  <si>
    <t>Shasta Co, CA</t>
  </si>
  <si>
    <t>Lane total</t>
  </si>
  <si>
    <t>euthanasia rates</t>
  </si>
  <si>
    <t>total in</t>
  </si>
  <si>
    <t>total euthanized.</t>
  </si>
  <si>
    <t>KernCo, CA</t>
  </si>
  <si>
    <t>Coos Co, OR</t>
  </si>
  <si>
    <t>of transfers into OHS</t>
  </si>
  <si>
    <t>adoption rate cats</t>
  </si>
  <si>
    <t>from Douglas</t>
  </si>
  <si>
    <t>2012 Shelter Statistics</t>
  </si>
  <si>
    <t>% Dogs Leave Unaltered</t>
  </si>
  <si>
    <t>% Cats Leave Unaltered</t>
  </si>
  <si>
    <t>Aberdeen Scottish Terrier Rescue</t>
  </si>
  <si>
    <t>Akita Rescue Kennels of Northwest Oregon</t>
  </si>
  <si>
    <t>Animal Aid</t>
  </si>
  <si>
    <t>Animal Rescue and Care Fund</t>
  </si>
  <si>
    <t>all cats s/n prior to adoption, no exceptions.</t>
  </si>
  <si>
    <t>Best Friends of Baker City</t>
  </si>
  <si>
    <t xml:space="preserve">Cat Euth # represents one cat who died. For S/N: "if age appropriate all s/n prior to adoption. If transferred, not always altered b/c of expense." </t>
  </si>
  <si>
    <t>Blue Mountain Humane Association</t>
  </si>
  <si>
    <t>any animal &gt;5 lbs must be s/n before leaving.</t>
  </si>
  <si>
    <t>BrightSide Animal Center - formerly Humane Society of Redmond</t>
  </si>
  <si>
    <t>all s/n except age/health issues - for those, require deposit that will be refunded after s/n complete.</t>
  </si>
  <si>
    <t>Cat Rescue, Adoption and Foster Team (CRAFT)</t>
  </si>
  <si>
    <t>always alter before placing, no exceptions.</t>
  </si>
  <si>
    <t>Clackamas County Dog Services</t>
  </si>
  <si>
    <t>Clatsop County Animal Control</t>
  </si>
  <si>
    <t>Columbia County Animal Control</t>
  </si>
  <si>
    <t>Columbia Humane Society</t>
  </si>
  <si>
    <t>&lt;10%</t>
  </si>
  <si>
    <t xml:space="preserve">some adopted w/contract that they will get s/n done. </t>
  </si>
  <si>
    <t>Coos County Animal Shelter</t>
  </si>
  <si>
    <t>spay rate unknown ("try to get most altered prior to adoption")</t>
  </si>
  <si>
    <t>Curry County Animal Shelter</t>
  </si>
  <si>
    <t>3 months and up: s/n prior to adoption. Under 3 months: pay to have them s/n at 4 months.</t>
  </si>
  <si>
    <t>Displaced Pets</t>
  </si>
  <si>
    <t>all s/n prior to adoption.</t>
  </si>
  <si>
    <t>8 - 10%</t>
  </si>
  <si>
    <t>all dog sover 4 months s/n prior to adoption. Puppies under 4 months are on 60 day s/n contract.</t>
  </si>
  <si>
    <t>First Avenue Shelter - Lane County</t>
  </si>
  <si>
    <t>all animals s/n prior to adoption</t>
  </si>
  <si>
    <t xml:space="preserve">Florence Area Humane Society </t>
  </si>
  <si>
    <t>Friends of Pets of Klamath Basin</t>
  </si>
  <si>
    <t>all animals s/n prior to adoption.</t>
  </si>
  <si>
    <t>Golden Bond Rescue Oregon</t>
  </si>
  <si>
    <t>didn't answer spay/neuter questions.</t>
  </si>
  <si>
    <t>Harney County Veterinary Clinic (Burns Animal Control)</t>
  </si>
  <si>
    <t>no s/n policy: "we are an impound facility."</t>
  </si>
  <si>
    <t>all dogs/cats/rabbits s/n prior to adoption.</t>
  </si>
  <si>
    <t>Home At Last Humane Society (aka Wasco Co. Animal Control)</t>
  </si>
  <si>
    <t>Hood River Adopt-A-Dog (Ross and Daphne Hukari Animal Shelter)</t>
  </si>
  <si>
    <t>all animals s/n unless too young, then require refundable deposit to ensure future s/n.</t>
  </si>
  <si>
    <t>Hood River County Sheriff/Animal Control</t>
  </si>
  <si>
    <t>all animals transferred to Adopt-a-Dog, who has a s/n policy in place.</t>
  </si>
  <si>
    <t xml:space="preserve">Hope's Haven </t>
  </si>
  <si>
    <t>all dogs altered before leaving.</t>
  </si>
  <si>
    <t>Humane Society of Central Oregon</t>
  </si>
  <si>
    <t>Humane Society of the Ochocos</t>
  </si>
  <si>
    <t>s/n done prior to adoption.</t>
  </si>
  <si>
    <t>Jackson County Animal Control</t>
  </si>
  <si>
    <t>some s/n exceptions for medical reasons - adopter given 30 day voucher instead.</t>
  </si>
  <si>
    <t>Jefferson County Kennels</t>
  </si>
  <si>
    <t>s/n on all outgoing, puppies on vouchers. - said 100% compliance; 50 dogs left shelter unaltered.</t>
  </si>
  <si>
    <t>Josephine County Animal Control</t>
  </si>
  <si>
    <t>"Dogs fostered 24; cats fostered 157" - didn't answer spay/neuter questions.</t>
  </si>
  <si>
    <t>Lincoln County Animal Shelter</t>
  </si>
  <si>
    <t>100% s/n prior to adoption. 29% of redeemed dogs left unaltered; 100% of redeemed cats left unaltered.</t>
  </si>
  <si>
    <t>Linn County Dog Control</t>
  </si>
  <si>
    <t>adopters sign a contract, all dogs adopted must be s/n. LCDC pays cost of s/n and set appt for adopter.</t>
  </si>
  <si>
    <t>Luv-a-Bull Pitbull Rescue</t>
  </si>
  <si>
    <t>30% unaltered due to age.</t>
  </si>
  <si>
    <t>Marion County Dog Control</t>
  </si>
  <si>
    <t>&lt;1%</t>
  </si>
  <si>
    <t>all dogs over 12 wks s/n; puppies under leave w/agreement to s/n.</t>
  </si>
  <si>
    <t>Milton-Freewater Humane Society (DBA Cats Galore)</t>
  </si>
  <si>
    <t>Miniature Schnauzer Rescue, Inc</t>
  </si>
  <si>
    <t>all s/n.</t>
  </si>
  <si>
    <t>Monmouth Police Department</t>
  </si>
  <si>
    <t>didn't respond to s/n questions.</t>
  </si>
  <si>
    <t>Multnomah County Animal Control</t>
  </si>
  <si>
    <t>do not separate surrender and strays.</t>
  </si>
  <si>
    <t>Newberg Animal Shelter</t>
  </si>
  <si>
    <t>Oregon Dachshund Rescue</t>
  </si>
  <si>
    <t>Oregon Friends of Shelter Animals</t>
  </si>
  <si>
    <t>Oregon Outback Humane Society</t>
  </si>
  <si>
    <t>Other Mothers Animal Rescue and Rehab</t>
  </si>
  <si>
    <t>Pendleton Animal Welfare Shelter (PAWS)/Pioneer Humane Society</t>
  </si>
  <si>
    <t xml:space="preserve">either s/n before adoption or make appt at time of adoption. Note: Shelter officially opened 10/1/12. </t>
  </si>
  <si>
    <t>Pixie Project</t>
  </si>
  <si>
    <t xml:space="preserve">Pound to Posh </t>
  </si>
  <si>
    <t>all s/n</t>
  </si>
  <si>
    <t>Project POOCH</t>
  </si>
  <si>
    <t>all s/n prior to adoption unless advised to wait by vet. Will pay for procedure after vet okay'd</t>
  </si>
  <si>
    <t>Saving Grace Pet Adoption Center</t>
  </si>
  <si>
    <t>"100% compliance prior to adoption, s/n not mandatory for transfer animals."</t>
  </si>
  <si>
    <t>all s/n prior to leaving facility unless medical condition requires delay. Adoption not complete until animal s/n.</t>
  </si>
  <si>
    <t>Stayton Animal Control</t>
  </si>
  <si>
    <t>Tillamook Animal Shelter</t>
  </si>
  <si>
    <t>"all dogs s/p prior or when they become old enough. 5% is only temporarily until vet appt."</t>
  </si>
  <si>
    <t>United Paws of Tillamook</t>
  </si>
  <si>
    <t>Wallowa County Humane Society</t>
  </si>
  <si>
    <t>Washington County Animal Control &amp; Bonnie L. Hays Animal Shelter</t>
  </si>
  <si>
    <t>WA Co. does not separate stray and surrendered on intake.
All animals s/n unless RTO.</t>
  </si>
  <si>
    <t>Willamette Great Dane Rescue</t>
  </si>
  <si>
    <t>Yamhill County Dog Control</t>
  </si>
  <si>
    <t>all s/n prior to adoption; RTO not tracked.</t>
  </si>
  <si>
    <t>TOTALS</t>
  </si>
  <si>
    <t>COMMENTS
*s/n = spay/neuter</t>
  </si>
  <si>
    <t>OR total in</t>
  </si>
  <si>
    <t xml:space="preserve"> OR total euthanized</t>
  </si>
  <si>
    <t>Non-ASAP total in</t>
  </si>
  <si>
    <t>Non-ASAP total euthanized</t>
  </si>
  <si>
    <t>100 West 35th Street</t>
  </si>
  <si>
    <t>Vancouver WA 98660</t>
  </si>
  <si>
    <t>10605 SE Loop Rd, Dayton, OR 97114</t>
  </si>
  <si>
    <t>OR Total cats in</t>
  </si>
  <si>
    <t>OR Total cats euthanized</t>
  </si>
  <si>
    <t>OR Total dogs in</t>
  </si>
  <si>
    <t>OR Total dogs euthanized</t>
  </si>
  <si>
    <t>ASAP Total cats euthanized</t>
  </si>
  <si>
    <t>ASAP Total dogs in</t>
  </si>
  <si>
    <t>ASAP Total dogs euthanized</t>
  </si>
  <si>
    <t>ASAP total in</t>
  </si>
  <si>
    <t xml:space="preserve"> ASAP total euthanized</t>
  </si>
  <si>
    <t>ASAP Total cats in</t>
  </si>
  <si>
    <t>Non-ASAP cats in</t>
  </si>
  <si>
    <t>non-ASAP Portland Total cats euthanized</t>
  </si>
  <si>
    <t>non-ASAP Portland Total dogs in</t>
  </si>
  <si>
    <t>non-ASAP Portland Total dogs euthanized</t>
  </si>
  <si>
    <t>non-ASAP Portland total in</t>
  </si>
  <si>
    <t xml:space="preserve"> non-ASAP Portland total euthanized</t>
  </si>
  <si>
    <t>non-ASAP Portland Total cats in</t>
  </si>
  <si>
    <t>non-ASAP  Total cats euthanized</t>
  </si>
  <si>
    <t>non-ASAP Total dogs in</t>
  </si>
  <si>
    <t>non-ASAP Total dogs euthanized</t>
  </si>
  <si>
    <t>cat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</si>
</sst>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71" formatCode="0.0%"/>
    <numFmt numFmtId="172" formatCode="0.0000%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6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trike/>
      <sz val="10"/>
      <name val="Tahoma"/>
      <family val="2"/>
    </font>
    <font>
      <strike/>
      <sz val="6"/>
      <name val="Tahoma"/>
      <family val="2"/>
    </font>
    <font>
      <strike/>
      <sz val="10"/>
      <name val="Arial"/>
      <family val="2"/>
    </font>
    <font>
      <sz val="8"/>
      <name val="Tahoma"/>
      <family val="2"/>
    </font>
    <font>
      <sz val="9"/>
      <name val="Geneva"/>
    </font>
    <font>
      <sz val="9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7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.5"/>
      <color rgb="FF000000"/>
      <name val="Arial"/>
      <family val="2"/>
    </font>
    <font>
      <sz val="9"/>
      <color rgb="FF000000"/>
      <name val="Arial"/>
      <family val="2"/>
    </font>
    <font>
      <sz val="10"/>
      <color indexed="72"/>
      <name val="Verdana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8"/>
      <name val="Geneva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 style="medium">
        <color rgb="FF010101"/>
      </bottom>
      <diagonal/>
    </border>
    <border>
      <left/>
      <right style="thick">
        <color rgb="FF000000"/>
      </right>
      <top/>
      <bottom style="medium">
        <color rgb="FF010101"/>
      </bottom>
      <diagonal/>
    </border>
    <border>
      <left style="thick">
        <color rgb="FF000000"/>
      </left>
      <right/>
      <top style="medium">
        <color rgb="FF000000"/>
      </top>
      <bottom style="medium">
        <color rgb="FF01010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10101"/>
      </bottom>
      <diagonal/>
    </border>
    <border>
      <left/>
      <right/>
      <top style="medium">
        <color rgb="FF000000"/>
      </top>
      <bottom style="medium">
        <color rgb="FF01010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1010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10101"/>
      </top>
      <bottom style="medium">
        <color rgb="FF000000"/>
      </bottom>
      <diagonal/>
    </border>
    <border>
      <left/>
      <right/>
      <top style="medium">
        <color rgb="FF010101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171717"/>
      </bottom>
      <diagonal/>
    </border>
    <border>
      <left/>
      <right style="thick">
        <color rgb="FF000000"/>
      </right>
      <top/>
      <bottom style="medium">
        <color rgb="FF171717"/>
      </bottom>
      <diagonal/>
    </border>
    <border>
      <left style="thick">
        <color rgb="FF000000"/>
      </left>
      <right/>
      <top style="medium">
        <color rgb="FF000000"/>
      </top>
      <bottom style="medium">
        <color rgb="FF171717"/>
      </bottom>
      <diagonal/>
    </border>
    <border>
      <left style="medium">
        <color rgb="FF000000"/>
      </left>
      <right/>
      <top style="medium">
        <color rgb="FF000000"/>
      </top>
      <bottom style="medium">
        <color rgb="FF171717"/>
      </bottom>
      <diagonal/>
    </border>
    <border>
      <left/>
      <right/>
      <top style="medium">
        <color rgb="FF000000"/>
      </top>
      <bottom style="medium">
        <color rgb="FF171717"/>
      </bottom>
      <diagonal/>
    </border>
    <border>
      <left style="thick">
        <color rgb="FF000000"/>
      </left>
      <right/>
      <top style="medium">
        <color rgb="FF171717"/>
      </top>
      <bottom style="medium">
        <color rgb="FF171717"/>
      </bottom>
      <diagonal/>
    </border>
    <border>
      <left style="medium">
        <color rgb="FF000000"/>
      </left>
      <right/>
      <top style="medium">
        <color rgb="FF171717"/>
      </top>
      <bottom style="medium">
        <color rgb="FF171717"/>
      </bottom>
      <diagonal/>
    </border>
    <border>
      <left/>
      <right/>
      <top style="medium">
        <color rgb="FF171717"/>
      </top>
      <bottom style="medium">
        <color rgb="FF171717"/>
      </bottom>
      <diagonal/>
    </border>
    <border>
      <left/>
      <right style="medium">
        <color rgb="FF000000"/>
      </right>
      <top/>
      <bottom style="medium">
        <color rgb="FF050505"/>
      </bottom>
      <diagonal/>
    </border>
    <border>
      <left/>
      <right style="thick">
        <color rgb="FF000000"/>
      </right>
      <top/>
      <bottom style="medium">
        <color rgb="FF050505"/>
      </bottom>
      <diagonal/>
    </border>
    <border>
      <left/>
      <right style="medium">
        <color rgb="FF000000"/>
      </right>
      <top/>
      <bottom style="medium">
        <color rgb="FF070707"/>
      </bottom>
      <diagonal/>
    </border>
    <border>
      <left/>
      <right style="thick">
        <color rgb="FF000000"/>
      </right>
      <top/>
      <bottom style="medium">
        <color rgb="FF070707"/>
      </bottom>
      <diagonal/>
    </border>
    <border>
      <left style="thick">
        <color rgb="FF000000"/>
      </left>
      <right/>
      <top style="medium">
        <color rgb="FF050505"/>
      </top>
      <bottom style="medium">
        <color rgb="FF070707"/>
      </bottom>
      <diagonal/>
    </border>
    <border>
      <left style="medium">
        <color rgb="FF000000"/>
      </left>
      <right/>
      <top style="medium">
        <color rgb="FF050505"/>
      </top>
      <bottom style="medium">
        <color rgb="FF070707"/>
      </bottom>
      <diagonal/>
    </border>
    <border>
      <left/>
      <right/>
      <top style="medium">
        <color rgb="FF050505"/>
      </top>
      <bottom style="medium">
        <color rgb="FF070707"/>
      </bottom>
      <diagonal/>
    </border>
    <border>
      <left/>
      <right style="thick">
        <color rgb="FF000000"/>
      </right>
      <top/>
      <bottom style="medium">
        <color rgb="FF181818"/>
      </bottom>
      <diagonal/>
    </border>
    <border>
      <left/>
      <right style="medium">
        <color rgb="FF000000"/>
      </right>
      <top/>
      <bottom style="medium">
        <color rgb="FF1C1C1C"/>
      </bottom>
      <diagonal/>
    </border>
    <border>
      <left/>
      <right style="thick">
        <color rgb="FF000000"/>
      </right>
      <top/>
      <bottom style="medium">
        <color rgb="FF1C1C1C"/>
      </bottom>
      <diagonal/>
    </border>
    <border>
      <left style="thick">
        <color rgb="FF000000"/>
      </left>
      <right/>
      <top style="medium">
        <color rgb="FF181818"/>
      </top>
      <bottom style="medium">
        <color rgb="FF1C1C1C"/>
      </bottom>
      <diagonal/>
    </border>
    <border>
      <left style="medium">
        <color rgb="FF000000"/>
      </left>
      <right/>
      <top style="medium">
        <color rgb="FF181818"/>
      </top>
      <bottom style="medium">
        <color rgb="FF1C1C1C"/>
      </bottom>
      <diagonal/>
    </border>
    <border>
      <left/>
      <right/>
      <top style="medium">
        <color rgb="FF181818"/>
      </top>
      <bottom style="medium">
        <color rgb="FF1C1C1C"/>
      </bottom>
      <diagonal/>
    </border>
    <border>
      <left style="thick">
        <color rgb="FF000000"/>
      </left>
      <right/>
      <top style="medium">
        <color rgb="FF1C1C1C"/>
      </top>
      <bottom style="medium">
        <color rgb="FF050505"/>
      </bottom>
      <diagonal/>
    </border>
    <border>
      <left style="medium">
        <color rgb="FF000000"/>
      </left>
      <right/>
      <top style="medium">
        <color rgb="FF1C1C1C"/>
      </top>
      <bottom style="medium">
        <color rgb="FF050505"/>
      </bottom>
      <diagonal/>
    </border>
    <border>
      <left/>
      <right/>
      <top style="medium">
        <color rgb="FF1C1C1C"/>
      </top>
      <bottom style="medium">
        <color rgb="FF050505"/>
      </bottom>
      <diagonal/>
    </border>
    <border>
      <left style="thick">
        <color rgb="FF000000"/>
      </left>
      <right/>
      <top style="medium">
        <color rgb="FF050505"/>
      </top>
      <bottom style="medium">
        <color rgb="FF000000"/>
      </bottom>
      <diagonal/>
    </border>
    <border>
      <left style="medium">
        <color rgb="FF000000"/>
      </left>
      <right/>
      <top style="medium">
        <color rgb="FF050505"/>
      </top>
      <bottom style="medium">
        <color rgb="FF000000"/>
      </bottom>
      <diagonal/>
    </border>
    <border>
      <left/>
      <right/>
      <top style="medium">
        <color rgb="FF050505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30303"/>
      </bottom>
      <diagonal/>
    </border>
    <border>
      <left/>
      <right style="thick">
        <color rgb="FF000000"/>
      </right>
      <top/>
      <bottom style="medium">
        <color rgb="FF030303"/>
      </bottom>
      <diagonal/>
    </border>
    <border>
      <left style="thick">
        <color rgb="FF000000"/>
      </left>
      <right/>
      <top style="medium">
        <color rgb="FF050505"/>
      </top>
      <bottom style="medium">
        <color rgb="FF030303"/>
      </bottom>
      <diagonal/>
    </border>
    <border>
      <left style="medium">
        <color rgb="FF000000"/>
      </left>
      <right/>
      <top style="medium">
        <color rgb="FF050505"/>
      </top>
      <bottom style="medium">
        <color rgb="FF030303"/>
      </bottom>
      <diagonal/>
    </border>
    <border>
      <left/>
      <right/>
      <top style="medium">
        <color rgb="FF050505"/>
      </top>
      <bottom style="medium">
        <color rgb="FF030303"/>
      </bottom>
      <diagonal/>
    </border>
    <border>
      <left style="thick">
        <color rgb="FF000000"/>
      </left>
      <right/>
      <top style="medium">
        <color rgb="FF030303"/>
      </top>
      <bottom style="medium">
        <color rgb="FF030303"/>
      </bottom>
      <diagonal/>
    </border>
    <border>
      <left style="medium">
        <color rgb="FF000000"/>
      </left>
      <right/>
      <top style="medium">
        <color rgb="FF030303"/>
      </top>
      <bottom style="medium">
        <color rgb="FF030303"/>
      </bottom>
      <diagonal/>
    </border>
    <border>
      <left/>
      <right/>
      <top style="medium">
        <color rgb="FF030303"/>
      </top>
      <bottom style="medium">
        <color rgb="FF030303"/>
      </bottom>
      <diagonal/>
    </border>
    <border>
      <left/>
      <right style="medium">
        <color rgb="FF000000"/>
      </right>
      <top/>
      <bottom style="medium">
        <color rgb="FF060606"/>
      </bottom>
      <diagonal/>
    </border>
    <border>
      <left/>
      <right style="thick">
        <color rgb="FF000000"/>
      </right>
      <top/>
      <bottom style="medium">
        <color rgb="FF060606"/>
      </bottom>
      <diagonal/>
    </border>
    <border>
      <left style="thick">
        <color rgb="FF000000"/>
      </left>
      <right/>
      <top style="medium">
        <color rgb="FF030303"/>
      </top>
      <bottom style="medium">
        <color rgb="FF060606"/>
      </bottom>
      <diagonal/>
    </border>
    <border>
      <left style="medium">
        <color rgb="FF000000"/>
      </left>
      <right/>
      <top style="medium">
        <color rgb="FF030303"/>
      </top>
      <bottom style="medium">
        <color rgb="FF060606"/>
      </bottom>
      <diagonal/>
    </border>
    <border>
      <left/>
      <right/>
      <top style="medium">
        <color rgb="FF030303"/>
      </top>
      <bottom style="medium">
        <color rgb="FF060606"/>
      </bottom>
      <diagonal/>
    </border>
    <border>
      <left style="thick">
        <color rgb="FF000000"/>
      </left>
      <right/>
      <top style="medium">
        <color rgb="FF060606"/>
      </top>
      <bottom style="medium">
        <color rgb="FF060606"/>
      </bottom>
      <diagonal/>
    </border>
    <border>
      <left style="medium">
        <color rgb="FF000000"/>
      </left>
      <right/>
      <top style="medium">
        <color rgb="FF060606"/>
      </top>
      <bottom style="medium">
        <color rgb="FF060606"/>
      </bottom>
      <diagonal/>
    </border>
    <border>
      <left/>
      <right/>
      <top style="medium">
        <color rgb="FF060606"/>
      </top>
      <bottom style="medium">
        <color rgb="FF060606"/>
      </bottom>
      <diagonal/>
    </border>
    <border>
      <left style="thick">
        <color rgb="FF000000"/>
      </left>
      <right/>
      <top style="medium">
        <color rgb="FF060606"/>
      </top>
      <bottom style="medium">
        <color rgb="FF000000"/>
      </bottom>
      <diagonal/>
    </border>
    <border>
      <left style="medium">
        <color rgb="FF000000"/>
      </left>
      <right/>
      <top style="medium">
        <color rgb="FF060606"/>
      </top>
      <bottom style="medium">
        <color rgb="FF000000"/>
      </bottom>
      <diagonal/>
    </border>
    <border>
      <left/>
      <right/>
      <top style="medium">
        <color rgb="FF060606"/>
      </top>
      <bottom style="medium">
        <color rgb="FF000000"/>
      </bottom>
      <diagonal/>
    </border>
    <border>
      <left style="thick">
        <color rgb="FF000000"/>
      </left>
      <right/>
      <top style="medium">
        <color rgb="FF171717"/>
      </top>
      <bottom style="medium">
        <color rgb="FF000000"/>
      </bottom>
      <diagonal/>
    </border>
    <border>
      <left style="medium">
        <color rgb="FF000000"/>
      </left>
      <right/>
      <top style="medium">
        <color rgb="FF171717"/>
      </top>
      <bottom style="medium">
        <color rgb="FF000000"/>
      </bottom>
      <diagonal/>
    </border>
    <border>
      <left/>
      <right/>
      <top style="medium">
        <color rgb="FF171717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40404"/>
      </bottom>
      <diagonal/>
    </border>
    <border>
      <left/>
      <right style="thick">
        <color rgb="FF000000"/>
      </right>
      <top/>
      <bottom style="medium">
        <color rgb="FF040404"/>
      </bottom>
      <diagonal/>
    </border>
    <border>
      <left style="thick">
        <color rgb="FF000000"/>
      </left>
      <right/>
      <top style="medium">
        <color rgb="FF000000"/>
      </top>
      <bottom style="medium">
        <color rgb="FF04040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40404"/>
      </bottom>
      <diagonal/>
    </border>
    <border>
      <left/>
      <right/>
      <top style="medium">
        <color rgb="FF000000"/>
      </top>
      <bottom style="medium">
        <color rgb="FF040404"/>
      </bottom>
      <diagonal/>
    </border>
    <border>
      <left/>
      <right style="medium">
        <color rgb="FF000000"/>
      </right>
      <top/>
      <bottom style="medium">
        <color rgb="FF1B1B1B"/>
      </bottom>
      <diagonal/>
    </border>
    <border>
      <left/>
      <right style="thick">
        <color rgb="FF000000"/>
      </right>
      <top/>
      <bottom style="medium">
        <color rgb="FF1B1B1B"/>
      </bottom>
      <diagonal/>
    </border>
    <border>
      <left style="thick">
        <color rgb="FF000000"/>
      </left>
      <right/>
      <top style="medium">
        <color rgb="FF040404"/>
      </top>
      <bottom style="medium">
        <color rgb="FF1B1B1B"/>
      </bottom>
      <diagonal/>
    </border>
    <border>
      <left style="medium">
        <color rgb="FF000000"/>
      </left>
      <right/>
      <top style="medium">
        <color rgb="FF040404"/>
      </top>
      <bottom style="medium">
        <color rgb="FF1B1B1B"/>
      </bottom>
      <diagonal/>
    </border>
    <border>
      <left/>
      <right/>
      <top style="medium">
        <color rgb="FF040404"/>
      </top>
      <bottom style="medium">
        <color rgb="FF1B1B1B"/>
      </bottom>
      <diagonal/>
    </border>
    <border>
      <left style="thick">
        <color rgb="FF000000"/>
      </left>
      <right/>
      <top style="medium">
        <color rgb="FF1B1B1B"/>
      </top>
      <bottom style="medium">
        <color rgb="FF171717"/>
      </bottom>
      <diagonal/>
    </border>
    <border>
      <left style="medium">
        <color rgb="FF000000"/>
      </left>
      <right/>
      <top style="medium">
        <color rgb="FF1B1B1B"/>
      </top>
      <bottom style="medium">
        <color rgb="FF171717"/>
      </bottom>
      <diagonal/>
    </border>
    <border>
      <left/>
      <right/>
      <top style="medium">
        <color rgb="FF1B1B1B"/>
      </top>
      <bottom style="medium">
        <color rgb="FF171717"/>
      </bottom>
      <diagonal/>
    </border>
    <border>
      <left/>
      <right style="medium">
        <color rgb="FF000000"/>
      </right>
      <top/>
      <bottom style="medium">
        <color rgb="FF080808"/>
      </bottom>
      <diagonal/>
    </border>
    <border>
      <left/>
      <right style="thick">
        <color rgb="FF000000"/>
      </right>
      <top/>
      <bottom style="medium">
        <color rgb="FF080808"/>
      </bottom>
      <diagonal/>
    </border>
    <border>
      <left style="thick">
        <color rgb="FF000000"/>
      </left>
      <right/>
      <top style="medium">
        <color rgb="FF171717"/>
      </top>
      <bottom style="medium">
        <color rgb="FF080808"/>
      </bottom>
      <diagonal/>
    </border>
    <border>
      <left style="medium">
        <color rgb="FF000000"/>
      </left>
      <right/>
      <top style="medium">
        <color rgb="FF171717"/>
      </top>
      <bottom style="medium">
        <color rgb="FF080808"/>
      </bottom>
      <diagonal/>
    </border>
    <border>
      <left/>
      <right/>
      <top style="medium">
        <color rgb="FF171717"/>
      </top>
      <bottom style="medium">
        <color rgb="FF080808"/>
      </bottom>
      <diagonal/>
    </border>
    <border>
      <left style="thick">
        <color rgb="FF000000"/>
      </left>
      <right/>
      <top style="medium">
        <color rgb="FF080808"/>
      </top>
      <bottom style="medium">
        <color rgb="FF080808"/>
      </bottom>
      <diagonal/>
    </border>
    <border>
      <left style="medium">
        <color rgb="FF000000"/>
      </left>
      <right/>
      <top style="medium">
        <color rgb="FF080808"/>
      </top>
      <bottom style="medium">
        <color rgb="FF080808"/>
      </bottom>
      <diagonal/>
    </border>
    <border>
      <left/>
      <right/>
      <top style="medium">
        <color rgb="FF080808"/>
      </top>
      <bottom style="medium">
        <color rgb="FF080808"/>
      </bottom>
      <diagonal/>
    </border>
    <border>
      <left/>
      <right style="medium">
        <color rgb="FF000000"/>
      </right>
      <top/>
      <bottom style="medium">
        <color rgb="FF181818"/>
      </bottom>
      <diagonal/>
    </border>
    <border>
      <left style="medium">
        <color rgb="FF000000"/>
      </left>
      <right/>
      <top style="medium">
        <color rgb="FF000000"/>
      </top>
      <bottom style="medium">
        <color rgb="FF181818"/>
      </bottom>
      <diagonal/>
    </border>
    <border>
      <left style="thick">
        <color rgb="FF000000"/>
      </left>
      <right/>
      <top style="medium">
        <color rgb="FF000000"/>
      </top>
      <bottom style="medium">
        <color rgb="FF181818"/>
      </bottom>
      <diagonal/>
    </border>
    <border>
      <left/>
      <right style="medium">
        <color rgb="FF000000"/>
      </right>
      <top/>
      <bottom style="medium">
        <color rgb="FF1F1F1F"/>
      </bottom>
      <diagonal/>
    </border>
    <border>
      <left/>
      <right style="thick">
        <color rgb="FF000000"/>
      </right>
      <top/>
      <bottom style="medium">
        <color rgb="FF1F1F1F"/>
      </bottom>
      <diagonal/>
    </border>
    <border>
      <left style="medium">
        <color rgb="FF000000"/>
      </left>
      <right/>
      <top style="medium">
        <color rgb="FF181818"/>
      </top>
      <bottom style="medium">
        <color rgb="FF1F1F1F"/>
      </bottom>
      <diagonal/>
    </border>
    <border>
      <left style="thick">
        <color rgb="FF000000"/>
      </left>
      <right/>
      <top style="medium">
        <color rgb="FF181818"/>
      </top>
      <bottom style="medium">
        <color rgb="FF1F1F1F"/>
      </bottom>
      <diagonal/>
    </border>
    <border>
      <left/>
      <right style="medium">
        <color rgb="FF000000"/>
      </right>
      <top/>
      <bottom style="medium">
        <color rgb="FF2A2A2A"/>
      </bottom>
      <diagonal/>
    </border>
    <border>
      <left/>
      <right style="thick">
        <color rgb="FF000000"/>
      </right>
      <top/>
      <bottom style="medium">
        <color rgb="FF2A2A2A"/>
      </bottom>
      <diagonal/>
    </border>
    <border>
      <left style="medium">
        <color rgb="FF000000"/>
      </left>
      <right/>
      <top style="medium">
        <color rgb="FF2A2A2A"/>
      </top>
      <bottom style="medium">
        <color rgb="FF2A2A2A"/>
      </bottom>
      <diagonal/>
    </border>
    <border>
      <left style="thick">
        <color rgb="FF000000"/>
      </left>
      <right/>
      <top style="medium">
        <color rgb="FF2A2A2A"/>
      </top>
      <bottom style="medium">
        <color rgb="FF2A2A2A"/>
      </bottom>
      <diagonal/>
    </border>
    <border>
      <left style="medium">
        <color rgb="FF000000"/>
      </left>
      <right/>
      <top style="medium">
        <color rgb="FF2A2A2A"/>
      </top>
      <bottom style="medium">
        <color rgb="FF000000"/>
      </bottom>
      <diagonal/>
    </border>
    <border>
      <left style="thick">
        <color rgb="FF000000"/>
      </left>
      <right/>
      <top style="medium">
        <color rgb="FF2A2A2A"/>
      </top>
      <bottom style="medium">
        <color rgb="FF000000"/>
      </bottom>
      <diagonal/>
    </border>
    <border>
      <left style="medium">
        <color rgb="FF000000"/>
      </left>
      <right/>
      <top style="medium">
        <color rgb="FF171717"/>
      </top>
      <bottom style="medium">
        <color rgb="FF030303"/>
      </bottom>
      <diagonal/>
    </border>
    <border>
      <left style="thick">
        <color rgb="FF000000"/>
      </left>
      <right/>
      <top style="medium">
        <color rgb="FF171717"/>
      </top>
      <bottom style="medium">
        <color rgb="FF030303"/>
      </bottom>
      <diagonal/>
    </border>
    <border>
      <left style="medium">
        <color rgb="FF000000"/>
      </left>
      <right/>
      <top style="medium">
        <color rgb="FF030303"/>
      </top>
      <bottom style="medium">
        <color rgb="FF171717"/>
      </bottom>
      <diagonal/>
    </border>
    <border>
      <left style="thick">
        <color rgb="FF000000"/>
      </left>
      <right/>
      <top style="medium">
        <color rgb="FF030303"/>
      </top>
      <bottom style="medium">
        <color rgb="FF171717"/>
      </bottom>
      <diagonal/>
    </border>
    <border>
      <left/>
      <right style="medium">
        <color rgb="FF000000"/>
      </right>
      <top/>
      <bottom style="medium">
        <color rgb="FF0C0C0C"/>
      </bottom>
      <diagonal/>
    </border>
    <border>
      <left/>
      <right style="thick">
        <color rgb="FF000000"/>
      </right>
      <top/>
      <bottom style="medium">
        <color rgb="FF0C0C0C"/>
      </bottom>
      <diagonal/>
    </border>
    <border>
      <left style="medium">
        <color rgb="FF000000"/>
      </left>
      <right/>
      <top style="medium">
        <color rgb="FF1C1C1C"/>
      </top>
      <bottom style="medium">
        <color rgb="FF0C0C0C"/>
      </bottom>
      <diagonal/>
    </border>
    <border>
      <left style="thick">
        <color rgb="FF000000"/>
      </left>
      <right/>
      <top style="medium">
        <color rgb="FF1C1C1C"/>
      </top>
      <bottom style="medium">
        <color rgb="FF0C0C0C"/>
      </bottom>
      <diagonal/>
    </border>
    <border>
      <left style="medium">
        <color rgb="FF000000"/>
      </left>
      <right/>
      <top style="medium">
        <color rgb="FF0C0C0C"/>
      </top>
      <bottom style="medium">
        <color rgb="FF1C1C1C"/>
      </bottom>
      <diagonal/>
    </border>
    <border>
      <left style="thick">
        <color rgb="FF000000"/>
      </left>
      <right/>
      <top style="medium">
        <color rgb="FF0C0C0C"/>
      </top>
      <bottom style="medium">
        <color rgb="FF1C1C1C"/>
      </bottom>
      <diagonal/>
    </border>
    <border>
      <left style="medium">
        <color rgb="FF000000"/>
      </left>
      <right/>
      <top style="medium">
        <color rgb="FF171717"/>
      </top>
      <bottom style="medium">
        <color rgb="FF181818"/>
      </bottom>
      <diagonal/>
    </border>
    <border>
      <left style="thick">
        <color rgb="FF000000"/>
      </left>
      <right/>
      <top style="medium">
        <color rgb="FF171717"/>
      </top>
      <bottom style="medium">
        <color rgb="FF181818"/>
      </bottom>
      <diagonal/>
    </border>
    <border>
      <left style="medium">
        <color rgb="FF000000"/>
      </left>
      <right/>
      <top style="medium">
        <color rgb="FF060606"/>
      </top>
      <bottom style="medium">
        <color rgb="FF1B1B1B"/>
      </bottom>
      <diagonal/>
    </border>
    <border>
      <left style="thick">
        <color rgb="FF000000"/>
      </left>
      <right/>
      <top style="medium">
        <color rgb="FF060606"/>
      </top>
      <bottom style="medium">
        <color rgb="FF1B1B1B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50505"/>
      </top>
      <bottom/>
      <diagonal/>
    </border>
    <border>
      <left style="medium">
        <color rgb="FF000000"/>
      </left>
      <right/>
      <top style="medium">
        <color rgb="FF050505"/>
      </top>
      <bottom/>
      <diagonal/>
    </border>
    <border>
      <left/>
      <right/>
      <top style="medium">
        <color rgb="FF050505"/>
      </top>
      <bottom/>
      <diagonal/>
    </border>
    <border>
      <left style="thick">
        <color rgb="FF000000"/>
      </left>
      <right/>
      <top style="medium">
        <color rgb="FF030303"/>
      </top>
      <bottom/>
      <diagonal/>
    </border>
    <border>
      <left style="medium">
        <color rgb="FF000000"/>
      </left>
      <right/>
      <top style="medium">
        <color rgb="FF030303"/>
      </top>
      <bottom/>
      <diagonal/>
    </border>
    <border>
      <left/>
      <right/>
      <top style="medium">
        <color rgb="FF030303"/>
      </top>
      <bottom/>
      <diagonal/>
    </border>
    <border>
      <left style="thick">
        <color rgb="FF000000"/>
      </left>
      <right/>
      <top style="medium">
        <color rgb="FF171717"/>
      </top>
      <bottom/>
      <diagonal/>
    </border>
    <border>
      <left style="medium">
        <color rgb="FF000000"/>
      </left>
      <right/>
      <top style="medium">
        <color rgb="FF171717"/>
      </top>
      <bottom/>
      <diagonal/>
    </border>
    <border>
      <left/>
      <right/>
      <top style="medium">
        <color rgb="FF171717"/>
      </top>
      <bottom/>
      <diagonal/>
    </border>
    <border>
      <left style="medium">
        <color rgb="FF000000"/>
      </left>
      <right/>
      <top/>
      <bottom style="medium">
        <color rgb="FF030303"/>
      </bottom>
      <diagonal/>
    </border>
    <border>
      <left style="thick">
        <color rgb="FF000000"/>
      </left>
      <right/>
      <top/>
      <bottom style="medium">
        <color rgb="FF030303"/>
      </bottom>
      <diagonal/>
    </border>
    <border>
      <left style="medium">
        <color rgb="FF000000"/>
      </left>
      <right/>
      <top style="medium">
        <color rgb="FF1B1B1B"/>
      </top>
      <bottom style="medium">
        <color rgb="FF000000"/>
      </bottom>
      <diagonal/>
    </border>
    <border>
      <left style="thick">
        <color rgb="FF000000"/>
      </left>
      <right/>
      <top style="medium">
        <color rgb="FF1B1B1B"/>
      </top>
      <bottom style="medium">
        <color rgb="FF000000"/>
      </bottom>
      <diagonal/>
    </border>
    <border>
      <left style="thick">
        <color rgb="FF070707"/>
      </left>
      <right style="thick">
        <color rgb="FF000000"/>
      </right>
      <top/>
      <bottom style="medium">
        <color rgb="FF171717"/>
      </bottom>
      <diagonal/>
    </border>
    <border>
      <left style="thick">
        <color rgb="FF000000"/>
      </left>
      <right/>
      <top style="medium">
        <color rgb="FF000000"/>
      </top>
      <bottom style="medium">
        <color rgb="FF05050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50505"/>
      </bottom>
      <diagonal/>
    </border>
    <border>
      <left/>
      <right/>
      <top style="medium">
        <color rgb="FF000000"/>
      </top>
      <bottom style="medium">
        <color rgb="FF050505"/>
      </bottom>
      <diagonal/>
    </border>
    <border>
      <left/>
      <right style="medium">
        <color rgb="FF000000"/>
      </right>
      <top/>
      <bottom style="medium">
        <color rgb="FF1A1A1A"/>
      </bottom>
      <diagonal/>
    </border>
    <border>
      <left/>
      <right style="thick">
        <color rgb="FF000000"/>
      </right>
      <top/>
      <bottom style="medium">
        <color rgb="FF1A1A1A"/>
      </bottom>
      <diagonal/>
    </border>
    <border>
      <left style="medium">
        <color rgb="FF000000"/>
      </left>
      <right/>
      <top style="medium">
        <color rgb="FF030303"/>
      </top>
      <bottom style="medium">
        <color rgb="FF1A1A1A"/>
      </bottom>
      <diagonal/>
    </border>
    <border>
      <left style="thick">
        <color rgb="FF000000"/>
      </left>
      <right/>
      <top style="medium">
        <color rgb="FF030303"/>
      </top>
      <bottom style="medium">
        <color rgb="FF1A1A1A"/>
      </bottom>
      <diagonal/>
    </border>
    <border>
      <left style="thick">
        <color rgb="FF000000"/>
      </left>
      <right/>
      <top style="medium">
        <color rgb="FF050505"/>
      </top>
      <bottom style="medium">
        <color rgb="FF171717"/>
      </bottom>
      <diagonal/>
    </border>
    <border>
      <left style="medium">
        <color rgb="FF000000"/>
      </left>
      <right/>
      <top style="medium">
        <color rgb="FF050505"/>
      </top>
      <bottom style="medium">
        <color rgb="FF171717"/>
      </bottom>
      <diagonal/>
    </border>
    <border>
      <left/>
      <right/>
      <top style="medium">
        <color rgb="FF050505"/>
      </top>
      <bottom style="medium">
        <color rgb="FF171717"/>
      </bottom>
      <diagonal/>
    </border>
    <border>
      <left style="thick">
        <color rgb="FF000000"/>
      </left>
      <right/>
      <top style="medium">
        <color rgb="FF171717"/>
      </top>
      <bottom style="medium">
        <color rgb="FF050505"/>
      </bottom>
      <diagonal/>
    </border>
    <border>
      <left style="medium">
        <color rgb="FF000000"/>
      </left>
      <right/>
      <top style="medium">
        <color rgb="FF171717"/>
      </top>
      <bottom style="medium">
        <color rgb="FF050505"/>
      </bottom>
      <diagonal/>
    </border>
    <border>
      <left/>
      <right/>
      <top style="medium">
        <color rgb="FF171717"/>
      </top>
      <bottom style="medium">
        <color rgb="FF050505"/>
      </bottom>
      <diagonal/>
    </border>
    <border>
      <left style="thick">
        <color rgb="FF000000"/>
      </left>
      <right/>
      <top style="medium">
        <color rgb="FF070707"/>
      </top>
      <bottom style="medium">
        <color rgb="FF181818"/>
      </bottom>
      <diagonal/>
    </border>
    <border>
      <left style="medium">
        <color rgb="FF000000"/>
      </left>
      <right/>
      <top style="medium">
        <color rgb="FF070707"/>
      </top>
      <bottom style="medium">
        <color rgb="FF181818"/>
      </bottom>
      <diagonal/>
    </border>
    <border>
      <left/>
      <right/>
      <top style="medium">
        <color rgb="FF070707"/>
      </top>
      <bottom style="medium">
        <color rgb="FF181818"/>
      </bottom>
      <diagonal/>
    </border>
    <border>
      <left style="thick">
        <color rgb="FF000000"/>
      </left>
      <right/>
      <top style="medium">
        <color rgb="FF080808"/>
      </top>
      <bottom style="medium">
        <color rgb="FF000000"/>
      </bottom>
      <diagonal/>
    </border>
    <border>
      <left style="medium">
        <color rgb="FF000000"/>
      </left>
      <right/>
      <top style="medium">
        <color rgb="FF080808"/>
      </top>
      <bottom style="medium">
        <color rgb="FF000000"/>
      </bottom>
      <diagonal/>
    </border>
    <border>
      <left/>
      <right/>
      <top style="medium">
        <color rgb="FF080808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30303"/>
      </bottom>
      <diagonal/>
    </border>
    <border>
      <left style="thick">
        <color rgb="FF000000"/>
      </left>
      <right/>
      <top style="thick">
        <color rgb="FF000000"/>
      </top>
      <bottom style="medium">
        <color rgb="FF030303"/>
      </bottom>
      <diagonal/>
    </border>
    <border>
      <left style="medium">
        <color rgb="FF000000"/>
      </left>
      <right/>
      <top style="medium">
        <color rgb="FF181818"/>
      </top>
      <bottom style="medium">
        <color rgb="FF181818"/>
      </bottom>
      <diagonal/>
    </border>
    <border>
      <left style="thick">
        <color rgb="FF000000"/>
      </left>
      <right/>
      <top style="medium">
        <color rgb="FF181818"/>
      </top>
      <bottom style="medium">
        <color rgb="FF181818"/>
      </bottom>
      <diagonal/>
    </border>
    <border>
      <left style="medium">
        <color rgb="FF000000"/>
      </left>
      <right/>
      <top style="medium">
        <color rgb="FF181818"/>
      </top>
      <bottom style="medium">
        <color rgb="FF060606"/>
      </bottom>
      <diagonal/>
    </border>
    <border>
      <left style="thick">
        <color rgb="FF000000"/>
      </left>
      <right/>
      <top style="medium">
        <color rgb="FF181818"/>
      </top>
      <bottom style="medium">
        <color rgb="FF060606"/>
      </bottom>
      <diagonal/>
    </border>
    <border>
      <left style="thick">
        <color rgb="FF000000"/>
      </left>
      <right/>
      <top style="medium">
        <color rgb="FF050505"/>
      </top>
      <bottom style="medium">
        <color rgb="FF050505"/>
      </bottom>
      <diagonal/>
    </border>
    <border>
      <left style="medium">
        <color rgb="FF000000"/>
      </left>
      <right/>
      <top style="medium">
        <color rgb="FF050505"/>
      </top>
      <bottom style="medium">
        <color rgb="FF050505"/>
      </bottom>
      <diagonal/>
    </border>
    <border>
      <left/>
      <right/>
      <top style="medium">
        <color rgb="FF050505"/>
      </top>
      <bottom style="medium">
        <color rgb="FF050505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60606"/>
      </bottom>
      <diagonal/>
    </border>
    <border>
      <left style="medium">
        <color rgb="FF000000"/>
      </left>
      <right/>
      <top/>
      <bottom style="medium">
        <color rgb="FF060606"/>
      </bottom>
      <diagonal/>
    </border>
    <border>
      <left/>
      <right/>
      <top/>
      <bottom style="medium">
        <color rgb="FF06060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181818"/>
      </top>
      <bottom/>
      <diagonal/>
    </border>
    <border>
      <left style="thick">
        <color rgb="FF000000"/>
      </left>
      <right/>
      <top style="medium">
        <color rgb="FF181818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</borders>
  <cellStyleXfs count="22645">
    <xf numFmtId="0" fontId="0" fillId="0" borderId="0"/>
    <xf numFmtId="0" fontId="51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1" fillId="2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1" fillId="2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51" fillId="2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51" fillId="28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1" fillId="2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1" fillId="3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51" fillId="31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51" fillId="3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1" fillId="3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51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51" fillId="3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2" fillId="3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52" fillId="37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52" fillId="3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52" fillId="3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52" fillId="4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2" fillId="4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2" fillId="4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2" fillId="4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2" fillId="4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2" fillId="4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52" fillId="4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2" fillId="4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53" fillId="48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4" fillId="49" borderId="60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55" fillId="50" borderId="6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8" fillId="0" borderId="6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59" fillId="0" borderId="6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60" fillId="0" borderId="6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52" borderId="60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62" fillId="0" borderId="6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3" fillId="5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1" fillId="0" borderId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51" fillId="54" borderId="66" applyNumberFormat="0" applyFont="0" applyAlignment="0" applyProtection="0"/>
    <xf numFmtId="0" fontId="51" fillId="54" borderId="66" applyNumberFormat="0" applyFont="0" applyAlignment="0" applyProtection="0"/>
    <xf numFmtId="0" fontId="64" fillId="49" borderId="67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6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28" fillId="0" borderId="0"/>
    <xf numFmtId="0" fontId="12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12" fillId="54" borderId="66" applyNumberFormat="0" applyFont="0" applyAlignment="0" applyProtection="0"/>
    <xf numFmtId="0" fontId="12" fillId="54" borderId="66" applyNumberFormat="0" applyFont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1" borderId="2" applyNumberFormat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40" fillId="0" borderId="4" applyNumberFormat="0" applyFill="0" applyAlignment="0" applyProtection="0"/>
    <xf numFmtId="0" fontId="32" fillId="11" borderId="0" applyNumberFormat="0" applyBorder="0" applyAlignment="0" applyProtection="0"/>
    <xf numFmtId="0" fontId="33" fillId="15" borderId="0" applyNumberFormat="0" applyBorder="0" applyAlignment="0" applyProtection="0"/>
    <xf numFmtId="0" fontId="32" fillId="10" borderId="0" applyNumberFormat="0" applyBorder="0" applyAlignment="0" applyProtection="0"/>
    <xf numFmtId="0" fontId="47" fillId="0" borderId="9" applyNumberFormat="0" applyFill="0" applyAlignment="0" applyProtection="0"/>
    <xf numFmtId="0" fontId="33" fillId="10" borderId="0" applyNumberFormat="0" applyBorder="0" applyAlignment="0" applyProtection="0"/>
    <xf numFmtId="0" fontId="28" fillId="23" borderId="7" applyNumberFormat="0" applyFont="0" applyAlignment="0" applyProtection="0"/>
    <xf numFmtId="0" fontId="28" fillId="0" borderId="0"/>
    <xf numFmtId="0" fontId="42" fillId="7" borderId="1" applyNumberFormat="0" applyAlignment="0" applyProtection="0"/>
    <xf numFmtId="0" fontId="32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28" fillId="0" borderId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20" borderId="8" applyNumberFormat="0" applyAlignment="0" applyProtection="0"/>
    <xf numFmtId="0" fontId="44" fillId="22" borderId="0" applyNumberFormat="0" applyBorder="0" applyAlignment="0" applyProtection="0"/>
    <xf numFmtId="0" fontId="43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9" fillId="0" borderId="3" applyNumberFormat="0" applyFill="0" applyAlignment="0" applyProtection="0"/>
    <xf numFmtId="0" fontId="38" fillId="4" borderId="0" applyNumberFormat="0" applyBorder="0" applyAlignment="0" applyProtection="0"/>
    <xf numFmtId="0" fontId="35" fillId="20" borderId="1" applyNumberFormat="0" applyAlignment="0" applyProtection="0"/>
    <xf numFmtId="0" fontId="34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11" fillId="54" borderId="66" applyNumberFormat="0" applyFont="0" applyAlignment="0" applyProtection="0"/>
    <xf numFmtId="0" fontId="11" fillId="54" borderId="66" applyNumberFormat="0" applyFont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28" fillId="0" borderId="0"/>
    <xf numFmtId="0" fontId="11" fillId="0" borderId="0"/>
    <xf numFmtId="0" fontId="28" fillId="0" borderId="0"/>
    <xf numFmtId="0" fontId="28" fillId="0" borderId="0"/>
    <xf numFmtId="0" fontId="10" fillId="0" borderId="0"/>
    <xf numFmtId="0" fontId="10" fillId="24" borderId="0" applyNumberFormat="0" applyBorder="0" applyAlignment="0" applyProtection="0"/>
    <xf numFmtId="0" fontId="10" fillId="30" borderId="0" applyNumberFormat="0" applyBorder="0" applyAlignment="0" applyProtection="0"/>
    <xf numFmtId="0" fontId="10" fillId="25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10" fillId="54" borderId="66" applyNumberFormat="0" applyFont="0" applyAlignment="0" applyProtection="0"/>
    <xf numFmtId="0" fontId="10" fillId="54" borderId="66" applyNumberFormat="0" applyFont="0" applyAlignment="0" applyProtection="0"/>
    <xf numFmtId="0" fontId="28" fillId="0" borderId="0"/>
    <xf numFmtId="0" fontId="10" fillId="0" borderId="0"/>
    <xf numFmtId="0" fontId="28" fillId="0" borderId="0"/>
    <xf numFmtId="0" fontId="28" fillId="0" borderId="0"/>
    <xf numFmtId="0" fontId="9" fillId="0" borderId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54" borderId="66" applyNumberFormat="0" applyFont="0" applyAlignment="0" applyProtection="0"/>
    <xf numFmtId="0" fontId="28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28" fillId="0" borderId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70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9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28" fillId="0" borderId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70" fillId="0" borderId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0"/>
    <xf numFmtId="0" fontId="9" fillId="0" borderId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0" borderId="0"/>
    <xf numFmtId="0" fontId="9" fillId="54" borderId="66" applyNumberFormat="0" applyFont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/>
    <xf numFmtId="0" fontId="9" fillId="54" borderId="66" applyNumberFormat="0" applyFont="0" applyAlignment="0" applyProtection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0" borderId="0"/>
    <xf numFmtId="0" fontId="9" fillId="0" borderId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0" borderId="0"/>
    <xf numFmtId="0" fontId="70" fillId="0" borderId="0"/>
    <xf numFmtId="0" fontId="28" fillId="0" borderId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0" borderId="0"/>
    <xf numFmtId="0" fontId="9" fillId="0" borderId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54" borderId="66" applyNumberFormat="0" applyFont="0" applyAlignment="0" applyProtection="0"/>
    <xf numFmtId="0" fontId="9" fillId="54" borderId="66" applyNumberFormat="0" applyFont="0" applyAlignment="0" applyProtection="0"/>
    <xf numFmtId="0" fontId="9" fillId="0" borderId="0"/>
    <xf numFmtId="0" fontId="8" fillId="0" borderId="0"/>
    <xf numFmtId="0" fontId="8" fillId="54" borderId="66" applyNumberFormat="0" applyFont="0" applyAlignment="0" applyProtection="0"/>
    <xf numFmtId="0" fontId="8" fillId="54" borderId="66" applyNumberFormat="0" applyFont="0" applyAlignment="0" applyProtection="0"/>
    <xf numFmtId="0" fontId="8" fillId="0" borderId="0"/>
    <xf numFmtId="0" fontId="8" fillId="0" borderId="0"/>
    <xf numFmtId="0" fontId="8" fillId="54" borderId="66" applyNumberFormat="0" applyFont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32" fillId="11" borderId="0" applyNumberFormat="0" applyBorder="0" applyAlignment="0" applyProtection="0"/>
    <xf numFmtId="0" fontId="7" fillId="54" borderId="66" applyNumberFormat="0" applyFont="0" applyAlignment="0" applyProtection="0"/>
    <xf numFmtId="0" fontId="32" fillId="6" borderId="0" applyNumberFormat="0" applyBorder="0" applyAlignment="0" applyProtection="0"/>
    <xf numFmtId="0" fontId="7" fillId="54" borderId="66" applyNumberFormat="0" applyFont="0" applyAlignment="0" applyProtection="0"/>
    <xf numFmtId="0" fontId="28" fillId="23" borderId="7" applyNumberFormat="0" applyFont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32" fillId="6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4" borderId="0" applyNumberFormat="0" applyBorder="0" applyAlignment="0" applyProtection="0"/>
    <xf numFmtId="0" fontId="33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13" fillId="23" borderId="7" applyNumberFormat="0" applyFont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33" fillId="14" borderId="0" applyNumberFormat="0" applyBorder="0" applyAlignment="0" applyProtection="0"/>
    <xf numFmtId="0" fontId="47" fillId="0" borderId="9" applyNumberFormat="0" applyFill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43" fillId="0" borderId="6" applyNumberFormat="0" applyFill="0" applyAlignment="0" applyProtection="0"/>
    <xf numFmtId="0" fontId="13" fillId="0" borderId="0"/>
    <xf numFmtId="0" fontId="7" fillId="0" borderId="0"/>
    <xf numFmtId="0" fontId="34" fillId="3" borderId="0" applyNumberFormat="0" applyBorder="0" applyAlignment="0" applyProtection="0"/>
    <xf numFmtId="0" fontId="72" fillId="0" borderId="0"/>
    <xf numFmtId="0" fontId="72" fillId="0" borderId="0"/>
    <xf numFmtId="0" fontId="42" fillId="7" borderId="1" applyNumberFormat="0" applyAlignment="0" applyProtection="0"/>
    <xf numFmtId="0" fontId="41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6" fillId="21" borderId="2" applyNumberFormat="0" applyAlignment="0" applyProtection="0"/>
    <xf numFmtId="0" fontId="35" fillId="20" borderId="1" applyNumberFormat="0" applyAlignment="0" applyProtection="0"/>
    <xf numFmtId="0" fontId="33" fillId="19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0" fillId="0" borderId="0"/>
    <xf numFmtId="0" fontId="13" fillId="0" borderId="0"/>
    <xf numFmtId="0" fontId="32" fillId="3" borderId="0" applyNumberFormat="0" applyBorder="0" applyAlignment="0" applyProtection="0"/>
    <xf numFmtId="0" fontId="44" fillId="22" borderId="0" applyNumberFormat="0" applyBorder="0" applyAlignment="0" applyProtection="0"/>
    <xf numFmtId="0" fontId="28" fillId="23" borderId="7" applyNumberFormat="0" applyFont="0" applyAlignment="0" applyProtection="0"/>
    <xf numFmtId="0" fontId="13" fillId="0" borderId="0"/>
    <xf numFmtId="0" fontId="13" fillId="0" borderId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44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32" fillId="4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13" fillId="0" borderId="0"/>
    <xf numFmtId="0" fontId="7" fillId="0" borderId="0"/>
    <xf numFmtId="0" fontId="13" fillId="0" borderId="0"/>
    <xf numFmtId="0" fontId="13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0" borderId="0"/>
    <xf numFmtId="0" fontId="72" fillId="0" borderId="0"/>
    <xf numFmtId="0" fontId="71" fillId="0" borderId="0"/>
    <xf numFmtId="0" fontId="28" fillId="23" borderId="7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0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70" fillId="0" borderId="0"/>
    <xf numFmtId="0" fontId="13" fillId="0" borderId="0"/>
    <xf numFmtId="0" fontId="70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0" borderId="0"/>
    <xf numFmtId="0" fontId="32" fillId="8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1" fillId="0" borderId="0"/>
    <xf numFmtId="0" fontId="7" fillId="35" borderId="0" applyNumberFormat="0" applyBorder="0" applyAlignment="0" applyProtection="0"/>
    <xf numFmtId="0" fontId="13" fillId="0" borderId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6" fillId="21" borderId="2" applyNumberFormat="0" applyAlignment="0" applyProtection="0"/>
    <xf numFmtId="0" fontId="3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" fillId="27" borderId="0" applyNumberFormat="0" applyBorder="0" applyAlignment="0" applyProtection="0"/>
    <xf numFmtId="0" fontId="72" fillId="0" borderId="0"/>
    <xf numFmtId="0" fontId="43" fillId="0" borderId="6" applyNumberFormat="0" applyFill="0" applyAlignment="0" applyProtection="0"/>
    <xf numFmtId="0" fontId="7" fillId="29" borderId="0" applyNumberFormat="0" applyBorder="0" applyAlignment="0" applyProtection="0"/>
    <xf numFmtId="0" fontId="7" fillId="0" borderId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7" fillId="33" borderId="0" applyNumberFormat="0" applyBorder="0" applyAlignment="0" applyProtection="0"/>
    <xf numFmtId="0" fontId="71" fillId="0" borderId="0"/>
    <xf numFmtId="0" fontId="7" fillId="34" borderId="0" applyNumberFormat="0" applyBorder="0" applyAlignment="0" applyProtection="0"/>
    <xf numFmtId="0" fontId="72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13" fillId="23" borderId="7" applyNumberFormat="0" applyFont="0" applyAlignment="0" applyProtection="0"/>
    <xf numFmtId="0" fontId="7" fillId="0" borderId="0"/>
    <xf numFmtId="0" fontId="45" fillId="20" borderId="8" applyNumberFormat="0" applyAlignment="0" applyProtection="0"/>
    <xf numFmtId="0" fontId="33" fillId="13" borderId="0" applyNumberFormat="0" applyBorder="0" applyAlignment="0" applyProtection="0"/>
    <xf numFmtId="0" fontId="32" fillId="5" borderId="0" applyNumberFormat="0" applyBorder="0" applyAlignment="0" applyProtection="0"/>
    <xf numFmtId="0" fontId="13" fillId="23" borderId="7" applyNumberFormat="0" applyFont="0" applyAlignment="0" applyProtection="0"/>
    <xf numFmtId="0" fontId="7" fillId="54" borderId="66" applyNumberFormat="0" applyFont="0" applyAlignment="0" applyProtection="0"/>
    <xf numFmtId="0" fontId="32" fillId="3" borderId="0" applyNumberFormat="0" applyBorder="0" applyAlignment="0" applyProtection="0"/>
    <xf numFmtId="0" fontId="13" fillId="0" borderId="0"/>
    <xf numFmtId="0" fontId="41" fillId="0" borderId="5" applyNumberFormat="0" applyFill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28" fillId="0" borderId="0"/>
    <xf numFmtId="0" fontId="34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30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34" fillId="3" borderId="0" applyNumberFormat="0" applyBorder="0" applyAlignment="0" applyProtection="0"/>
    <xf numFmtId="0" fontId="39" fillId="0" borderId="3" applyNumberFormat="0" applyFill="0" applyAlignment="0" applyProtection="0"/>
    <xf numFmtId="0" fontId="72" fillId="0" borderId="0"/>
    <xf numFmtId="0" fontId="7" fillId="28" borderId="0" applyNumberFormat="0" applyBorder="0" applyAlignment="0" applyProtection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45" fillId="20" borderId="8" applyNumberFormat="0" applyAlignment="0" applyProtection="0"/>
    <xf numFmtId="0" fontId="7" fillId="31" borderId="0" applyNumberFormat="0" applyBorder="0" applyAlignment="0" applyProtection="0"/>
    <xf numFmtId="0" fontId="7" fillId="24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40" fillId="0" borderId="4" applyNumberFormat="0" applyFill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2" fillId="7" borderId="1" applyNumberFormat="0" applyAlignment="0" applyProtection="0"/>
    <xf numFmtId="0" fontId="32" fillId="8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0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0" borderId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54" borderId="66" applyNumberFormat="0" applyFont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0" borderId="0"/>
    <xf numFmtId="0" fontId="7" fillId="54" borderId="66" applyNumberFormat="0" applyFont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47" fillId="0" borderId="9" applyNumberFormat="0" applyFill="0" applyAlignment="0" applyProtection="0"/>
    <xf numFmtId="0" fontId="41" fillId="0" borderId="5" applyNumberFormat="0" applyFill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54" borderId="66" applyNumberFormat="0" applyFont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0" fillId="0" borderId="0"/>
    <xf numFmtId="0" fontId="28" fillId="0" borderId="0"/>
    <xf numFmtId="0" fontId="28" fillId="23" borderId="7" applyNumberFormat="0" applyFont="0" applyAlignment="0" applyProtection="0"/>
    <xf numFmtId="0" fontId="71" fillId="0" borderId="0"/>
    <xf numFmtId="0" fontId="2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72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28" fillId="0" borderId="0"/>
    <xf numFmtId="0" fontId="70" fillId="0" borderId="0"/>
    <xf numFmtId="0" fontId="72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28" fillId="23" borderId="7" applyNumberFormat="0" applyFont="0" applyAlignment="0" applyProtection="0"/>
    <xf numFmtId="0" fontId="28" fillId="0" borderId="0"/>
    <xf numFmtId="0" fontId="70" fillId="0" borderId="0"/>
    <xf numFmtId="0" fontId="28" fillId="23" borderId="7" applyNumberFormat="0" applyFont="0" applyAlignment="0" applyProtection="0"/>
    <xf numFmtId="0" fontId="72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28" fillId="23" borderId="7" applyNumberFormat="0" applyFont="0" applyAlignment="0" applyProtection="0"/>
    <xf numFmtId="0" fontId="28" fillId="0" borderId="0"/>
    <xf numFmtId="0" fontId="28" fillId="0" borderId="0"/>
    <xf numFmtId="0" fontId="72" fillId="0" borderId="0"/>
    <xf numFmtId="0" fontId="70" fillId="0" borderId="0"/>
    <xf numFmtId="0" fontId="72" fillId="0" borderId="0"/>
    <xf numFmtId="0" fontId="28" fillId="0" borderId="0"/>
    <xf numFmtId="0" fontId="71" fillId="0" borderId="0"/>
    <xf numFmtId="0" fontId="28" fillId="0" borderId="0"/>
    <xf numFmtId="0" fontId="70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72" fillId="0" borderId="0"/>
    <xf numFmtId="0" fontId="70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70" fillId="0" borderId="0"/>
    <xf numFmtId="0" fontId="72" fillId="0" borderId="0"/>
    <xf numFmtId="0" fontId="28" fillId="0" borderId="0"/>
    <xf numFmtId="0" fontId="28" fillId="23" borderId="7" applyNumberFormat="0" applyFont="0" applyAlignment="0" applyProtection="0"/>
    <xf numFmtId="0" fontId="70" fillId="0" borderId="0"/>
    <xf numFmtId="0" fontId="71" fillId="0" borderId="0"/>
    <xf numFmtId="0" fontId="72" fillId="0" borderId="0"/>
    <xf numFmtId="0" fontId="72" fillId="0" borderId="0"/>
    <xf numFmtId="0" fontId="28" fillId="0" borderId="0"/>
    <xf numFmtId="0" fontId="72" fillId="0" borderId="0"/>
    <xf numFmtId="0" fontId="28" fillId="23" borderId="7" applyNumberFormat="0" applyFont="0" applyAlignment="0" applyProtection="0"/>
    <xf numFmtId="0" fontId="28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28" fillId="0" borderId="0"/>
    <xf numFmtId="0" fontId="70" fillId="0" borderId="0"/>
    <xf numFmtId="0" fontId="28" fillId="23" borderId="7" applyNumberFormat="0" applyFont="0" applyAlignment="0" applyProtection="0"/>
    <xf numFmtId="0" fontId="71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28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28" fillId="0" borderId="0"/>
    <xf numFmtId="0" fontId="72" fillId="0" borderId="0"/>
    <xf numFmtId="0" fontId="28" fillId="23" borderId="7" applyNumberFormat="0" applyFont="0" applyAlignment="0" applyProtection="0"/>
    <xf numFmtId="0" fontId="72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0" fillId="0" borderId="0"/>
    <xf numFmtId="0" fontId="28" fillId="0" borderId="0"/>
    <xf numFmtId="0" fontId="71" fillId="0" borderId="0"/>
    <xf numFmtId="0" fontId="70" fillId="0" borderId="0"/>
    <xf numFmtId="0" fontId="28" fillId="0" borderId="0"/>
    <xf numFmtId="0" fontId="28" fillId="23" borderId="7" applyNumberFormat="0" applyFont="0" applyAlignment="0" applyProtection="0"/>
    <xf numFmtId="0" fontId="72" fillId="0" borderId="0"/>
    <xf numFmtId="0" fontId="72" fillId="0" borderId="0"/>
    <xf numFmtId="0" fontId="71" fillId="0" borderId="0"/>
    <xf numFmtId="0" fontId="70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0" fillId="0" borderId="0"/>
    <xf numFmtId="0" fontId="72" fillId="0" borderId="0"/>
    <xf numFmtId="0" fontId="28" fillId="23" borderId="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70" fillId="0" borderId="0"/>
    <xf numFmtId="0" fontId="28" fillId="23" borderId="7" applyNumberFormat="0" applyFont="0" applyAlignment="0" applyProtection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1" fillId="0" borderId="0"/>
    <xf numFmtId="0" fontId="70" fillId="0" borderId="0"/>
    <xf numFmtId="0" fontId="72" fillId="0" borderId="0"/>
    <xf numFmtId="0" fontId="72" fillId="0" borderId="0"/>
    <xf numFmtId="0" fontId="2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72" fillId="0" borderId="0"/>
    <xf numFmtId="0" fontId="70" fillId="0" borderId="0"/>
    <xf numFmtId="0" fontId="72" fillId="0" borderId="0"/>
    <xf numFmtId="0" fontId="70" fillId="0" borderId="0"/>
    <xf numFmtId="0" fontId="28" fillId="0" borderId="0"/>
    <xf numFmtId="0" fontId="71" fillId="0" borderId="0"/>
    <xf numFmtId="0" fontId="28" fillId="0" borderId="0"/>
    <xf numFmtId="0" fontId="70" fillId="0" borderId="0"/>
    <xf numFmtId="0" fontId="28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72" fillId="0" borderId="0"/>
    <xf numFmtId="0" fontId="70" fillId="0" borderId="0"/>
    <xf numFmtId="0" fontId="28" fillId="0" borderId="0"/>
    <xf numFmtId="0" fontId="70" fillId="0" borderId="0"/>
    <xf numFmtId="0" fontId="28" fillId="0" borderId="0"/>
    <xf numFmtId="0" fontId="73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28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35" fillId="20" borderId="1" applyNumberFormat="0" applyAlignment="0" applyProtection="0"/>
    <xf numFmtId="0" fontId="32" fillId="9" borderId="0" applyNumberFormat="0" applyBorder="0" applyAlignment="0" applyProtection="0"/>
    <xf numFmtId="0" fontId="33" fillId="14" borderId="0" applyNumberFormat="0" applyBorder="0" applyAlignment="0" applyProtection="0"/>
    <xf numFmtId="0" fontId="32" fillId="5" borderId="0" applyNumberFormat="0" applyBorder="0" applyAlignment="0" applyProtection="0"/>
    <xf numFmtId="0" fontId="33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4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2" fillId="2" borderId="0" applyNumberFormat="0" applyBorder="0" applyAlignment="0" applyProtection="0"/>
    <xf numFmtId="0" fontId="39" fillId="0" borderId="3" applyNumberFormat="0" applyFill="0" applyAlignment="0" applyProtection="0"/>
    <xf numFmtId="0" fontId="44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45" fillId="20" borderId="8" applyNumberFormat="0" applyAlignment="0" applyProtection="0"/>
    <xf numFmtId="0" fontId="33" fillId="18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45" fillId="20" borderId="8" applyNumberFormat="0" applyAlignment="0" applyProtection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33" fillId="16" borderId="0" applyNumberFormat="0" applyBorder="0" applyAlignment="0" applyProtection="0"/>
    <xf numFmtId="0" fontId="44" fillId="22" borderId="0" applyNumberFormat="0" applyBorder="0" applyAlignment="0" applyProtection="0"/>
    <xf numFmtId="0" fontId="7" fillId="0" borderId="0"/>
    <xf numFmtId="0" fontId="13" fillId="23" borderId="7" applyNumberFormat="0" applyFont="0" applyAlignment="0" applyProtection="0"/>
    <xf numFmtId="0" fontId="33" fillId="17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38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0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0" borderId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54" borderId="66" applyNumberFormat="0" applyFont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0" borderId="0"/>
    <xf numFmtId="0" fontId="7" fillId="54" borderId="66" applyNumberFormat="0" applyFont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7" fillId="0" borderId="0"/>
    <xf numFmtId="0" fontId="7" fillId="0" borderId="0"/>
    <xf numFmtId="0" fontId="7" fillId="54" borderId="66" applyNumberFormat="0" applyFont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0" fillId="0" borderId="0"/>
    <xf numFmtId="0" fontId="28" fillId="0" borderId="0"/>
    <xf numFmtId="0" fontId="33" fillId="14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42" fillId="7" borderId="1" applyNumberFormat="0" applyAlignment="0" applyProtection="0"/>
    <xf numFmtId="0" fontId="32" fillId="2" borderId="0" applyNumberFormat="0" applyBorder="0" applyAlignment="0" applyProtection="0"/>
    <xf numFmtId="0" fontId="42" fillId="7" borderId="1" applyNumberFormat="0" applyAlignment="0" applyProtection="0"/>
    <xf numFmtId="0" fontId="33" fillId="15" borderId="0" applyNumberFormat="0" applyBorder="0" applyAlignment="0" applyProtection="0"/>
    <xf numFmtId="0" fontId="70" fillId="0" borderId="0"/>
    <xf numFmtId="0" fontId="32" fillId="9" borderId="0" applyNumberFormat="0" applyBorder="0" applyAlignment="0" applyProtection="0"/>
    <xf numFmtId="0" fontId="33" fillId="14" borderId="0" applyNumberFormat="0" applyBorder="0" applyAlignment="0" applyProtection="0"/>
    <xf numFmtId="0" fontId="32" fillId="5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3" fillId="15" borderId="0" applyNumberFormat="0" applyBorder="0" applyAlignment="0" applyProtection="0"/>
    <xf numFmtId="0" fontId="35" fillId="20" borderId="1" applyNumberFormat="0" applyAlignment="0" applyProtection="0"/>
    <xf numFmtId="0" fontId="32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6" fillId="21" borderId="2" applyNumberFormat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0" borderId="0"/>
    <xf numFmtId="0" fontId="32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41" fillId="0" borderId="5" applyNumberFormat="0" applyFill="0" applyAlignment="0" applyProtection="0"/>
    <xf numFmtId="0" fontId="32" fillId="5" borderId="0" applyNumberFormat="0" applyBorder="0" applyAlignment="0" applyProtection="0"/>
    <xf numFmtId="0" fontId="38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2" fillId="10" borderId="0" applyNumberFormat="0" applyBorder="0" applyAlignment="0" applyProtection="0"/>
    <xf numFmtId="0" fontId="33" fillId="16" borderId="0" applyNumberFormat="0" applyBorder="0" applyAlignment="0" applyProtection="0"/>
    <xf numFmtId="0" fontId="32" fillId="2" borderId="0" applyNumberFormat="0" applyBorder="0" applyAlignment="0" applyProtection="0"/>
    <xf numFmtId="0" fontId="33" fillId="10" borderId="0" applyNumberFormat="0" applyBorder="0" applyAlignment="0" applyProtection="0"/>
    <xf numFmtId="0" fontId="32" fillId="6" borderId="0" applyNumberFormat="0" applyBorder="0" applyAlignment="0" applyProtection="0"/>
    <xf numFmtId="0" fontId="39" fillId="0" borderId="3" applyNumberFormat="0" applyFill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2" fillId="9" borderId="0" applyNumberFormat="0" applyBorder="0" applyAlignment="0" applyProtection="0"/>
    <xf numFmtId="0" fontId="33" fillId="13" borderId="0" applyNumberFormat="0" applyBorder="0" applyAlignment="0" applyProtection="0"/>
    <xf numFmtId="0" fontId="35" fillId="20" borderId="1" applyNumberFormat="0" applyAlignment="0" applyProtection="0"/>
    <xf numFmtId="0" fontId="3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6" fillId="21" borderId="2" applyNumberFormat="0" applyAlignment="0" applyProtection="0"/>
    <xf numFmtId="0" fontId="33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/>
    <xf numFmtId="0" fontId="46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72" fillId="0" borderId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0" fillId="0" borderId="4" applyNumberFormat="0" applyFill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13" fillId="23" borderId="7" applyNumberFormat="0" applyFon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7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13" fillId="23" borderId="7" applyNumberFormat="0" applyFon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2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26" borderId="0" applyNumberFormat="0" applyBorder="0" applyAlignment="0" applyProtection="0"/>
    <xf numFmtId="0" fontId="34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2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2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2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28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3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28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29" borderId="0" applyNumberFormat="0" applyBorder="0" applyAlignment="0" applyProtection="0"/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2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3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3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31" borderId="0" applyNumberFormat="0" applyBorder="0" applyAlignment="0" applyProtection="0"/>
    <xf numFmtId="0" fontId="33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31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3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3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3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33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3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3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5" fillId="20" borderId="1" applyNumberFormat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7" fillId="3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7" fillId="34" borderId="0" applyNumberFormat="0" applyBorder="0" applyAlignment="0" applyProtection="0"/>
    <xf numFmtId="0" fontId="32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7" fillId="3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7" fillId="3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6" fillId="21" borderId="2" applyNumberFormat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" fillId="3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" fillId="3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7" fillId="3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9" borderId="0" applyNumberFormat="0" applyBorder="0" applyAlignment="0" applyProtection="0"/>
    <xf numFmtId="0" fontId="7" fillId="3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" fillId="35" borderId="0" applyNumberFormat="0" applyBorder="0" applyAlignment="0" applyProtection="0"/>
    <xf numFmtId="0" fontId="32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" fillId="3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8" borderId="0" applyNumberFormat="0" applyBorder="0" applyAlignment="0" applyProtection="0"/>
    <xf numFmtId="0" fontId="7" fillId="3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" fillId="30" borderId="0" applyNumberFormat="0" applyBorder="0" applyAlignment="0" applyProtection="0"/>
    <xf numFmtId="0" fontId="32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7" fillId="30" borderId="0" applyNumberFormat="0" applyBorder="0" applyAlignment="0" applyProtection="0"/>
    <xf numFmtId="0" fontId="32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" fillId="2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7" fillId="34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2" fillId="5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2" fillId="5" borderId="0" applyNumberFormat="0" applyBorder="0" applyAlignment="0" applyProtection="0"/>
    <xf numFmtId="0" fontId="7" fillId="33" borderId="0" applyNumberFormat="0" applyBorder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2" fillId="5" borderId="0" applyNumberFormat="0" applyBorder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7" fillId="29" borderId="0" applyNumberFormat="0" applyBorder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7" fillId="28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2" fillId="5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2" fillId="5" borderId="0" applyNumberFormat="0" applyBorder="0" applyAlignment="0" applyProtection="0"/>
    <xf numFmtId="0" fontId="7" fillId="27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2" fillId="5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7" fillId="33" borderId="0" applyNumberFormat="0" applyBorder="0" applyAlignment="0" applyProtection="0"/>
    <xf numFmtId="0" fontId="32" fillId="10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7" fillId="32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32" fillId="4" borderId="0" applyNumberFormat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39" fillId="0" borderId="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7" fillId="26" borderId="0" applyNumberFormat="0" applyBorder="0" applyAlignment="0" applyProtection="0"/>
    <xf numFmtId="0" fontId="32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2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7" fillId="2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7" fillId="0" borderId="0"/>
    <xf numFmtId="0" fontId="70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7" fillId="32" borderId="0" applyNumberFormat="0" applyBorder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32" fillId="9" borderId="0" applyNumberFormat="0" applyBorder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32" fillId="9" borderId="0" applyNumberFormat="0" applyBorder="0" applyAlignment="0" applyProtection="0"/>
    <xf numFmtId="0" fontId="7" fillId="31" borderId="0" applyNumberFormat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32" fillId="9" borderId="0" applyNumberFormat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7" fillId="25" borderId="0" applyNumberFormat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5" fillId="20" borderId="1" applyNumberFormat="0" applyAlignment="0" applyProtection="0"/>
    <xf numFmtId="0" fontId="34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7" fillId="35" borderId="0" applyNumberFormat="0" applyBorder="0" applyAlignment="0" applyProtection="0"/>
    <xf numFmtId="0" fontId="36" fillId="21" borderId="2" applyNumberFormat="0" applyAlignment="0" applyProtection="0"/>
    <xf numFmtId="0" fontId="32" fillId="11" borderId="0" applyNumberFormat="0" applyBorder="0" applyAlignment="0" applyProtection="0"/>
    <xf numFmtId="0" fontId="7" fillId="3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34" borderId="0" applyNumberFormat="0" applyBorder="0" applyAlignment="0" applyProtection="0"/>
    <xf numFmtId="0" fontId="32" fillId="8" borderId="0" applyNumberFormat="0" applyBorder="0" applyAlignment="0" applyProtection="0"/>
    <xf numFmtId="0" fontId="35" fillId="20" borderId="1" applyNumberFormat="0" applyAlignment="0" applyProtection="0"/>
    <xf numFmtId="0" fontId="37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33" borderId="0" applyNumberFormat="0" applyBorder="0" applyAlignment="0" applyProtection="0"/>
    <xf numFmtId="0" fontId="32" fillId="5" borderId="0" applyNumberFormat="0" applyBorder="0" applyAlignment="0" applyProtection="0"/>
    <xf numFmtId="0" fontId="38" fillId="4" borderId="0" applyNumberFormat="0" applyBorder="0" applyAlignment="0" applyProtection="0"/>
    <xf numFmtId="0" fontId="36" fillId="21" borderId="2" applyNumberFormat="0" applyAlignment="0" applyProtection="0"/>
    <xf numFmtId="0" fontId="7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32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3" applyNumberFormat="0" applyFill="0" applyAlignment="0" applyProtection="0"/>
    <xf numFmtId="0" fontId="7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31" borderId="0" applyNumberFormat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7" fillId="3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1" fillId="0" borderId="5" applyNumberFormat="0" applyFill="0" applyAlignment="0" applyProtection="0"/>
    <xf numFmtId="0" fontId="7" fillId="30" borderId="0" applyNumberFormat="0" applyBorder="0" applyAlignment="0" applyProtection="0"/>
    <xf numFmtId="0" fontId="32" fillId="8" borderId="0" applyNumberFormat="0" applyBorder="0" applyAlignment="0" applyProtection="0"/>
    <xf numFmtId="0" fontId="7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29" borderId="0" applyNumberFormat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7" borderId="1" applyNumberFormat="0" applyAlignment="0" applyProtection="0"/>
    <xf numFmtId="0" fontId="7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28" borderId="0" applyNumberFormat="0" applyBorder="0" applyAlignment="0" applyProtection="0"/>
    <xf numFmtId="0" fontId="32" fillId="6" borderId="0" applyNumberFormat="0" applyBorder="0" applyAlignment="0" applyProtection="0"/>
    <xf numFmtId="0" fontId="43" fillId="0" borderId="6" applyNumberFormat="0" applyFill="0" applyAlignment="0" applyProtection="0"/>
    <xf numFmtId="0" fontId="38" fillId="4" borderId="0" applyNumberFormat="0" applyBorder="0" applyAlignment="0" applyProtection="0"/>
    <xf numFmtId="0" fontId="7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27" borderId="0" applyNumberFormat="0" applyBorder="0" applyAlignment="0" applyProtection="0"/>
    <xf numFmtId="0" fontId="32" fillId="5" borderId="0" applyNumberFormat="0" applyBorder="0" applyAlignment="0" applyProtection="0"/>
    <xf numFmtId="0" fontId="44" fillId="22" borderId="0" applyNumberFormat="0" applyBorder="0" applyAlignment="0" applyProtection="0"/>
    <xf numFmtId="0" fontId="7" fillId="0" borderId="0"/>
    <xf numFmtId="0" fontId="70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7" fillId="27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26" borderId="0" applyNumberFormat="0" applyBorder="0" applyAlignment="0" applyProtection="0"/>
    <xf numFmtId="0" fontId="32" fillId="4" borderId="0" applyNumberFormat="0" applyBorder="0" applyAlignment="0" applyProtection="0"/>
    <xf numFmtId="0" fontId="39" fillId="0" borderId="3" applyNumberFormat="0" applyFill="0" applyAlignment="0" applyProtection="0"/>
    <xf numFmtId="0" fontId="45" fillId="20" borderId="8" applyNumberFormat="0" applyAlignment="0" applyProtection="0"/>
    <xf numFmtId="0" fontId="7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25" borderId="0" applyNumberFormat="0" applyBorder="0" applyAlignment="0" applyProtection="0"/>
    <xf numFmtId="0" fontId="32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4" borderId="0" applyNumberFormat="0" applyBorder="0" applyAlignment="0" applyProtection="0"/>
    <xf numFmtId="0" fontId="47" fillId="0" borderId="9" applyNumberFormat="0" applyFill="0" applyAlignment="0" applyProtection="0"/>
    <xf numFmtId="0" fontId="32" fillId="2" borderId="0" applyNumberFormat="0" applyBorder="0" applyAlignment="0" applyProtection="0"/>
    <xf numFmtId="0" fontId="40" fillId="0" borderId="4" applyNumberFormat="0" applyFill="0" applyAlignment="0" applyProtection="0"/>
    <xf numFmtId="0" fontId="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1" fillId="0" borderId="5" applyNumberFormat="0" applyFill="0" applyAlignment="0" applyProtection="0"/>
    <xf numFmtId="0" fontId="7" fillId="30" borderId="0" applyNumberFormat="0" applyBorder="0" applyAlignment="0" applyProtection="0"/>
    <xf numFmtId="0" fontId="32" fillId="8" borderId="0" applyNumberFormat="0" applyBorder="0" applyAlignment="0" applyProtection="0"/>
    <xf numFmtId="0" fontId="7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29" borderId="0" applyNumberFormat="0" applyBorder="0" applyAlignment="0" applyProtection="0"/>
    <xf numFmtId="0" fontId="32" fillId="7" borderId="0" applyNumberFormat="0" applyBorder="0" applyAlignment="0" applyProtection="0"/>
    <xf numFmtId="0" fontId="42" fillId="7" borderId="1" applyNumberFormat="0" applyAlignment="0" applyProtection="0"/>
    <xf numFmtId="0" fontId="7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28" borderId="0" applyNumberFormat="0" applyBorder="0" applyAlignment="0" applyProtection="0"/>
    <xf numFmtId="0" fontId="32" fillId="6" borderId="0" applyNumberFormat="0" applyBorder="0" applyAlignment="0" applyProtection="0"/>
    <xf numFmtId="0" fontId="43" fillId="0" borderId="6" applyNumberFormat="0" applyFill="0" applyAlignment="0" applyProtection="0"/>
    <xf numFmtId="0" fontId="7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27" borderId="0" applyNumberFormat="0" applyBorder="0" applyAlignment="0" applyProtection="0"/>
    <xf numFmtId="0" fontId="32" fillId="5" borderId="0" applyNumberFormat="0" applyBorder="0" applyAlignment="0" applyProtection="0"/>
    <xf numFmtId="0" fontId="44" fillId="22" borderId="0" applyNumberFormat="0" applyBorder="0" applyAlignment="0" applyProtection="0"/>
    <xf numFmtId="0" fontId="7" fillId="0" borderId="0"/>
    <xf numFmtId="0" fontId="70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7" fillId="27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26" borderId="0" applyNumberFormat="0" applyBorder="0" applyAlignment="0" applyProtection="0"/>
    <xf numFmtId="0" fontId="32" fillId="4" borderId="0" applyNumberFormat="0" applyBorder="0" applyAlignment="0" applyProtection="0"/>
    <xf numFmtId="0" fontId="45" fillId="20" borderId="8" applyNumberFormat="0" applyAlignment="0" applyProtection="0"/>
    <xf numFmtId="0" fontId="7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25" borderId="0" applyNumberFormat="0" applyBorder="0" applyAlignment="0" applyProtection="0"/>
    <xf numFmtId="0" fontId="32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4" borderId="0" applyNumberFormat="0" applyBorder="0" applyAlignment="0" applyProtection="0"/>
    <xf numFmtId="0" fontId="47" fillId="0" borderId="9" applyNumberFormat="0" applyFill="0" applyAlignment="0" applyProtection="0"/>
    <xf numFmtId="0" fontId="32" fillId="2" borderId="0" applyNumberFormat="0" applyBorder="0" applyAlignment="0" applyProtection="0"/>
    <xf numFmtId="0" fontId="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7" fillId="0" borderId="0"/>
    <xf numFmtId="0" fontId="70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3" borderId="7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7" fillId="54" borderId="66" applyNumberFormat="0" applyFont="0" applyAlignment="0" applyProtection="0"/>
    <xf numFmtId="0" fontId="7" fillId="54" borderId="66" applyNumberFormat="0" applyFont="0" applyAlignment="0" applyProtection="0"/>
    <xf numFmtId="0" fontId="13" fillId="23" borderId="7" applyNumberFormat="0" applyFon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6" fillId="54" borderId="66" applyNumberFormat="0" applyFont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54" borderId="66" applyNumberFormat="0" applyFont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54" borderId="66" applyNumberFormat="0" applyFont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13" fillId="0" borderId="0"/>
    <xf numFmtId="0" fontId="6" fillId="24" borderId="0" applyNumberFormat="0" applyBorder="0" applyAlignment="0" applyProtection="0"/>
    <xf numFmtId="0" fontId="6" fillId="0" borderId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29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54" borderId="66" applyNumberFormat="0" applyFont="0" applyAlignment="0" applyProtection="0"/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34" borderId="0" applyNumberFormat="0" applyBorder="0" applyAlignment="0" applyProtection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0" borderId="0"/>
    <xf numFmtId="0" fontId="6" fillId="54" borderId="66" applyNumberFormat="0" applyFont="0" applyAlignment="0" applyProtection="0"/>
    <xf numFmtId="0" fontId="28" fillId="0" borderId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70" fillId="0" borderId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3" borderId="0" applyNumberFormat="0" applyBorder="0" applyAlignment="0" applyProtection="0"/>
    <xf numFmtId="0" fontId="6" fillId="54" borderId="66" applyNumberFormat="0" applyFont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54" borderId="66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54" borderId="66" applyNumberFormat="0" applyFont="0" applyAlignment="0" applyProtection="0"/>
    <xf numFmtId="0" fontId="6" fillId="27" borderId="0" applyNumberFormat="0" applyBorder="0" applyAlignment="0" applyProtection="0"/>
    <xf numFmtId="0" fontId="13" fillId="0" borderId="0"/>
    <xf numFmtId="0" fontId="70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0" borderId="0"/>
    <xf numFmtId="0" fontId="6" fillId="0" borderId="0"/>
    <xf numFmtId="0" fontId="6" fillId="54" borderId="66" applyNumberFormat="0" applyFont="0" applyAlignment="0" applyProtection="0"/>
    <xf numFmtId="0" fontId="6" fillId="33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71" fillId="0" borderId="0"/>
    <xf numFmtId="0" fontId="72" fillId="0" borderId="0"/>
    <xf numFmtId="0" fontId="6" fillId="0" borderId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35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6" fillId="54" borderId="66" applyNumberFormat="0" applyFont="0" applyAlignment="0" applyProtection="0"/>
    <xf numFmtId="0" fontId="72" fillId="0" borderId="0"/>
    <xf numFmtId="0" fontId="6" fillId="0" borderId="0"/>
    <xf numFmtId="0" fontId="6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54" borderId="66" applyNumberFormat="0" applyFont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54" borderId="66" applyNumberFormat="0" applyFont="0" applyAlignment="0" applyProtection="0"/>
    <xf numFmtId="0" fontId="6" fillId="28" borderId="0" applyNumberFormat="0" applyBorder="0" applyAlignment="0" applyProtection="0"/>
    <xf numFmtId="0" fontId="13" fillId="0" borderId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54" borderId="66" applyNumberFormat="0" applyFont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54" borderId="66" applyNumberFormat="0" applyFont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34" borderId="0" applyNumberFormat="0" applyBorder="0" applyAlignment="0" applyProtection="0"/>
    <xf numFmtId="0" fontId="6" fillId="54" borderId="66" applyNumberFormat="0" applyFont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4" borderId="0" applyNumberFormat="0" applyBorder="0" applyAlignment="0" applyProtection="0"/>
    <xf numFmtId="0" fontId="6" fillId="31" borderId="0" applyNumberFormat="0" applyBorder="0" applyAlignment="0" applyProtection="0"/>
    <xf numFmtId="0" fontId="13" fillId="0" borderId="0"/>
    <xf numFmtId="0" fontId="6" fillId="2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34" borderId="0" applyNumberFormat="0" applyBorder="0" applyAlignment="0" applyProtection="0"/>
    <xf numFmtId="0" fontId="6" fillId="54" borderId="66" applyNumberFormat="0" applyFont="0" applyAlignment="0" applyProtection="0"/>
    <xf numFmtId="0" fontId="6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54" borderId="66" applyNumberFormat="0" applyFont="0" applyAlignment="0" applyProtection="0"/>
    <xf numFmtId="0" fontId="6" fillId="0" borderId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70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0" borderId="0"/>
    <xf numFmtId="0" fontId="6" fillId="0" borderId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54" borderId="66" applyNumberFormat="0" applyFont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0" borderId="0"/>
    <xf numFmtId="0" fontId="6" fillId="54" borderId="66" applyNumberFormat="0" applyFont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70" fillId="0" borderId="0"/>
    <xf numFmtId="0" fontId="28" fillId="0" borderId="0"/>
    <xf numFmtId="0" fontId="6" fillId="54" borderId="66" applyNumberFormat="0" applyFont="0" applyAlignment="0" applyProtection="0"/>
    <xf numFmtId="0" fontId="71" fillId="0" borderId="0"/>
    <xf numFmtId="0" fontId="6" fillId="35" borderId="0" applyNumberFormat="0" applyBorder="0" applyAlignment="0" applyProtection="0"/>
    <xf numFmtId="0" fontId="72" fillId="0" borderId="0"/>
    <xf numFmtId="0" fontId="6" fillId="26" borderId="0" applyNumberFormat="0" applyBorder="0" applyAlignment="0" applyProtection="0"/>
    <xf numFmtId="0" fontId="72" fillId="0" borderId="0"/>
    <xf numFmtId="0" fontId="71" fillId="0" borderId="0"/>
    <xf numFmtId="0" fontId="6" fillId="31" borderId="0" applyNumberFormat="0" applyBorder="0" applyAlignment="0" applyProtection="0"/>
    <xf numFmtId="0" fontId="6" fillId="54" borderId="66" applyNumberFormat="0" applyFont="0" applyAlignment="0" applyProtection="0"/>
    <xf numFmtId="0" fontId="6" fillId="27" borderId="0" applyNumberFormat="0" applyBorder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70" fillId="0" borderId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32" borderId="0" applyNumberFormat="0" applyBorder="0" applyAlignment="0" applyProtection="0"/>
    <xf numFmtId="0" fontId="6" fillId="54" borderId="66" applyNumberFormat="0" applyFont="0" applyAlignment="0" applyProtection="0"/>
    <xf numFmtId="0" fontId="6" fillId="30" borderId="0" applyNumberFormat="0" applyBorder="0" applyAlignment="0" applyProtection="0"/>
    <xf numFmtId="0" fontId="6" fillId="35" borderId="0" applyNumberFormat="0" applyBorder="0" applyAlignment="0" applyProtection="0"/>
    <xf numFmtId="0" fontId="6" fillId="26" borderId="0" applyNumberFormat="0" applyBorder="0" applyAlignment="0" applyProtection="0"/>
    <xf numFmtId="0" fontId="13" fillId="0" borderId="0"/>
    <xf numFmtId="0" fontId="6" fillId="54" borderId="66" applyNumberFormat="0" applyFont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13" fillId="0" borderId="0"/>
    <xf numFmtId="0" fontId="6" fillId="0" borderId="0"/>
    <xf numFmtId="0" fontId="6" fillId="54" borderId="66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3" fillId="0" borderId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54" borderId="66" applyNumberFormat="0" applyFont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34" borderId="0" applyNumberFormat="0" applyBorder="0" applyAlignment="0" applyProtection="0"/>
    <xf numFmtId="0" fontId="6" fillId="27" borderId="0" applyNumberFormat="0" applyBorder="0" applyAlignment="0" applyProtection="0"/>
    <xf numFmtId="0" fontId="28" fillId="0" borderId="0"/>
    <xf numFmtId="0" fontId="6" fillId="54" borderId="66" applyNumberFormat="0" applyFont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54" borderId="66" applyNumberFormat="0" applyFont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54" borderId="66" applyNumberFormat="0" applyFont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28" fillId="0" borderId="0"/>
    <xf numFmtId="0" fontId="6" fillId="35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28" fillId="0" borderId="0"/>
    <xf numFmtId="0" fontId="6" fillId="54" borderId="66" applyNumberFormat="0" applyFont="0" applyAlignment="0" applyProtection="0"/>
    <xf numFmtId="0" fontId="6" fillId="28" borderId="0" applyNumberFormat="0" applyBorder="0" applyAlignment="0" applyProtection="0"/>
    <xf numFmtId="0" fontId="2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54" borderId="66" applyNumberFormat="0" applyFont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54" borderId="66" applyNumberFormat="0" applyFont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54" borderId="66" applyNumberFormat="0" applyFont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13" fillId="0" borderId="0"/>
    <xf numFmtId="0" fontId="6" fillId="29" borderId="0" applyNumberFormat="0" applyBorder="0" applyAlignment="0" applyProtection="0"/>
    <xf numFmtId="0" fontId="28" fillId="23" borderId="7" applyNumberFormat="0" applyFont="0" applyAlignment="0" applyProtection="0"/>
    <xf numFmtId="0" fontId="72" fillId="0" borderId="0"/>
    <xf numFmtId="0" fontId="6" fillId="28" borderId="0" applyNumberFormat="0" applyBorder="0" applyAlignment="0" applyProtection="0"/>
    <xf numFmtId="0" fontId="6" fillId="54" borderId="66" applyNumberFormat="0" applyFont="0" applyAlignment="0" applyProtection="0"/>
    <xf numFmtId="0" fontId="6" fillId="3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0" fillId="0" borderId="0"/>
    <xf numFmtId="0" fontId="6" fillId="29" borderId="0" applyNumberFormat="0" applyBorder="0" applyAlignment="0" applyProtection="0"/>
    <xf numFmtId="0" fontId="72" fillId="0" borderId="0"/>
    <xf numFmtId="0" fontId="6" fillId="0" borderId="0"/>
    <xf numFmtId="0" fontId="6" fillId="31" borderId="0" applyNumberFormat="0" applyBorder="0" applyAlignment="0" applyProtection="0"/>
    <xf numFmtId="0" fontId="6" fillId="54" borderId="66" applyNumberFormat="0" applyFont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28" fillId="0" borderId="0"/>
    <xf numFmtId="0" fontId="70" fillId="0" borderId="0"/>
    <xf numFmtId="0" fontId="6" fillId="24" borderId="0" applyNumberFormat="0" applyBorder="0" applyAlignment="0" applyProtection="0"/>
    <xf numFmtId="0" fontId="6" fillId="0" borderId="0"/>
    <xf numFmtId="0" fontId="72" fillId="0" borderId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28" fillId="23" borderId="7" applyNumberFormat="0" applyFont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54" borderId="66" applyNumberFormat="0" applyFont="0" applyAlignment="0" applyProtection="0"/>
    <xf numFmtId="0" fontId="6" fillId="0" borderId="0"/>
    <xf numFmtId="0" fontId="6" fillId="54" borderId="66" applyNumberFormat="0" applyFont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70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6" fillId="31" borderId="0" applyNumberFormat="0" applyBorder="0" applyAlignment="0" applyProtection="0"/>
    <xf numFmtId="0" fontId="6" fillId="54" borderId="66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6" borderId="0" applyNumberFormat="0" applyBorder="0" applyAlignment="0" applyProtection="0"/>
    <xf numFmtId="0" fontId="6" fillId="54" borderId="66" applyNumberFormat="0" applyFont="0" applyAlignment="0" applyProtection="0"/>
    <xf numFmtId="0" fontId="6" fillId="24" borderId="0" applyNumberFormat="0" applyBorder="0" applyAlignment="0" applyProtection="0"/>
    <xf numFmtId="0" fontId="70" fillId="0" borderId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54" borderId="66" applyNumberFormat="0" applyFont="0" applyAlignment="0" applyProtection="0"/>
    <xf numFmtId="0" fontId="6" fillId="26" borderId="0" applyNumberFormat="0" applyBorder="0" applyAlignment="0" applyProtection="0"/>
    <xf numFmtId="0" fontId="13" fillId="0" borderId="0"/>
    <xf numFmtId="0" fontId="6" fillId="35" borderId="0" applyNumberFormat="0" applyBorder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13" fillId="0" borderId="0"/>
    <xf numFmtId="0" fontId="6" fillId="26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28" fillId="0" borderId="0"/>
    <xf numFmtId="0" fontId="28" fillId="0" borderId="0"/>
    <xf numFmtId="0" fontId="6" fillId="54" borderId="66" applyNumberFormat="0" applyFont="0" applyAlignment="0" applyProtection="0"/>
    <xf numFmtId="0" fontId="6" fillId="28" borderId="0" applyNumberFormat="0" applyBorder="0" applyAlignment="0" applyProtection="0"/>
    <xf numFmtId="0" fontId="28" fillId="0" borderId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54" borderId="66" applyNumberFormat="0" applyFont="0" applyAlignment="0" applyProtection="0"/>
    <xf numFmtId="0" fontId="6" fillId="24" borderId="0" applyNumberFormat="0" applyBorder="0" applyAlignment="0" applyProtection="0"/>
    <xf numFmtId="0" fontId="13" fillId="0" borderId="0"/>
    <xf numFmtId="0" fontId="6" fillId="29" borderId="0" applyNumberFormat="0" applyBorder="0" applyAlignment="0" applyProtection="0"/>
    <xf numFmtId="0" fontId="28" fillId="23" borderId="7" applyNumberFormat="0" applyFont="0" applyAlignment="0" applyProtection="0"/>
    <xf numFmtId="0" fontId="72" fillId="0" borderId="0"/>
    <xf numFmtId="0" fontId="6" fillId="31" borderId="0" applyNumberFormat="0" applyBorder="0" applyAlignment="0" applyProtection="0"/>
    <xf numFmtId="0" fontId="70" fillId="0" borderId="0"/>
    <xf numFmtId="0" fontId="6" fillId="29" borderId="0" applyNumberFormat="0" applyBorder="0" applyAlignment="0" applyProtection="0"/>
    <xf numFmtId="0" fontId="72" fillId="0" borderId="0"/>
    <xf numFmtId="0" fontId="6" fillId="0" borderId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28" fillId="0" borderId="0"/>
    <xf numFmtId="0" fontId="72" fillId="0" borderId="0"/>
    <xf numFmtId="0" fontId="28" fillId="23" borderId="7" applyNumberFormat="0" applyFont="0" applyAlignment="0" applyProtection="0"/>
    <xf numFmtId="0" fontId="6" fillId="54" borderId="66" applyNumberFormat="0" applyFont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54" borderId="66" applyNumberFormat="0" applyFont="0" applyAlignment="0" applyProtection="0"/>
    <xf numFmtId="0" fontId="6" fillId="0" borderId="0"/>
    <xf numFmtId="0" fontId="6" fillId="0" borderId="0"/>
    <xf numFmtId="0" fontId="6" fillId="54" borderId="66" applyNumberFormat="0" applyFont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70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0" fillId="0" borderId="0"/>
    <xf numFmtId="0" fontId="28" fillId="0" borderId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13" fillId="0" borderId="0"/>
    <xf numFmtId="0" fontId="5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70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70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70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0" borderId="0"/>
    <xf numFmtId="0" fontId="5" fillId="32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66" applyNumberFormat="0" applyFont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29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54" borderId="66" applyNumberFormat="0" applyFon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54" borderId="66" applyNumberFormat="0" applyFont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66" applyNumberFormat="0" applyFont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54" borderId="66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2" borderId="0" applyNumberFormat="0" applyBorder="0" applyAlignment="0" applyProtection="0"/>
    <xf numFmtId="0" fontId="5" fillId="54" borderId="66" applyNumberFormat="0" applyFont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54" borderId="66" applyNumberFormat="0" applyFont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54" borderId="66" applyNumberFormat="0" applyFont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54" borderId="66" applyNumberFormat="0" applyFont="0" applyAlignment="0" applyProtection="0"/>
    <xf numFmtId="0" fontId="5" fillId="3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54" borderId="66" applyNumberFormat="0" applyFont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54" borderId="66" applyNumberFormat="0" applyFont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54" borderId="66" applyNumberFormat="0" applyFont="0" applyAlignment="0" applyProtection="0"/>
    <xf numFmtId="0" fontId="5" fillId="28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54" borderId="66" applyNumberFormat="0" applyFont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54" borderId="66" applyNumberFormat="0" applyFont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54" borderId="66" applyNumberFormat="0" applyFont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54" borderId="66" applyNumberFormat="0" applyFont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54" borderId="66" applyNumberFormat="0" applyFont="0" applyAlignment="0" applyProtection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54" borderId="66" applyNumberFormat="0" applyFont="0" applyAlignment="0" applyProtection="0"/>
    <xf numFmtId="0" fontId="5" fillId="28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4" borderId="66" applyNumberFormat="0" applyFont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66" applyNumberFormat="0" applyFont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54" borderId="66" applyNumberFormat="0" applyFont="0" applyAlignment="0" applyProtection="0"/>
    <xf numFmtId="0" fontId="5" fillId="0" borderId="0"/>
    <xf numFmtId="0" fontId="5" fillId="0" borderId="0"/>
    <xf numFmtId="0" fontId="5" fillId="54" borderId="66" applyNumberFormat="0" applyFont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4" fillId="0" borderId="0"/>
    <xf numFmtId="0" fontId="4" fillId="54" borderId="66" applyNumberFormat="0" applyFont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13" fillId="0" borderId="0"/>
    <xf numFmtId="0" fontId="4" fillId="0" borderId="0"/>
    <xf numFmtId="0" fontId="13" fillId="0" borderId="0"/>
    <xf numFmtId="0" fontId="13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13" fillId="0" borderId="0"/>
    <xf numFmtId="0" fontId="70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0" borderId="0"/>
    <xf numFmtId="0" fontId="4" fillId="0" borderId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4" borderId="66" applyNumberFormat="0" applyFont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0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0" borderId="0"/>
    <xf numFmtId="0" fontId="4" fillId="0" borderId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54" borderId="66" applyNumberFormat="0" applyFont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54" borderId="66" applyNumberFormat="0" applyFont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0" borderId="0"/>
    <xf numFmtId="0" fontId="4" fillId="54" borderId="66" applyNumberFormat="0" applyFont="0" applyAlignment="0" applyProtection="0"/>
    <xf numFmtId="0" fontId="4" fillId="54" borderId="66" applyNumberFormat="0" applyFont="0" applyAlignment="0" applyProtection="0"/>
    <xf numFmtId="0" fontId="4" fillId="0" borderId="0"/>
    <xf numFmtId="0" fontId="4" fillId="0" borderId="0"/>
    <xf numFmtId="0" fontId="4" fillId="54" borderId="66" applyNumberFormat="0" applyFont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70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13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0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3" fillId="0" borderId="0"/>
    <xf numFmtId="0" fontId="13" fillId="0" borderId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0" borderId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13" fillId="0" borderId="0"/>
    <xf numFmtId="0" fontId="72" fillId="0" borderId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70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70" fillId="0" borderId="0"/>
    <xf numFmtId="0" fontId="28" fillId="0" borderId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3" fillId="26" borderId="0" applyNumberFormat="0" applyBorder="0" applyAlignment="0" applyProtection="0"/>
    <xf numFmtId="0" fontId="73" fillId="0" borderId="0"/>
    <xf numFmtId="0" fontId="3" fillId="0" borderId="0"/>
    <xf numFmtId="0" fontId="72" fillId="0" borderId="0"/>
    <xf numFmtId="0" fontId="72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28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3" fillId="30" borderId="0" applyNumberFormat="0" applyBorder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72" fillId="0" borderId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28" fillId="0" borderId="0"/>
    <xf numFmtId="0" fontId="3" fillId="0" borderId="0"/>
    <xf numFmtId="0" fontId="3" fillId="29" borderId="0" applyNumberFormat="0" applyBorder="0" applyAlignment="0" applyProtection="0"/>
    <xf numFmtId="0" fontId="72" fillId="0" borderId="0"/>
    <xf numFmtId="0" fontId="7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0" fillId="0" borderId="0"/>
    <xf numFmtId="0" fontId="28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28" fillId="0" borderId="0"/>
    <xf numFmtId="0" fontId="28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66" applyNumberFormat="0" applyFont="0" applyAlignment="0" applyProtection="0"/>
    <xf numFmtId="0" fontId="72" fillId="0" borderId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72" fillId="0" borderId="0"/>
    <xf numFmtId="0" fontId="72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1" fillId="0" borderId="0"/>
    <xf numFmtId="0" fontId="72" fillId="0" borderId="0"/>
    <xf numFmtId="0" fontId="28" fillId="0" borderId="0"/>
    <xf numFmtId="0" fontId="70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0" borderId="0"/>
    <xf numFmtId="0" fontId="3" fillId="0" borderId="0"/>
    <xf numFmtId="0" fontId="3" fillId="31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71" fillId="0" borderId="0"/>
    <xf numFmtId="0" fontId="3" fillId="35" borderId="0" applyNumberFormat="0" applyBorder="0" applyAlignment="0" applyProtection="0"/>
    <xf numFmtId="0" fontId="28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3" fillId="27" borderId="0" applyNumberFormat="0" applyBorder="0" applyAlignment="0" applyProtection="0"/>
    <xf numFmtId="0" fontId="72" fillId="0" borderId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28" fillId="23" borderId="7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28" fillId="0" borderId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28" fillId="0" borderId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70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70" fillId="0" borderId="0"/>
    <xf numFmtId="0" fontId="28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28" fillId="0" borderId="0"/>
    <xf numFmtId="0" fontId="72" fillId="0" borderId="0"/>
    <xf numFmtId="0" fontId="72" fillId="0" borderId="0"/>
    <xf numFmtId="0" fontId="73" fillId="0" borderId="0"/>
    <xf numFmtId="0" fontId="28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1" fillId="0" borderId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72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28" fillId="23" borderId="7" applyNumberFormat="0" applyFont="0" applyAlignment="0" applyProtection="0"/>
    <xf numFmtId="0" fontId="3" fillId="29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70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28" fillId="23" borderId="7" applyNumberFormat="0" applyFont="0" applyAlignment="0" applyProtection="0"/>
    <xf numFmtId="0" fontId="3" fillId="32" borderId="0" applyNumberFormat="0" applyBorder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0" borderId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0" borderId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0" borderId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32" borderId="0" applyNumberFormat="0" applyBorder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66" applyNumberFormat="0" applyFont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28" fillId="0" borderId="0"/>
    <xf numFmtId="0" fontId="3" fillId="24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35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27" borderId="0" applyNumberFormat="0" applyBorder="0" applyAlignment="0" applyProtection="0"/>
    <xf numFmtId="0" fontId="28" fillId="0" borderId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3" fillId="26" borderId="0" applyNumberFormat="0" applyBorder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66" applyNumberFormat="0" applyFont="0" applyAlignment="0" applyProtection="0"/>
    <xf numFmtId="0" fontId="3" fillId="28" borderId="0" applyNumberFormat="0" applyBorder="0" applyAlignment="0" applyProtection="0"/>
    <xf numFmtId="0" fontId="28" fillId="0" borderId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66" applyNumberFormat="0" applyFont="0" applyAlignment="0" applyProtection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54" borderId="66" applyNumberFormat="0" applyFont="0" applyAlignment="0" applyProtection="0"/>
    <xf numFmtId="0" fontId="3" fillId="27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54" borderId="66" applyNumberFormat="0" applyFont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3" fillId="54" borderId="66" applyNumberFormat="0" applyFont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28" fillId="0" borderId="0"/>
    <xf numFmtId="0" fontId="3" fillId="0" borderId="0"/>
    <xf numFmtId="0" fontId="3" fillId="54" borderId="66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28" fillId="0" borderId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66" applyNumberFormat="0" applyFont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54" borderId="66" applyNumberFormat="0" applyFont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8" fillId="0" borderId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54" borderId="66" applyNumberFormat="0" applyFont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54" borderId="66" applyNumberFormat="0" applyFont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6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28" fillId="0" borderId="0"/>
    <xf numFmtId="0" fontId="3" fillId="3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8" fillId="0" borderId="0"/>
    <xf numFmtId="0" fontId="3" fillId="26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28" fillId="0" borderId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0" borderId="0"/>
    <xf numFmtId="0" fontId="3" fillId="0" borderId="0"/>
    <xf numFmtId="0" fontId="3" fillId="54" borderId="66" applyNumberFormat="0" applyFont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1" fillId="0" borderId="0"/>
    <xf numFmtId="0" fontId="72" fillId="0" borderId="0"/>
    <xf numFmtId="0" fontId="72" fillId="0" borderId="0"/>
    <xf numFmtId="0" fontId="28" fillId="0" borderId="0"/>
    <xf numFmtId="0" fontId="72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3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2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0" fillId="0" borderId="0"/>
    <xf numFmtId="0" fontId="7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0" fillId="0" borderId="0"/>
    <xf numFmtId="0" fontId="70" fillId="0" borderId="0"/>
    <xf numFmtId="0" fontId="7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73" fillId="0" borderId="0"/>
    <xf numFmtId="0" fontId="28" fillId="0" borderId="0"/>
    <xf numFmtId="0" fontId="70" fillId="0" borderId="0"/>
    <xf numFmtId="0" fontId="70" fillId="0" borderId="0"/>
    <xf numFmtId="0" fontId="70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28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0" fillId="0" borderId="0"/>
    <xf numFmtId="0" fontId="70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3" fillId="0" borderId="0"/>
    <xf numFmtId="0" fontId="72" fillId="0" borderId="0"/>
    <xf numFmtId="0" fontId="3" fillId="3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28" fillId="0" borderId="0"/>
    <xf numFmtId="0" fontId="70" fillId="0" borderId="0"/>
    <xf numFmtId="0" fontId="70" fillId="0" borderId="0"/>
    <xf numFmtId="0" fontId="70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28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2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1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1" fillId="0" borderId="0"/>
    <xf numFmtId="0" fontId="71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2" fillId="0" borderId="0"/>
    <xf numFmtId="0" fontId="3" fillId="34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71" fillId="0" borderId="0"/>
    <xf numFmtId="0" fontId="28" fillId="0" borderId="0"/>
    <xf numFmtId="0" fontId="72" fillId="0" borderId="0"/>
    <xf numFmtId="0" fontId="3" fillId="34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3" fillId="34" borderId="0" applyNumberFormat="0" applyBorder="0" applyAlignment="0" applyProtection="0"/>
    <xf numFmtId="0" fontId="71" fillId="0" borderId="0"/>
    <xf numFmtId="0" fontId="71" fillId="0" borderId="0"/>
    <xf numFmtId="0" fontId="72" fillId="0" borderId="0"/>
    <xf numFmtId="0" fontId="28" fillId="0" borderId="0"/>
    <xf numFmtId="0" fontId="71" fillId="0" borderId="0"/>
    <xf numFmtId="0" fontId="71" fillId="0" borderId="0"/>
    <xf numFmtId="0" fontId="71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28" fillId="0" borderId="0"/>
    <xf numFmtId="0" fontId="71" fillId="0" borderId="0"/>
    <xf numFmtId="0" fontId="72" fillId="0" borderId="0"/>
    <xf numFmtId="0" fontId="3" fillId="2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3" fillId="2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3" fillId="2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26" borderId="0" applyNumberFormat="0" applyBorder="0" applyAlignment="0" applyProtection="0"/>
    <xf numFmtId="0" fontId="72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25" borderId="0" applyNumberFormat="0" applyBorder="0" applyAlignment="0" applyProtection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2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72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72" fillId="0" borderId="0"/>
    <xf numFmtId="0" fontId="72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0" borderId="0"/>
    <xf numFmtId="0" fontId="28" fillId="0" borderId="0"/>
    <xf numFmtId="0" fontId="72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2" fillId="0" borderId="0"/>
    <xf numFmtId="0" fontId="72" fillId="0" borderId="0"/>
    <xf numFmtId="0" fontId="3" fillId="24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8" fillId="0" borderId="62" applyNumberFormat="0" applyFill="0" applyAlignment="0" applyProtection="0"/>
    <xf numFmtId="0" fontId="3" fillId="30" borderId="0" applyNumberFormat="0" applyBorder="0" applyAlignment="0" applyProtection="0"/>
    <xf numFmtId="0" fontId="39" fillId="0" borderId="3" applyNumberFormat="0" applyFill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9" fillId="0" borderId="63" applyNumberFormat="0" applyFill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0" fillId="0" borderId="4" applyNumberFormat="0" applyFill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0" fillId="0" borderId="64" applyNumberFormat="0" applyFill="0" applyAlignment="0" applyProtection="0"/>
    <xf numFmtId="0" fontId="41" fillId="0" borderId="5" applyNumberFormat="0" applyFill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2" fillId="0" borderId="65" applyNumberFormat="0" applyFill="0" applyAlignment="0" applyProtection="0"/>
    <xf numFmtId="0" fontId="43" fillId="0" borderId="6" applyNumberFormat="0" applyFill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72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71" fillId="0" borderId="0"/>
    <xf numFmtId="0" fontId="70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71" fillId="0" borderId="0"/>
    <xf numFmtId="0" fontId="70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73" fillId="0" borderId="0"/>
    <xf numFmtId="0" fontId="70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73" fillId="0" borderId="0"/>
    <xf numFmtId="0" fontId="72" fillId="0" borderId="0"/>
    <xf numFmtId="0" fontId="28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72" fillId="0" borderId="0"/>
    <xf numFmtId="0" fontId="28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2" fillId="0" borderId="0"/>
    <xf numFmtId="0" fontId="73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3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3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0" fillId="0" borderId="0"/>
    <xf numFmtId="0" fontId="70" fillId="0" borderId="0"/>
    <xf numFmtId="0" fontId="28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0" fillId="0" borderId="0"/>
    <xf numFmtId="0" fontId="70" fillId="0" borderId="0"/>
    <xf numFmtId="0" fontId="73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3" fillId="0" borderId="0"/>
    <xf numFmtId="0" fontId="28" fillId="0" borderId="0"/>
    <xf numFmtId="0" fontId="70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0" borderId="0"/>
    <xf numFmtId="0" fontId="28" fillId="0" borderId="0"/>
    <xf numFmtId="0" fontId="70" fillId="0" borderId="0"/>
    <xf numFmtId="0" fontId="73" fillId="0" borderId="0"/>
    <xf numFmtId="0" fontId="70" fillId="0" borderId="0"/>
    <xf numFmtId="0" fontId="3" fillId="28" borderId="0" applyNumberFormat="0" applyBorder="0" applyAlignment="0" applyProtection="0"/>
    <xf numFmtId="0" fontId="73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3" fillId="0" borderId="0"/>
    <xf numFmtId="0" fontId="70" fillId="0" borderId="0"/>
    <xf numFmtId="0" fontId="73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3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0" borderId="0"/>
    <xf numFmtId="0" fontId="72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0" borderId="0"/>
    <xf numFmtId="0" fontId="3" fillId="28" borderId="0" applyNumberFormat="0" applyBorder="0" applyAlignment="0" applyProtection="0"/>
    <xf numFmtId="0" fontId="72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2" fillId="0" borderId="0"/>
    <xf numFmtId="0" fontId="70" fillId="0" borderId="0"/>
    <xf numFmtId="0" fontId="28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0" fillId="0" borderId="0"/>
    <xf numFmtId="0" fontId="70" fillId="0" borderId="0"/>
    <xf numFmtId="0" fontId="28" fillId="0" borderId="0"/>
    <xf numFmtId="0" fontId="72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2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2" fillId="0" borderId="0"/>
    <xf numFmtId="0" fontId="28" fillId="0" borderId="0"/>
    <xf numFmtId="0" fontId="72" fillId="0" borderId="0"/>
    <xf numFmtId="0" fontId="28" fillId="0" borderId="0"/>
    <xf numFmtId="0" fontId="3" fillId="28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3" fillId="0" borderId="0"/>
    <xf numFmtId="0" fontId="72" fillId="0" borderId="0"/>
    <xf numFmtId="0" fontId="3" fillId="28" borderId="0" applyNumberFormat="0" applyBorder="0" applyAlignment="0" applyProtection="0"/>
    <xf numFmtId="0" fontId="29" fillId="0" borderId="0"/>
    <xf numFmtId="0" fontId="3" fillId="2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3" fillId="28" borderId="0" applyNumberFormat="0" applyBorder="0" applyAlignment="0" applyProtection="0"/>
    <xf numFmtId="0" fontId="28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71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1" fillId="0" borderId="0"/>
    <xf numFmtId="0" fontId="28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1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1" fillId="0" borderId="0"/>
    <xf numFmtId="0" fontId="28" fillId="0" borderId="0"/>
    <xf numFmtId="0" fontId="70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0" borderId="0"/>
    <xf numFmtId="0" fontId="28" fillId="0" borderId="0"/>
    <xf numFmtId="0" fontId="70" fillId="0" borderId="0"/>
    <xf numFmtId="0" fontId="71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1" fillId="0" borderId="0"/>
    <xf numFmtId="0" fontId="70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2" fillId="0" borderId="0"/>
    <xf numFmtId="0" fontId="3" fillId="27" borderId="0" applyNumberFormat="0" applyBorder="0" applyAlignment="0" applyProtection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71" fillId="0" borderId="0"/>
    <xf numFmtId="0" fontId="28" fillId="0" borderId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3" fillId="27" borderId="0" applyNumberFormat="0" applyBorder="0" applyAlignment="0" applyProtection="0"/>
    <xf numFmtId="0" fontId="71" fillId="0" borderId="0"/>
    <xf numFmtId="0" fontId="71" fillId="0" borderId="0"/>
    <xf numFmtId="0" fontId="3" fillId="27" borderId="0" applyNumberFormat="0" applyBorder="0" applyAlignment="0" applyProtection="0"/>
    <xf numFmtId="0" fontId="28" fillId="0" borderId="0"/>
    <xf numFmtId="0" fontId="71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28" fillId="0" borderId="0"/>
    <xf numFmtId="0" fontId="71" fillId="0" borderId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71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71" fillId="0" borderId="0"/>
    <xf numFmtId="0" fontId="3" fillId="27" borderId="0" applyNumberFormat="0" applyBorder="0" applyAlignment="0" applyProtection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1" fillId="0" borderId="0"/>
    <xf numFmtId="0" fontId="71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28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2" fillId="0" borderId="0"/>
    <xf numFmtId="0" fontId="7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72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26" borderId="0" applyNumberFormat="0" applyBorder="0" applyAlignment="0" applyProtection="0"/>
    <xf numFmtId="0" fontId="28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2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1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28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1" fillId="0" borderId="0"/>
    <xf numFmtId="0" fontId="72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1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0" borderId="0"/>
    <xf numFmtId="0" fontId="28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2" fillId="0" borderId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3" borderId="7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6" fillId="0" borderId="68" applyNumberFormat="0" applyFill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7" fillId="0" borderId="9" applyNumberFormat="0" applyFill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1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62" applyNumberFormat="0" applyFill="0" applyAlignment="0" applyProtection="0"/>
    <xf numFmtId="0" fontId="39" fillId="0" borderId="3" applyNumberFormat="0" applyFill="0" applyAlignment="0" applyProtection="0"/>
    <xf numFmtId="0" fontId="59" fillId="0" borderId="63" applyNumberFormat="0" applyFill="0" applyAlignment="0" applyProtection="0"/>
    <xf numFmtId="0" fontId="40" fillId="0" borderId="4" applyNumberFormat="0" applyFill="0" applyAlignment="0" applyProtection="0"/>
    <xf numFmtId="0" fontId="60" fillId="0" borderId="64" applyNumberFormat="0" applyFill="0" applyAlignment="0" applyProtection="0"/>
    <xf numFmtId="0" fontId="4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43" fillId="0" borderId="6" applyNumberFormat="0" applyFill="0" applyAlignment="0" applyProtection="0"/>
    <xf numFmtId="0" fontId="72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3" fillId="0" borderId="0"/>
    <xf numFmtId="0" fontId="70" fillId="0" borderId="0"/>
    <xf numFmtId="0" fontId="73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73" fillId="0" borderId="0"/>
    <xf numFmtId="0" fontId="70" fillId="0" borderId="0"/>
    <xf numFmtId="0" fontId="73" fillId="0" borderId="0"/>
    <xf numFmtId="0" fontId="70" fillId="0" borderId="0"/>
    <xf numFmtId="0" fontId="73" fillId="0" borderId="0"/>
    <xf numFmtId="0" fontId="28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0" fontId="70" fillId="0" borderId="0"/>
    <xf numFmtId="0" fontId="70" fillId="0" borderId="0"/>
    <xf numFmtId="0" fontId="73" fillId="0" borderId="0"/>
    <xf numFmtId="0" fontId="28" fillId="0" borderId="0"/>
    <xf numFmtId="0" fontId="73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0" fontId="70" fillId="0" borderId="0"/>
    <xf numFmtId="0" fontId="73" fillId="0" borderId="0"/>
    <xf numFmtId="0" fontId="70" fillId="0" borderId="0"/>
    <xf numFmtId="0" fontId="73" fillId="0" borderId="0"/>
    <xf numFmtId="0" fontId="70" fillId="0" borderId="0"/>
    <xf numFmtId="0" fontId="73" fillId="0" borderId="0"/>
    <xf numFmtId="0" fontId="70" fillId="0" borderId="0"/>
    <xf numFmtId="0" fontId="73" fillId="0" borderId="0"/>
    <xf numFmtId="0" fontId="70" fillId="0" borderId="0"/>
    <xf numFmtId="0" fontId="73" fillId="0" borderId="0"/>
    <xf numFmtId="0" fontId="70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70" fillId="0" borderId="0"/>
    <xf numFmtId="0" fontId="72" fillId="0" borderId="0"/>
    <xf numFmtId="0" fontId="70" fillId="0" borderId="0"/>
    <xf numFmtId="0" fontId="28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3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71" fillId="0" borderId="0"/>
    <xf numFmtId="0" fontId="28" fillId="0" borderId="0"/>
    <xf numFmtId="0" fontId="71" fillId="0" borderId="0"/>
    <xf numFmtId="0" fontId="28" fillId="0" borderId="0"/>
    <xf numFmtId="0" fontId="71" fillId="0" borderId="0"/>
    <xf numFmtId="0" fontId="70" fillId="0" borderId="0"/>
    <xf numFmtId="0" fontId="71" fillId="0" borderId="0"/>
    <xf numFmtId="0" fontId="28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1" fillId="0" borderId="0"/>
    <xf numFmtId="0" fontId="71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2" fillId="0" borderId="0"/>
    <xf numFmtId="0" fontId="72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72" fillId="0" borderId="0"/>
    <xf numFmtId="0" fontId="71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72" fillId="0" borderId="0"/>
    <xf numFmtId="0" fontId="72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3" fillId="54" borderId="66" applyNumberFormat="0" applyFont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68" applyNumberFormat="0" applyFill="0" applyAlignment="0" applyProtection="0"/>
    <xf numFmtId="0" fontId="4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73" fillId="0" borderId="0"/>
    <xf numFmtId="0" fontId="71" fillId="0" borderId="0"/>
    <xf numFmtId="0" fontId="73" fillId="0" borderId="0"/>
    <xf numFmtId="0" fontId="2" fillId="0" borderId="0"/>
    <xf numFmtId="0" fontId="13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72" fillId="0" borderId="0"/>
    <xf numFmtId="0" fontId="71" fillId="0" borderId="0"/>
    <xf numFmtId="0" fontId="13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73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73" fillId="0" borderId="0"/>
    <xf numFmtId="0" fontId="71" fillId="0" borderId="0"/>
    <xf numFmtId="0" fontId="73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73" fillId="0" borderId="0"/>
    <xf numFmtId="0" fontId="71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1" fillId="0" borderId="0"/>
    <xf numFmtId="0" fontId="13" fillId="0" borderId="0"/>
    <xf numFmtId="0" fontId="7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6" fillId="0" borderId="0" applyNumberFormat="0" applyFill="0" applyBorder="0" applyAlignment="0" applyProtection="0"/>
    <xf numFmtId="0" fontId="58" fillId="0" borderId="62" applyNumberFormat="0" applyFill="0" applyAlignment="0" applyProtection="0"/>
    <xf numFmtId="0" fontId="59" fillId="0" borderId="63" applyNumberFormat="0" applyFill="0" applyAlignment="0" applyProtection="0"/>
    <xf numFmtId="0" fontId="60" fillId="0" borderId="64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2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68" applyNumberFormat="0" applyFill="0" applyAlignment="0" applyProtection="0"/>
    <xf numFmtId="0" fontId="67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72" fillId="0" borderId="0"/>
    <xf numFmtId="0" fontId="72" fillId="0" borderId="0"/>
    <xf numFmtId="0" fontId="2" fillId="0" borderId="0"/>
    <xf numFmtId="0" fontId="13" fillId="23" borderId="7" applyNumberFormat="0" applyFont="0" applyAlignment="0" applyProtection="0"/>
    <xf numFmtId="0" fontId="13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70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13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70" fillId="0" borderId="0"/>
    <xf numFmtId="0" fontId="13" fillId="0" borderId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71" fillId="0" borderId="0"/>
    <xf numFmtId="0" fontId="13" fillId="23" borderId="7" applyNumberFormat="0" applyFont="0" applyAlignment="0" applyProtection="0"/>
    <xf numFmtId="0" fontId="72" fillId="0" borderId="0"/>
    <xf numFmtId="0" fontId="70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72" fillId="0" borderId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13" fillId="0" borderId="0"/>
    <xf numFmtId="0" fontId="2" fillId="30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70" fillId="0" borderId="0"/>
    <xf numFmtId="0" fontId="13" fillId="0" borderId="0"/>
    <xf numFmtId="0" fontId="13" fillId="23" borderId="7" applyNumberFormat="0" applyFont="0" applyAlignment="0" applyProtection="0"/>
    <xf numFmtId="0" fontId="71" fillId="0" borderId="0"/>
    <xf numFmtId="0" fontId="13" fillId="0" borderId="0"/>
    <xf numFmtId="0" fontId="70" fillId="0" borderId="0"/>
    <xf numFmtId="0" fontId="72" fillId="0" borderId="0"/>
    <xf numFmtId="0" fontId="72" fillId="0" borderId="0"/>
    <xf numFmtId="0" fontId="71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70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13" fillId="23" borderId="7" applyNumberFormat="0" applyFont="0" applyAlignment="0" applyProtection="0"/>
    <xf numFmtId="0" fontId="70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70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71" fillId="0" borderId="0"/>
    <xf numFmtId="0" fontId="13" fillId="0" borderId="0"/>
    <xf numFmtId="0" fontId="13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2" fillId="32" borderId="0" applyNumberFormat="0" applyBorder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13" fillId="0" borderId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54" borderId="66" applyNumberFormat="0" applyFont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13" fillId="0" borderId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66" applyNumberFormat="0" applyFont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54" borderId="66" applyNumberFormat="0" applyFont="0" applyAlignment="0" applyProtection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54" borderId="66" applyNumberFormat="0" applyFont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54" borderId="66" applyNumberFormat="0" applyFont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66" applyNumberFormat="0" applyFont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54" borderId="66" applyNumberFormat="0" applyFont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13" fillId="0" borderId="0"/>
    <xf numFmtId="0" fontId="2" fillId="35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28" borderId="0" applyNumberFormat="0" applyBorder="0" applyAlignment="0" applyProtection="0"/>
    <xf numFmtId="0" fontId="13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3" fillId="23" borderId="7" applyNumberFormat="0" applyFont="0" applyAlignment="0" applyProtection="0"/>
    <xf numFmtId="0" fontId="2" fillId="28" borderId="0" applyNumberFormat="0" applyBorder="0" applyAlignment="0" applyProtection="0"/>
    <xf numFmtId="0" fontId="2" fillId="54" borderId="66" applyNumberFormat="0" applyFont="0" applyAlignment="0" applyProtection="0"/>
    <xf numFmtId="0" fontId="2" fillId="3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54" borderId="66" applyNumberFormat="0" applyFon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13" fillId="0" borderId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13" fillId="23" borderId="7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31" borderId="0" applyNumberFormat="0" applyBorder="0" applyAlignment="0" applyProtection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13" fillId="0" borderId="0"/>
    <xf numFmtId="0" fontId="13" fillId="0" borderId="0"/>
    <xf numFmtId="0" fontId="2" fillId="54" borderId="66" applyNumberFormat="0" applyFont="0" applyAlignment="0" applyProtection="0"/>
    <xf numFmtId="0" fontId="2" fillId="28" borderId="0" applyNumberFormat="0" applyBorder="0" applyAlignment="0" applyProtection="0"/>
    <xf numFmtId="0" fontId="13" fillId="0" borderId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13" fillId="23" borderId="7" applyNumberFormat="0" applyFont="0" applyAlignment="0" applyProtection="0"/>
    <xf numFmtId="0" fontId="2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13" fillId="0" borderId="0"/>
    <xf numFmtId="0" fontId="3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0" fillId="0" borderId="0"/>
    <xf numFmtId="0" fontId="13" fillId="0" borderId="0"/>
    <xf numFmtId="0" fontId="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71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71" fillId="0" borderId="0"/>
    <xf numFmtId="0" fontId="70" fillId="0" borderId="0"/>
    <xf numFmtId="0" fontId="70" fillId="0" borderId="0"/>
    <xf numFmtId="0" fontId="13" fillId="0" borderId="0"/>
    <xf numFmtId="0" fontId="71" fillId="0" borderId="0"/>
    <xf numFmtId="0" fontId="13" fillId="0" borderId="0"/>
    <xf numFmtId="0" fontId="72" fillId="0" borderId="0"/>
    <xf numFmtId="0" fontId="72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7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1" fillId="0" borderId="0"/>
    <xf numFmtId="0" fontId="13" fillId="0" borderId="0"/>
    <xf numFmtId="0" fontId="29" fillId="0" borderId="0"/>
    <xf numFmtId="0" fontId="72" fillId="0" borderId="0"/>
    <xf numFmtId="0" fontId="2" fillId="0" borderId="0"/>
    <xf numFmtId="0" fontId="71" fillId="0" borderId="0"/>
    <xf numFmtId="0" fontId="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0" fillId="0" borderId="0"/>
    <xf numFmtId="0" fontId="2" fillId="0" borderId="0"/>
    <xf numFmtId="0" fontId="7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72" fillId="0" borderId="0"/>
    <xf numFmtId="0" fontId="72" fillId="0" borderId="0"/>
    <xf numFmtId="0" fontId="2" fillId="0" borderId="0"/>
    <xf numFmtId="0" fontId="13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13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13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13" fillId="0" borderId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13" fillId="0" borderId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0" borderId="0"/>
    <xf numFmtId="0" fontId="2" fillId="0" borderId="0"/>
    <xf numFmtId="0" fontId="2" fillId="54" borderId="66" applyNumberFormat="0" applyFont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70" fillId="0" borderId="0"/>
    <xf numFmtId="0" fontId="13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73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3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2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72" fillId="0" borderId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0" borderId="0"/>
    <xf numFmtId="0" fontId="13" fillId="0" borderId="0"/>
    <xf numFmtId="0" fontId="70" fillId="0" borderId="0"/>
    <xf numFmtId="0" fontId="13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71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1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7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3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2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2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0" borderId="0"/>
    <xf numFmtId="0" fontId="13" fillId="0" borderId="0"/>
    <xf numFmtId="0" fontId="70" fillId="0" borderId="0"/>
    <xf numFmtId="0" fontId="13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3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71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3" fillId="0" borderId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3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3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1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3" fillId="23" borderId="7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3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3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2" fillId="0" borderId="0"/>
    <xf numFmtId="0" fontId="72" fillId="0" borderId="0"/>
    <xf numFmtId="0" fontId="2" fillId="0" borderId="0"/>
    <xf numFmtId="0" fontId="13" fillId="0" borderId="0"/>
    <xf numFmtId="0" fontId="71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0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13" fillId="23" borderId="7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2" fillId="54" borderId="66" applyNumberFormat="0" applyFont="0" applyAlignment="0" applyProtection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8" fillId="0" borderId="0"/>
    <xf numFmtId="0" fontId="78" fillId="23" borderId="7" applyNumberFormat="0" applyFont="0" applyAlignment="0" applyProtection="0"/>
    <xf numFmtId="0" fontId="78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78" fillId="0" borderId="0"/>
    <xf numFmtId="0" fontId="1" fillId="0" borderId="0"/>
    <xf numFmtId="0" fontId="78" fillId="0" borderId="0"/>
    <xf numFmtId="0" fontId="78" fillId="0" borderId="0"/>
    <xf numFmtId="0" fontId="1" fillId="54" borderId="66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78" fillId="0" borderId="0"/>
    <xf numFmtId="0" fontId="7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3" fillId="23" borderId="7" applyNumberFormat="0" applyFont="0" applyAlignment="0" applyProtection="0"/>
    <xf numFmtId="0" fontId="13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3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3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3" fillId="0" borderId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7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3" fillId="0" borderId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0" fillId="0" borderId="0"/>
    <xf numFmtId="0" fontId="13" fillId="0" borderId="0"/>
    <xf numFmtId="0" fontId="13" fillId="23" borderId="7" applyNumberFormat="0" applyFont="0" applyAlignment="0" applyProtection="0"/>
    <xf numFmtId="0" fontId="71" fillId="0" borderId="0"/>
    <xf numFmtId="0" fontId="13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13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13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3" fillId="23" borderId="7" applyNumberFormat="0" applyFont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72" fillId="0" borderId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72" fillId="0" borderId="0"/>
    <xf numFmtId="0" fontId="72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70" fillId="0" borderId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71" fillId="0" borderId="0"/>
    <xf numFmtId="0" fontId="7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71" fillId="0" borderId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1" fillId="27" borderId="0" applyNumberFormat="0" applyBorder="0" applyAlignment="0" applyProtection="0"/>
    <xf numFmtId="0" fontId="72" fillId="0" borderId="0"/>
    <xf numFmtId="0" fontId="1" fillId="29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3" fillId="0" borderId="0"/>
    <xf numFmtId="0" fontId="1" fillId="30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7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0" fillId="0" borderId="0"/>
    <xf numFmtId="0" fontId="13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0" fillId="0" borderId="0"/>
    <xf numFmtId="0" fontId="13" fillId="0" borderId="0"/>
    <xf numFmtId="0" fontId="73" fillId="0" borderId="0"/>
    <xf numFmtId="0" fontId="13" fillId="0" borderId="0"/>
    <xf numFmtId="0" fontId="1" fillId="0" borderId="0"/>
    <xf numFmtId="0" fontId="13" fillId="0" borderId="0"/>
    <xf numFmtId="0" fontId="73" fillId="0" borderId="0"/>
    <xf numFmtId="0" fontId="71" fillId="0" borderId="0"/>
    <xf numFmtId="0" fontId="13" fillId="0" borderId="0"/>
    <xf numFmtId="0" fontId="71" fillId="0" borderId="0"/>
    <xf numFmtId="0" fontId="72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70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" fillId="32" borderId="0" applyNumberFormat="0" applyBorder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66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66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3" fillId="0" borderId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66" applyNumberFormat="0" applyFont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66" applyNumberFormat="0" applyFont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54" borderId="66" applyNumberFormat="0" applyFont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66" applyNumberFormat="0" applyFont="0" applyAlignment="0" applyProtection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54" borderId="66" applyNumberFormat="0" applyFont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66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54" borderId="66" applyNumberFormat="0" applyFont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66" applyNumberFormat="0" applyFont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4" borderId="66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54" borderId="66" applyNumberFormat="0" applyFont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3" fillId="0" borderId="0"/>
    <xf numFmtId="0" fontId="1" fillId="54" borderId="66" applyNumberFormat="0" applyFont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66" applyNumberFormat="0" applyFont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3" fillId="0" borderId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3" fillId="0" borderId="0"/>
    <xf numFmtId="0" fontId="1" fillId="54" borderId="66" applyNumberFormat="0" applyFont="0" applyAlignment="0" applyProtection="0"/>
    <xf numFmtId="0" fontId="1" fillId="28" borderId="0" applyNumberFormat="0" applyBorder="0" applyAlignment="0" applyProtection="0"/>
    <xf numFmtId="0" fontId="13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66" applyNumberFormat="0" applyFont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66" applyNumberFormat="0" applyFont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23" borderId="7" applyNumberFormat="0" applyFont="0" applyAlignment="0" applyProtection="0"/>
    <xf numFmtId="0" fontId="1" fillId="28" borderId="0" applyNumberFormat="0" applyBorder="0" applyAlignment="0" applyProtection="0"/>
    <xf numFmtId="0" fontId="1" fillId="54" borderId="66" applyNumberFormat="0" applyFont="0" applyAlignment="0" applyProtection="0"/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54" borderId="66" applyNumberFormat="0" applyFont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3" fillId="0" borderId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3" fillId="23" borderId="7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66" applyNumberFormat="0" applyFont="0" applyAlignment="0" applyProtection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" fillId="31" borderId="0" applyNumberFormat="0" applyBorder="0" applyAlignment="0" applyProtection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3" fillId="0" borderId="0"/>
    <xf numFmtId="0" fontId="13" fillId="0" borderId="0"/>
    <xf numFmtId="0" fontId="1" fillId="54" borderId="66" applyNumberFormat="0" applyFont="0" applyAlignment="0" applyProtection="0"/>
    <xf numFmtId="0" fontId="1" fillId="28" borderId="0" applyNumberFormat="0" applyBorder="0" applyAlignment="0" applyProtection="0"/>
    <xf numFmtId="0" fontId="13" fillId="0" borderId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66" applyNumberFormat="0" applyFont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3" fillId="23" borderId="7" applyNumberFormat="0" applyFont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3" fillId="0" borderId="0"/>
    <xf numFmtId="0" fontId="13" fillId="23" borderId="7" applyNumberFormat="0" applyFont="0" applyAlignment="0" applyProtection="0"/>
    <xf numFmtId="0" fontId="1" fillId="54" borderId="66" applyNumberFormat="0" applyFont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54" borderId="66" applyNumberFormat="0" applyFont="0" applyAlignment="0" applyProtection="0"/>
    <xf numFmtId="0" fontId="1" fillId="0" borderId="0"/>
    <xf numFmtId="0" fontId="1" fillId="0" borderId="0"/>
    <xf numFmtId="0" fontId="1" fillId="54" borderId="66" applyNumberFormat="0" applyFont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3" fillId="0" borderId="0"/>
    <xf numFmtId="0" fontId="13" fillId="0" borderId="0"/>
    <xf numFmtId="43" fontId="80" fillId="0" borderId="0" applyFont="0" applyFill="0" applyBorder="0" applyAlignment="0" applyProtection="0"/>
  </cellStyleXfs>
  <cellXfs count="686">
    <xf numFmtId="0" fontId="0" fillId="0" borderId="0" xfId="0"/>
    <xf numFmtId="0" fontId="16" fillId="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0" fillId="0" borderId="0" xfId="0" applyFill="1"/>
    <xf numFmtId="0" fontId="17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0" fillId="0" borderId="29" xfId="0" applyFill="1" applyBorder="1"/>
    <xf numFmtId="0" fontId="25" fillId="0" borderId="0" xfId="0" applyFont="1" applyFill="1" applyBorder="1"/>
    <xf numFmtId="0" fontId="29" fillId="0" borderId="0" xfId="0" applyFont="1" applyFill="1" applyBorder="1" applyAlignment="1">
      <alignment horizontal="right" vertical="center"/>
    </xf>
    <xf numFmtId="1" fontId="0" fillId="0" borderId="0" xfId="0" applyNumberFormat="1" applyFill="1"/>
    <xf numFmtId="0" fontId="25" fillId="0" borderId="0" xfId="0" applyFont="1" applyFill="1"/>
    <xf numFmtId="0" fontId="15" fillId="0" borderId="10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right"/>
    </xf>
    <xf numFmtId="0" fontId="16" fillId="0" borderId="3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/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NumberFormat="1" applyFont="1" applyFill="1" applyBorder="1" applyAlignment="1">
      <alignment horizontal="center"/>
    </xf>
    <xf numFmtId="0" fontId="16" fillId="0" borderId="42" xfId="0" applyNumberFormat="1" applyFont="1" applyFill="1" applyBorder="1" applyAlignment="1">
      <alignment horizontal="center"/>
    </xf>
    <xf numFmtId="0" fontId="16" fillId="0" borderId="43" xfId="0" applyNumberFormat="1" applyFont="1" applyFill="1" applyBorder="1" applyAlignment="1">
      <alignment horizontal="center"/>
    </xf>
    <xf numFmtId="0" fontId="16" fillId="0" borderId="4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/>
    </xf>
    <xf numFmtId="1" fontId="29" fillId="0" borderId="0" xfId="0" applyNumberFormat="1" applyFont="1" applyFill="1" applyAlignment="1">
      <alignment horizontal="right"/>
    </xf>
    <xf numFmtId="1" fontId="28" fillId="0" borderId="0" xfId="0" applyNumberFormat="1" applyFont="1" applyFill="1" applyAlignment="1">
      <alignment horizontal="right"/>
    </xf>
    <xf numFmtId="0" fontId="28" fillId="0" borderId="0" xfId="0" applyFont="1" applyFill="1"/>
    <xf numFmtId="0" fontId="18" fillId="0" borderId="2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164" fontId="25" fillId="0" borderId="0" xfId="0" applyNumberFormat="1" applyFont="1" applyFill="1"/>
    <xf numFmtId="10" fontId="25" fillId="0" borderId="0" xfId="0" applyNumberFormat="1" applyFont="1" applyFill="1"/>
    <xf numFmtId="9" fontId="25" fillId="0" borderId="0" xfId="0" applyNumberFormat="1" applyFont="1" applyFill="1"/>
    <xf numFmtId="10" fontId="0" fillId="0" borderId="0" xfId="0" applyNumberFormat="1" applyFill="1"/>
    <xf numFmtId="0" fontId="15" fillId="0" borderId="0" xfId="0" applyFont="1" applyFill="1" applyBorder="1" applyAlignment="1">
      <alignment horizontal="center"/>
    </xf>
    <xf numFmtId="0" fontId="0" fillId="0" borderId="23" xfId="0" applyFill="1" applyBorder="1"/>
    <xf numFmtId="1" fontId="0" fillId="0" borderId="0" xfId="0" applyNumberFormat="1" applyFill="1" applyBorder="1"/>
    <xf numFmtId="1" fontId="28" fillId="0" borderId="0" xfId="0" applyNumberFormat="1" applyFont="1" applyFill="1"/>
    <xf numFmtId="0" fontId="16" fillId="0" borderId="0" xfId="0" applyFont="1" applyFill="1" applyBorder="1" applyAlignment="1"/>
    <xf numFmtId="1" fontId="16" fillId="0" borderId="15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3" fillId="0" borderId="0" xfId="0" applyFont="1" applyFill="1"/>
    <xf numFmtId="0" fontId="16" fillId="0" borderId="46" xfId="0" applyFont="1" applyFill="1" applyBorder="1" applyAlignment="1">
      <alignment horizontal="center"/>
    </xf>
    <xf numFmtId="0" fontId="13" fillId="0" borderId="0" xfId="0" applyFont="1" applyFill="1"/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164" fontId="26" fillId="0" borderId="0" xfId="0" applyNumberFormat="1" applyFont="1" applyFill="1"/>
    <xf numFmtId="0" fontId="16" fillId="0" borderId="10" xfId="0" applyFont="1" applyFill="1" applyBorder="1" applyAlignment="1">
      <alignment horizontal="left"/>
    </xf>
    <xf numFmtId="3" fontId="0" fillId="0" borderId="0" xfId="0" applyNumberFormat="1" applyFill="1"/>
    <xf numFmtId="0" fontId="22" fillId="0" borderId="3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47" xfId="0" applyFill="1" applyBorder="1"/>
    <xf numFmtId="3" fontId="0" fillId="0" borderId="47" xfId="0" applyNumberFormat="1" applyFill="1" applyBorder="1"/>
    <xf numFmtId="0" fontId="68" fillId="0" borderId="69" xfId="0" applyFont="1" applyFill="1" applyBorder="1" applyAlignment="1">
      <alignment horizontal="center" wrapText="1"/>
    </xf>
    <xf numFmtId="0" fontId="68" fillId="0" borderId="70" xfId="0" applyFont="1" applyFill="1" applyBorder="1" applyAlignment="1">
      <alignment horizontal="center" wrapText="1"/>
    </xf>
    <xf numFmtId="0" fontId="68" fillId="0" borderId="71" xfId="0" applyFont="1" applyFill="1" applyBorder="1" applyAlignment="1">
      <alignment horizontal="left" wrapText="1"/>
    </xf>
    <xf numFmtId="0" fontId="68" fillId="0" borderId="72" xfId="0" applyFont="1" applyFill="1" applyBorder="1" applyAlignment="1">
      <alignment horizontal="left" wrapText="1"/>
    </xf>
    <xf numFmtId="0" fontId="68" fillId="0" borderId="71" xfId="0" applyFont="1" applyFill="1" applyBorder="1" applyAlignment="1">
      <alignment horizontal="center" wrapText="1"/>
    </xf>
    <xf numFmtId="0" fontId="68" fillId="0" borderId="72" xfId="0" applyFont="1" applyFill="1" applyBorder="1" applyAlignment="1">
      <alignment horizontal="center" wrapText="1"/>
    </xf>
    <xf numFmtId="0" fontId="30" fillId="0" borderId="73" xfId="0" applyFont="1" applyFill="1" applyBorder="1" applyAlignment="1">
      <alignment vertical="top" wrapText="1"/>
    </xf>
    <xf numFmtId="0" fontId="30" fillId="0" borderId="72" xfId="0" applyFont="1" applyFill="1" applyBorder="1" applyAlignment="1">
      <alignment horizontal="center" vertical="top" wrapText="1"/>
    </xf>
    <xf numFmtId="0" fontId="68" fillId="0" borderId="74" xfId="0" applyFont="1" applyFill="1" applyBorder="1" applyAlignment="1">
      <alignment horizontal="center" wrapText="1"/>
    </xf>
    <xf numFmtId="0" fontId="68" fillId="0" borderId="75" xfId="0" applyFont="1" applyFill="1" applyBorder="1" applyAlignment="1">
      <alignment horizontal="center" wrapText="1"/>
    </xf>
    <xf numFmtId="0" fontId="68" fillId="0" borderId="76" xfId="0" applyFont="1" applyFill="1" applyBorder="1" applyAlignment="1">
      <alignment horizontal="left" wrapText="1"/>
    </xf>
    <xf numFmtId="0" fontId="68" fillId="0" borderId="77" xfId="0" applyFont="1" applyFill="1" applyBorder="1" applyAlignment="1">
      <alignment horizontal="left" wrapText="1"/>
    </xf>
    <xf numFmtId="0" fontId="68" fillId="0" borderId="76" xfId="0" applyFont="1" applyFill="1" applyBorder="1" applyAlignment="1">
      <alignment horizontal="center" wrapText="1"/>
    </xf>
    <xf numFmtId="0" fontId="68" fillId="0" borderId="77" xfId="0" applyFont="1" applyFill="1" applyBorder="1" applyAlignment="1">
      <alignment horizontal="center" wrapText="1"/>
    </xf>
    <xf numFmtId="0" fontId="68" fillId="0" borderId="78" xfId="0" applyFont="1" applyFill="1" applyBorder="1" applyAlignment="1">
      <alignment wrapText="1"/>
    </xf>
    <xf numFmtId="0" fontId="30" fillId="0" borderId="77" xfId="0" applyFont="1" applyFill="1" applyBorder="1" applyAlignment="1">
      <alignment horizontal="center" vertical="top" wrapText="1"/>
    </xf>
    <xf numFmtId="0" fontId="68" fillId="0" borderId="79" xfId="0" applyFont="1" applyFill="1" applyBorder="1" applyAlignment="1">
      <alignment horizontal="left" wrapText="1"/>
    </xf>
    <xf numFmtId="0" fontId="68" fillId="0" borderId="80" xfId="0" applyFont="1" applyFill="1" applyBorder="1" applyAlignment="1">
      <alignment horizontal="left" wrapText="1"/>
    </xf>
    <xf numFmtId="0" fontId="68" fillId="0" borderId="79" xfId="0" applyFont="1" applyFill="1" applyBorder="1" applyAlignment="1">
      <alignment horizontal="center" wrapText="1"/>
    </xf>
    <xf numFmtId="0" fontId="68" fillId="0" borderId="80" xfId="0" applyFont="1" applyFill="1" applyBorder="1" applyAlignment="1">
      <alignment horizontal="center" wrapText="1"/>
    </xf>
    <xf numFmtId="0" fontId="68" fillId="0" borderId="81" xfId="0" applyFont="1" applyFill="1" applyBorder="1" applyAlignment="1">
      <alignment wrapText="1"/>
    </xf>
    <xf numFmtId="0" fontId="68" fillId="0" borderId="82" xfId="0" applyFont="1" applyFill="1" applyBorder="1" applyAlignment="1">
      <alignment horizontal="center" wrapText="1"/>
    </xf>
    <xf numFmtId="0" fontId="68" fillId="0" borderId="83" xfId="0" applyFont="1" applyFill="1" applyBorder="1" applyAlignment="1">
      <alignment horizontal="center" wrapText="1"/>
    </xf>
    <xf numFmtId="0" fontId="68" fillId="0" borderId="84" xfId="0" applyFont="1" applyFill="1" applyBorder="1" applyAlignment="1">
      <alignment horizontal="left" wrapText="1"/>
    </xf>
    <xf numFmtId="0" fontId="68" fillId="0" borderId="85" xfId="0" applyFont="1" applyFill="1" applyBorder="1" applyAlignment="1">
      <alignment horizontal="left" wrapText="1"/>
    </xf>
    <xf numFmtId="0" fontId="68" fillId="0" borderId="84" xfId="0" applyFont="1" applyFill="1" applyBorder="1" applyAlignment="1">
      <alignment horizontal="center" wrapText="1"/>
    </xf>
    <xf numFmtId="0" fontId="68" fillId="0" borderId="85" xfId="0" applyFont="1" applyFill="1" applyBorder="1" applyAlignment="1">
      <alignment horizontal="center" wrapText="1"/>
    </xf>
    <xf numFmtId="0" fontId="68" fillId="0" borderId="86" xfId="0" applyFont="1" applyFill="1" applyBorder="1" applyAlignment="1">
      <alignment wrapText="1"/>
    </xf>
    <xf numFmtId="0" fontId="30" fillId="0" borderId="82" xfId="0" applyFont="1" applyFill="1" applyBorder="1" applyAlignment="1">
      <alignment horizontal="center" vertical="top" wrapText="1"/>
    </xf>
    <xf numFmtId="0" fontId="30" fillId="0" borderId="83" xfId="0" applyFont="1" applyFill="1" applyBorder="1" applyAlignment="1">
      <alignment horizontal="center" vertical="top" wrapText="1"/>
    </xf>
    <xf numFmtId="0" fontId="30" fillId="0" borderId="87" xfId="0" applyFont="1" applyFill="1" applyBorder="1" applyAlignment="1">
      <alignment horizontal="left" vertical="top" wrapText="1"/>
    </xf>
    <xf numFmtId="0" fontId="30" fillId="0" borderId="88" xfId="0" applyFont="1" applyFill="1" applyBorder="1" applyAlignment="1">
      <alignment horizontal="left" vertical="top" wrapText="1"/>
    </xf>
    <xf numFmtId="0" fontId="30" fillId="0" borderId="87" xfId="0" applyFont="1" applyFill="1" applyBorder="1" applyAlignment="1">
      <alignment horizontal="center" vertical="top" wrapText="1"/>
    </xf>
    <xf numFmtId="0" fontId="30" fillId="0" borderId="88" xfId="0" applyFont="1" applyFill="1" applyBorder="1" applyAlignment="1">
      <alignment horizontal="center" vertical="top" wrapText="1"/>
    </xf>
    <xf numFmtId="0" fontId="30" fillId="0" borderId="89" xfId="0" applyFont="1" applyFill="1" applyBorder="1" applyAlignment="1">
      <alignment vertical="top" wrapText="1"/>
    </xf>
    <xf numFmtId="0" fontId="68" fillId="0" borderId="90" xfId="0" applyFont="1" applyFill="1" applyBorder="1" applyAlignment="1">
      <alignment horizontal="center" wrapText="1"/>
    </xf>
    <xf numFmtId="0" fontId="68" fillId="0" borderId="91" xfId="0" applyFont="1" applyFill="1" applyBorder="1" applyAlignment="1">
      <alignment horizontal="center" wrapText="1"/>
    </xf>
    <xf numFmtId="0" fontId="30" fillId="0" borderId="92" xfId="0" applyFont="1" applyFill="1" applyBorder="1" applyAlignment="1">
      <alignment horizontal="center" vertical="top" wrapText="1"/>
    </xf>
    <xf numFmtId="0" fontId="30" fillId="0" borderId="93" xfId="0" applyFont="1" applyFill="1" applyBorder="1" applyAlignment="1">
      <alignment horizontal="center" vertical="top" wrapText="1"/>
    </xf>
    <xf numFmtId="0" fontId="68" fillId="0" borderId="94" xfId="0" applyFont="1" applyFill="1" applyBorder="1" applyAlignment="1">
      <alignment horizontal="left" wrapText="1"/>
    </xf>
    <xf numFmtId="0" fontId="68" fillId="0" borderId="95" xfId="0" applyFont="1" applyFill="1" applyBorder="1" applyAlignment="1">
      <alignment horizontal="left" wrapText="1"/>
    </xf>
    <xf numFmtId="0" fontId="30" fillId="0" borderId="94" xfId="0" applyFont="1" applyFill="1" applyBorder="1" applyAlignment="1">
      <alignment horizontal="center" vertical="top" wrapText="1"/>
    </xf>
    <xf numFmtId="0" fontId="30" fillId="0" borderId="95" xfId="0" applyFont="1" applyFill="1" applyBorder="1" applyAlignment="1">
      <alignment horizontal="center" vertical="top" wrapText="1"/>
    </xf>
    <xf numFmtId="0" fontId="30" fillId="0" borderId="96" xfId="0" applyFont="1" applyFill="1" applyBorder="1" applyAlignment="1">
      <alignment vertical="top" wrapText="1"/>
    </xf>
    <xf numFmtId="0" fontId="68" fillId="0" borderId="94" xfId="0" applyFont="1" applyFill="1" applyBorder="1" applyAlignment="1">
      <alignment horizontal="center" wrapText="1"/>
    </xf>
    <xf numFmtId="0" fontId="68" fillId="0" borderId="95" xfId="0" applyFont="1" applyFill="1" applyBorder="1" applyAlignment="1">
      <alignment horizontal="center" wrapText="1"/>
    </xf>
    <xf numFmtId="0" fontId="30" fillId="0" borderId="97" xfId="0" applyFont="1" applyFill="1" applyBorder="1" applyAlignment="1">
      <alignment horizontal="center" vertical="top" wrapText="1"/>
    </xf>
    <xf numFmtId="0" fontId="30" fillId="0" borderId="98" xfId="0" applyFont="1" applyFill="1" applyBorder="1" applyAlignment="1">
      <alignment horizontal="center" vertical="top" wrapText="1"/>
    </xf>
    <xf numFmtId="0" fontId="30" fillId="0" borderId="99" xfId="0" applyFont="1" applyFill="1" applyBorder="1" applyAlignment="1">
      <alignment horizontal="center" vertical="top" wrapText="1"/>
    </xf>
    <xf numFmtId="0" fontId="30" fillId="0" borderId="100" xfId="0" applyFont="1" applyFill="1" applyBorder="1" applyAlignment="1">
      <alignment horizontal="left" vertical="top" wrapText="1"/>
    </xf>
    <xf numFmtId="0" fontId="30" fillId="0" borderId="101" xfId="0" applyFont="1" applyFill="1" applyBorder="1" applyAlignment="1">
      <alignment horizontal="left" vertical="top" wrapText="1"/>
    </xf>
    <xf numFmtId="0" fontId="30" fillId="0" borderId="100" xfId="0" applyFont="1" applyFill="1" applyBorder="1" applyAlignment="1">
      <alignment horizontal="center" vertical="top" wrapText="1"/>
    </xf>
    <xf numFmtId="0" fontId="30" fillId="0" borderId="101" xfId="0" applyFont="1" applyFill="1" applyBorder="1" applyAlignment="1">
      <alignment horizontal="center" vertical="top" wrapText="1"/>
    </xf>
    <xf numFmtId="0" fontId="30" fillId="0" borderId="102" xfId="0" applyFont="1" applyFill="1" applyBorder="1" applyAlignment="1">
      <alignment vertical="top" wrapText="1"/>
    </xf>
    <xf numFmtId="0" fontId="30" fillId="0" borderId="103" xfId="0" applyFont="1" applyFill="1" applyBorder="1" applyAlignment="1">
      <alignment horizontal="left" vertical="top" wrapText="1"/>
    </xf>
    <xf numFmtId="0" fontId="30" fillId="0" borderId="104" xfId="0" applyFont="1" applyFill="1" applyBorder="1" applyAlignment="1">
      <alignment horizontal="left" vertical="top" wrapText="1"/>
    </xf>
    <xf numFmtId="0" fontId="68" fillId="0" borderId="103" xfId="0" applyFont="1" applyFill="1" applyBorder="1" applyAlignment="1">
      <alignment horizontal="center" wrapText="1"/>
    </xf>
    <xf numFmtId="0" fontId="68" fillId="0" borderId="104" xfId="0" applyFont="1" applyFill="1" applyBorder="1" applyAlignment="1">
      <alignment horizontal="center" wrapText="1"/>
    </xf>
    <xf numFmtId="0" fontId="68" fillId="0" borderId="105" xfId="0" applyFont="1" applyFill="1" applyBorder="1" applyAlignment="1">
      <alignment wrapText="1"/>
    </xf>
    <xf numFmtId="0" fontId="30" fillId="0" borderId="103" xfId="0" applyFont="1" applyFill="1" applyBorder="1" applyAlignment="1">
      <alignment horizontal="center" vertical="top" wrapText="1"/>
    </xf>
    <xf numFmtId="0" fontId="30" fillId="0" borderId="104" xfId="0" applyFont="1" applyFill="1" applyBorder="1" applyAlignment="1">
      <alignment horizontal="center" vertical="top" wrapText="1"/>
    </xf>
    <xf numFmtId="0" fontId="68" fillId="0" borderId="106" xfId="0" applyFont="1" applyFill="1" applyBorder="1" applyAlignment="1">
      <alignment horizontal="left" wrapText="1"/>
    </xf>
    <xf numFmtId="0" fontId="68" fillId="0" borderId="107" xfId="0" applyFont="1" applyFill="1" applyBorder="1" applyAlignment="1">
      <alignment horizontal="left" wrapText="1"/>
    </xf>
    <xf numFmtId="0" fontId="68" fillId="0" borderId="106" xfId="0" applyFont="1" applyFill="1" applyBorder="1" applyAlignment="1">
      <alignment horizontal="center" wrapText="1"/>
    </xf>
    <xf numFmtId="0" fontId="68" fillId="0" borderId="107" xfId="0" applyFont="1" applyFill="1" applyBorder="1" applyAlignment="1">
      <alignment horizontal="center" wrapText="1"/>
    </xf>
    <xf numFmtId="0" fontId="68" fillId="0" borderId="108" xfId="0" applyFont="1" applyFill="1" applyBorder="1" applyAlignment="1">
      <alignment wrapText="1"/>
    </xf>
    <xf numFmtId="3" fontId="68" fillId="0" borderId="82" xfId="0" applyNumberFormat="1" applyFont="1" applyFill="1" applyBorder="1" applyAlignment="1">
      <alignment horizontal="center" wrapText="1"/>
    </xf>
    <xf numFmtId="0" fontId="68" fillId="0" borderId="109" xfId="0" applyFont="1" applyFill="1" applyBorder="1" applyAlignment="1">
      <alignment horizontal="center" wrapText="1"/>
    </xf>
    <xf numFmtId="0" fontId="68" fillId="0" borderId="110" xfId="0" applyFont="1" applyFill="1" applyBorder="1" applyAlignment="1">
      <alignment horizontal="center" wrapText="1"/>
    </xf>
    <xf numFmtId="0" fontId="68" fillId="0" borderId="111" xfId="0" applyFont="1" applyFill="1" applyBorder="1" applyAlignment="1">
      <alignment horizontal="left" wrapText="1"/>
    </xf>
    <xf numFmtId="0" fontId="68" fillId="0" borderId="112" xfId="0" applyFont="1" applyFill="1" applyBorder="1" applyAlignment="1">
      <alignment horizontal="left" wrapText="1"/>
    </xf>
    <xf numFmtId="0" fontId="68" fillId="0" borderId="111" xfId="0" applyFont="1" applyFill="1" applyBorder="1" applyAlignment="1">
      <alignment horizontal="center" wrapText="1"/>
    </xf>
    <xf numFmtId="0" fontId="68" fillId="0" borderId="112" xfId="0" applyFont="1" applyFill="1" applyBorder="1" applyAlignment="1">
      <alignment horizontal="center" wrapText="1"/>
    </xf>
    <xf numFmtId="0" fontId="68" fillId="0" borderId="113" xfId="0" applyFont="1" applyFill="1" applyBorder="1" applyAlignment="1">
      <alignment wrapText="1"/>
    </xf>
    <xf numFmtId="0" fontId="68" fillId="0" borderId="114" xfId="0" applyFont="1" applyFill="1" applyBorder="1" applyAlignment="1">
      <alignment horizontal="left" wrapText="1"/>
    </xf>
    <xf numFmtId="0" fontId="68" fillId="0" borderId="115" xfId="0" applyFont="1" applyFill="1" applyBorder="1" applyAlignment="1">
      <alignment horizontal="left" wrapText="1"/>
    </xf>
    <xf numFmtId="0" fontId="30" fillId="0" borderId="114" xfId="0" applyFont="1" applyFill="1" applyBorder="1" applyAlignment="1">
      <alignment horizontal="center" vertical="top" wrapText="1"/>
    </xf>
    <xf numFmtId="0" fontId="30" fillId="0" borderId="115" xfId="0" applyFont="1" applyFill="1" applyBorder="1" applyAlignment="1">
      <alignment horizontal="center" vertical="top" wrapText="1"/>
    </xf>
    <xf numFmtId="0" fontId="30" fillId="0" borderId="116" xfId="0" applyFont="1" applyFill="1" applyBorder="1" applyAlignment="1">
      <alignment vertical="top" wrapText="1"/>
    </xf>
    <xf numFmtId="0" fontId="68" fillId="0" borderId="114" xfId="0" applyFont="1" applyFill="1" applyBorder="1" applyAlignment="1">
      <alignment horizontal="center" wrapText="1"/>
    </xf>
    <xf numFmtId="0" fontId="68" fillId="0" borderId="115" xfId="0" applyFont="1" applyFill="1" applyBorder="1" applyAlignment="1">
      <alignment horizontal="center" wrapText="1"/>
    </xf>
    <xf numFmtId="0" fontId="68" fillId="0" borderId="117" xfId="0" applyFont="1" applyFill="1" applyBorder="1" applyAlignment="1">
      <alignment horizontal="center" wrapText="1"/>
    </xf>
    <xf numFmtId="0" fontId="68" fillId="0" borderId="118" xfId="0" applyFont="1" applyFill="1" applyBorder="1" applyAlignment="1">
      <alignment horizontal="center" wrapText="1"/>
    </xf>
    <xf numFmtId="0" fontId="68" fillId="0" borderId="119" xfId="0" applyFont="1" applyFill="1" applyBorder="1" applyAlignment="1">
      <alignment horizontal="left" wrapText="1"/>
    </xf>
    <xf numFmtId="0" fontId="68" fillId="0" borderId="120" xfId="0" applyFont="1" applyFill="1" applyBorder="1" applyAlignment="1">
      <alignment horizontal="left" wrapText="1"/>
    </xf>
    <xf numFmtId="0" fontId="68" fillId="0" borderId="119" xfId="0" applyFont="1" applyFill="1" applyBorder="1" applyAlignment="1">
      <alignment horizontal="center" wrapText="1"/>
    </xf>
    <xf numFmtId="0" fontId="68" fillId="0" borderId="120" xfId="0" applyFont="1" applyFill="1" applyBorder="1" applyAlignment="1">
      <alignment horizontal="center" wrapText="1"/>
    </xf>
    <xf numFmtId="0" fontId="68" fillId="0" borderId="121" xfId="0" applyFont="1" applyFill="1" applyBorder="1" applyAlignment="1">
      <alignment wrapText="1"/>
    </xf>
    <xf numFmtId="0" fontId="30" fillId="0" borderId="117" xfId="0" applyFont="1" applyFill="1" applyBorder="1" applyAlignment="1">
      <alignment horizontal="center" vertical="top" wrapText="1"/>
    </xf>
    <xf numFmtId="0" fontId="30" fillId="0" borderId="118" xfId="0" applyFont="1" applyFill="1" applyBorder="1" applyAlignment="1">
      <alignment horizontal="center" vertical="top" wrapText="1"/>
    </xf>
    <xf numFmtId="0" fontId="30" fillId="0" borderId="122" xfId="0" applyFont="1" applyFill="1" applyBorder="1" applyAlignment="1">
      <alignment horizontal="left" vertical="top" wrapText="1"/>
    </xf>
    <xf numFmtId="0" fontId="30" fillId="0" borderId="123" xfId="0" applyFont="1" applyFill="1" applyBorder="1" applyAlignment="1">
      <alignment horizontal="left" vertical="top" wrapText="1"/>
    </xf>
    <xf numFmtId="0" fontId="68" fillId="0" borderId="122" xfId="0" applyFont="1" applyFill="1" applyBorder="1" applyAlignment="1">
      <alignment horizontal="center" wrapText="1"/>
    </xf>
    <xf numFmtId="0" fontId="68" fillId="0" borderId="123" xfId="0" applyFont="1" applyFill="1" applyBorder="1" applyAlignment="1">
      <alignment horizontal="center" wrapText="1"/>
    </xf>
    <xf numFmtId="0" fontId="30" fillId="0" borderId="124" xfId="0" applyFont="1" applyFill="1" applyBorder="1" applyAlignment="1">
      <alignment vertical="top" wrapText="1"/>
    </xf>
    <xf numFmtId="0" fontId="30" fillId="0" borderId="122" xfId="0" applyFont="1" applyFill="1" applyBorder="1" applyAlignment="1">
      <alignment horizontal="center" vertical="top" wrapText="1"/>
    </xf>
    <xf numFmtId="0" fontId="30" fillId="0" borderId="123" xfId="0" applyFont="1" applyFill="1" applyBorder="1" applyAlignment="1">
      <alignment horizontal="center" vertical="top" wrapText="1"/>
    </xf>
    <xf numFmtId="0" fontId="68" fillId="0" borderId="125" xfId="0" applyFont="1" applyFill="1" applyBorder="1" applyAlignment="1">
      <alignment horizontal="left" wrapText="1"/>
    </xf>
    <xf numFmtId="0" fontId="68" fillId="0" borderId="126" xfId="0" applyFont="1" applyFill="1" applyBorder="1" applyAlignment="1">
      <alignment horizontal="left" wrapText="1"/>
    </xf>
    <xf numFmtId="0" fontId="68" fillId="0" borderId="125" xfId="0" applyFont="1" applyFill="1" applyBorder="1" applyAlignment="1">
      <alignment horizontal="center" wrapText="1"/>
    </xf>
    <xf numFmtId="0" fontId="68" fillId="0" borderId="126" xfId="0" applyFont="1" applyFill="1" applyBorder="1" applyAlignment="1">
      <alignment horizontal="center" wrapText="1"/>
    </xf>
    <xf numFmtId="0" fontId="68" fillId="0" borderId="127" xfId="0" applyFont="1" applyFill="1" applyBorder="1" applyAlignment="1">
      <alignment wrapText="1"/>
    </xf>
    <xf numFmtId="0" fontId="68" fillId="0" borderId="128" xfId="0" applyFont="1" applyFill="1" applyBorder="1" applyAlignment="1">
      <alignment horizontal="left" wrapText="1"/>
    </xf>
    <xf numFmtId="0" fontId="68" fillId="0" borderId="129" xfId="0" applyFont="1" applyFill="1" applyBorder="1" applyAlignment="1">
      <alignment horizontal="left" wrapText="1"/>
    </xf>
    <xf numFmtId="0" fontId="68" fillId="0" borderId="128" xfId="0" applyFont="1" applyFill="1" applyBorder="1" applyAlignment="1">
      <alignment horizontal="center" wrapText="1"/>
    </xf>
    <xf numFmtId="0" fontId="68" fillId="0" borderId="129" xfId="0" applyFont="1" applyFill="1" applyBorder="1" applyAlignment="1">
      <alignment horizontal="center" wrapText="1"/>
    </xf>
    <xf numFmtId="0" fontId="68" fillId="0" borderId="130" xfId="0" applyFont="1" applyFill="1" applyBorder="1" applyAlignment="1">
      <alignment wrapText="1"/>
    </xf>
    <xf numFmtId="3" fontId="68" fillId="0" borderId="85" xfId="0" applyNumberFormat="1" applyFont="1" applyFill="1" applyBorder="1" applyAlignment="1">
      <alignment horizontal="center" wrapText="1"/>
    </xf>
    <xf numFmtId="3" fontId="68" fillId="0" borderId="74" xfId="0" applyNumberFormat="1" applyFont="1" applyFill="1" applyBorder="1" applyAlignment="1">
      <alignment horizontal="center" wrapText="1"/>
    </xf>
    <xf numFmtId="3" fontId="68" fillId="0" borderId="128" xfId="0" applyNumberFormat="1" applyFont="1" applyFill="1" applyBorder="1" applyAlignment="1">
      <alignment horizontal="left" wrapText="1"/>
    </xf>
    <xf numFmtId="3" fontId="68" fillId="0" borderId="129" xfId="0" applyNumberFormat="1" applyFont="1" applyFill="1" applyBorder="1" applyAlignment="1">
      <alignment horizontal="left" wrapText="1"/>
    </xf>
    <xf numFmtId="3" fontId="68" fillId="0" borderId="128" xfId="0" applyNumberFormat="1" applyFont="1" applyFill="1" applyBorder="1" applyAlignment="1">
      <alignment horizontal="center" wrapText="1"/>
    </xf>
    <xf numFmtId="3" fontId="68" fillId="0" borderId="129" xfId="0" applyNumberFormat="1" applyFont="1" applyFill="1" applyBorder="1" applyAlignment="1">
      <alignment horizontal="center" wrapText="1"/>
    </xf>
    <xf numFmtId="3" fontId="68" fillId="0" borderId="85" xfId="0" applyNumberFormat="1" applyFont="1" applyFill="1" applyBorder="1" applyAlignment="1">
      <alignment horizontal="left" wrapText="1"/>
    </xf>
    <xf numFmtId="0" fontId="68" fillId="0" borderId="87" xfId="0" applyFont="1" applyFill="1" applyBorder="1" applyAlignment="1">
      <alignment horizontal="left" wrapText="1"/>
    </xf>
    <xf numFmtId="0" fontId="68" fillId="0" borderId="88" xfId="0" applyFont="1" applyFill="1" applyBorder="1" applyAlignment="1">
      <alignment horizontal="left" wrapText="1"/>
    </xf>
    <xf numFmtId="0" fontId="68" fillId="0" borderId="87" xfId="0" applyFont="1" applyFill="1" applyBorder="1" applyAlignment="1">
      <alignment horizontal="center" wrapText="1"/>
    </xf>
    <xf numFmtId="0" fontId="68" fillId="0" borderId="88" xfId="0" applyFont="1" applyFill="1" applyBorder="1" applyAlignment="1">
      <alignment horizontal="center" wrapText="1"/>
    </xf>
    <xf numFmtId="0" fontId="68" fillId="0" borderId="89" xfId="0" applyFont="1" applyFill="1" applyBorder="1" applyAlignment="1">
      <alignment wrapText="1"/>
    </xf>
    <xf numFmtId="0" fontId="68" fillId="0" borderId="131" xfId="0" applyFont="1" applyFill="1" applyBorder="1" applyAlignment="1">
      <alignment horizontal="center" wrapText="1"/>
    </xf>
    <xf numFmtId="0" fontId="68" fillId="0" borderId="132" xfId="0" applyFont="1" applyFill="1" applyBorder="1" applyAlignment="1">
      <alignment horizontal="center" wrapText="1"/>
    </xf>
    <xf numFmtId="0" fontId="68" fillId="0" borderId="133" xfId="0" applyFont="1" applyFill="1" applyBorder="1" applyAlignment="1">
      <alignment horizontal="left" wrapText="1"/>
    </xf>
    <xf numFmtId="0" fontId="68" fillId="0" borderId="134" xfId="0" applyFont="1" applyFill="1" applyBorder="1" applyAlignment="1">
      <alignment horizontal="left" wrapText="1"/>
    </xf>
    <xf numFmtId="0" fontId="68" fillId="0" borderId="133" xfId="0" applyFont="1" applyFill="1" applyBorder="1" applyAlignment="1">
      <alignment horizontal="center" wrapText="1"/>
    </xf>
    <xf numFmtId="0" fontId="68" fillId="0" borderId="134" xfId="0" applyFont="1" applyFill="1" applyBorder="1" applyAlignment="1">
      <alignment horizontal="center" wrapText="1"/>
    </xf>
    <xf numFmtId="0" fontId="68" fillId="0" borderId="135" xfId="0" applyFont="1" applyFill="1" applyBorder="1" applyAlignment="1">
      <alignment wrapText="1"/>
    </xf>
    <xf numFmtId="0" fontId="68" fillId="0" borderId="136" xfId="0" applyFont="1" applyFill="1" applyBorder="1" applyAlignment="1">
      <alignment horizontal="center" wrapText="1"/>
    </xf>
    <xf numFmtId="0" fontId="30" fillId="0" borderId="137" xfId="0" applyFont="1" applyFill="1" applyBorder="1" applyAlignment="1">
      <alignment horizontal="center" vertical="top" wrapText="1"/>
    </xf>
    <xf numFmtId="0" fontId="68" fillId="0" borderId="138" xfId="0" applyFont="1" applyFill="1" applyBorder="1" applyAlignment="1">
      <alignment horizontal="left" wrapText="1"/>
    </xf>
    <xf numFmtId="0" fontId="30" fillId="0" borderId="139" xfId="0" applyFont="1" applyFill="1" applyBorder="1" applyAlignment="1">
      <alignment horizontal="left" vertical="top" wrapText="1"/>
    </xf>
    <xf numFmtId="0" fontId="68" fillId="0" borderId="138" xfId="0" applyFont="1" applyFill="1" applyBorder="1" applyAlignment="1">
      <alignment horizontal="center" wrapText="1"/>
    </xf>
    <xf numFmtId="0" fontId="68" fillId="0" borderId="139" xfId="0" applyFont="1" applyFill="1" applyBorder="1" applyAlignment="1">
      <alignment horizontal="center" wrapText="1"/>
    </xf>
    <xf numFmtId="0" fontId="68" fillId="0" borderId="140" xfId="0" applyFont="1" applyFill="1" applyBorder="1" applyAlignment="1">
      <alignment wrapText="1"/>
    </xf>
    <xf numFmtId="0" fontId="30" fillId="0" borderId="138" xfId="0" applyFont="1" applyFill="1" applyBorder="1" applyAlignment="1">
      <alignment horizontal="center" vertical="top" wrapText="1"/>
    </xf>
    <xf numFmtId="0" fontId="30" fillId="0" borderId="139" xfId="0" applyFont="1" applyFill="1" applyBorder="1" applyAlignment="1">
      <alignment horizontal="center" vertical="top" wrapText="1"/>
    </xf>
    <xf numFmtId="0" fontId="30" fillId="0" borderId="141" xfId="0" applyFont="1" applyFill="1" applyBorder="1" applyAlignment="1">
      <alignment horizontal="left" vertical="top" wrapText="1"/>
    </xf>
    <xf numFmtId="0" fontId="30" fillId="0" borderId="142" xfId="0" applyFont="1" applyFill="1" applyBorder="1" applyAlignment="1">
      <alignment horizontal="left" vertical="top" wrapText="1"/>
    </xf>
    <xf numFmtId="0" fontId="30" fillId="0" borderId="141" xfId="0" applyFont="1" applyFill="1" applyBorder="1" applyAlignment="1">
      <alignment horizontal="center" vertical="top" wrapText="1"/>
    </xf>
    <xf numFmtId="0" fontId="30" fillId="0" borderId="142" xfId="0" applyFont="1" applyFill="1" applyBorder="1" applyAlignment="1">
      <alignment horizontal="center" vertical="top" wrapText="1"/>
    </xf>
    <xf numFmtId="0" fontId="30" fillId="0" borderId="143" xfId="0" applyFont="1" applyFill="1" applyBorder="1" applyAlignment="1">
      <alignment vertical="top" wrapText="1"/>
    </xf>
    <xf numFmtId="0" fontId="68" fillId="0" borderId="144" xfId="0" applyFont="1" applyFill="1" applyBorder="1" applyAlignment="1">
      <alignment horizontal="center" wrapText="1"/>
    </xf>
    <xf numFmtId="3" fontId="68" fillId="0" borderId="144" xfId="0" applyNumberFormat="1" applyFont="1" applyFill="1" applyBorder="1" applyAlignment="1">
      <alignment horizontal="center" wrapText="1"/>
    </xf>
    <xf numFmtId="0" fontId="68" fillId="0" borderId="145" xfId="0" applyFont="1" applyFill="1" applyBorder="1" applyAlignment="1">
      <alignment horizontal="center" wrapText="1"/>
    </xf>
    <xf numFmtId="0" fontId="68" fillId="0" borderId="146" xfId="0" applyFont="1" applyFill="1" applyBorder="1" applyAlignment="1">
      <alignment horizontal="left" wrapText="1"/>
    </xf>
    <xf numFmtId="0" fontId="68" fillId="0" borderId="147" xfId="0" applyFont="1" applyFill="1" applyBorder="1" applyAlignment="1">
      <alignment horizontal="left" wrapText="1"/>
    </xf>
    <xf numFmtId="0" fontId="68" fillId="0" borderId="146" xfId="0" applyFont="1" applyFill="1" applyBorder="1" applyAlignment="1">
      <alignment horizontal="center" wrapText="1"/>
    </xf>
    <xf numFmtId="0" fontId="68" fillId="0" borderId="147" xfId="0" applyFont="1" applyFill="1" applyBorder="1" applyAlignment="1">
      <alignment horizontal="center" wrapText="1"/>
    </xf>
    <xf numFmtId="0" fontId="68" fillId="0" borderId="148" xfId="0" applyFont="1" applyFill="1" applyBorder="1" applyAlignment="1">
      <alignment wrapText="1"/>
    </xf>
    <xf numFmtId="0" fontId="30" fillId="0" borderId="144" xfId="0" applyFont="1" applyFill="1" applyBorder="1" applyAlignment="1">
      <alignment horizontal="center" vertical="top" wrapText="1"/>
    </xf>
    <xf numFmtId="0" fontId="30" fillId="0" borderId="145" xfId="0" applyFont="1" applyFill="1" applyBorder="1" applyAlignment="1">
      <alignment horizontal="center" vertical="top" wrapText="1"/>
    </xf>
    <xf numFmtId="0" fontId="30" fillId="0" borderId="149" xfId="0" applyFont="1" applyFill="1" applyBorder="1" applyAlignment="1">
      <alignment horizontal="left" vertical="top" wrapText="1"/>
    </xf>
    <xf numFmtId="0" fontId="30" fillId="0" borderId="150" xfId="0" applyFont="1" applyFill="1" applyBorder="1" applyAlignment="1">
      <alignment horizontal="left" vertical="top" wrapText="1"/>
    </xf>
    <xf numFmtId="0" fontId="30" fillId="0" borderId="149" xfId="0" applyFont="1" applyFill="1" applyBorder="1" applyAlignment="1">
      <alignment horizontal="center" vertical="top" wrapText="1"/>
    </xf>
    <xf numFmtId="0" fontId="68" fillId="0" borderId="150" xfId="0" applyFont="1" applyFill="1" applyBorder="1" applyAlignment="1">
      <alignment horizontal="center" wrapText="1"/>
    </xf>
    <xf numFmtId="0" fontId="68" fillId="0" borderId="151" xfId="0" applyFont="1" applyFill="1" applyBorder="1" applyAlignment="1">
      <alignment wrapText="1"/>
    </xf>
    <xf numFmtId="0" fontId="30" fillId="0" borderId="150" xfId="0" applyFont="1" applyFill="1" applyBorder="1" applyAlignment="1">
      <alignment horizontal="center" vertical="top" wrapText="1"/>
    </xf>
    <xf numFmtId="0" fontId="30" fillId="0" borderId="74" xfId="0" applyFont="1" applyFill="1" applyBorder="1" applyAlignment="1">
      <alignment horizontal="center" vertical="top" wrapText="1"/>
    </xf>
    <xf numFmtId="0" fontId="30" fillId="0" borderId="75" xfId="0" applyFont="1" applyFill="1" applyBorder="1" applyAlignment="1">
      <alignment horizontal="center" vertical="top" wrapText="1"/>
    </xf>
    <xf numFmtId="0" fontId="30" fillId="0" borderId="152" xfId="0" applyFont="1" applyFill="1" applyBorder="1" applyAlignment="1">
      <alignment horizontal="center" vertical="top" wrapText="1"/>
    </xf>
    <xf numFmtId="0" fontId="30" fillId="0" borderId="153" xfId="0" applyFont="1" applyFill="1" applyBorder="1" applyAlignment="1">
      <alignment horizontal="left" vertical="top" wrapText="1"/>
    </xf>
    <xf numFmtId="0" fontId="30" fillId="0" borderId="154" xfId="0" applyFont="1" applyFill="1" applyBorder="1" applyAlignment="1">
      <alignment horizontal="center" vertical="top" wrapText="1"/>
    </xf>
    <xf numFmtId="0" fontId="30" fillId="0" borderId="153" xfId="0" applyFont="1" applyFill="1" applyBorder="1" applyAlignment="1">
      <alignment horizontal="center" vertical="top" wrapText="1"/>
    </xf>
    <xf numFmtId="0" fontId="30" fillId="0" borderId="155" xfId="0" applyFont="1" applyFill="1" applyBorder="1" applyAlignment="1">
      <alignment horizontal="center" vertical="top" wrapText="1"/>
    </xf>
    <xf numFmtId="0" fontId="30" fillId="0" borderId="156" xfId="0" applyFont="1" applyFill="1" applyBorder="1" applyAlignment="1">
      <alignment horizontal="center" vertical="top" wrapText="1"/>
    </xf>
    <xf numFmtId="0" fontId="30" fillId="0" borderId="157" xfId="0" applyFont="1" applyFill="1" applyBorder="1" applyAlignment="1">
      <alignment horizontal="left" vertical="top" wrapText="1"/>
    </xf>
    <xf numFmtId="0" fontId="30" fillId="0" borderId="158" xfId="0" applyFont="1" applyFill="1" applyBorder="1" applyAlignment="1">
      <alignment horizontal="center" vertical="top" wrapText="1"/>
    </xf>
    <xf numFmtId="0" fontId="30" fillId="0" borderId="157" xfId="0" applyFont="1" applyFill="1" applyBorder="1" applyAlignment="1">
      <alignment horizontal="center" vertical="top" wrapText="1"/>
    </xf>
    <xf numFmtId="0" fontId="30" fillId="0" borderId="159" xfId="0" applyFont="1" applyFill="1" applyBorder="1" applyAlignment="1">
      <alignment horizontal="center" vertical="top" wrapText="1"/>
    </xf>
    <xf numFmtId="0" fontId="30" fillId="0" borderId="160" xfId="0" applyFont="1" applyFill="1" applyBorder="1" applyAlignment="1">
      <alignment horizontal="center" vertical="top" wrapText="1"/>
    </xf>
    <xf numFmtId="0" fontId="30" fillId="0" borderId="161" xfId="0" applyFont="1" applyFill="1" applyBorder="1" applyAlignment="1">
      <alignment horizontal="left" vertical="top" wrapText="1"/>
    </xf>
    <xf numFmtId="0" fontId="30" fillId="0" borderId="162" xfId="0" applyFont="1" applyFill="1" applyBorder="1" applyAlignment="1">
      <alignment horizontal="center" vertical="top" wrapText="1"/>
    </xf>
    <xf numFmtId="0" fontId="30" fillId="0" borderId="161" xfId="0" applyFont="1" applyFill="1" applyBorder="1" applyAlignment="1">
      <alignment horizontal="center" vertical="top" wrapText="1"/>
    </xf>
    <xf numFmtId="0" fontId="30" fillId="0" borderId="163" xfId="0" applyFont="1" applyFill="1" applyBorder="1" applyAlignment="1">
      <alignment horizontal="left" vertical="top" wrapText="1"/>
    </xf>
    <xf numFmtId="0" fontId="30" fillId="0" borderId="164" xfId="0" applyFont="1" applyFill="1" applyBorder="1" applyAlignment="1">
      <alignment horizontal="center" vertical="top" wrapText="1"/>
    </xf>
    <xf numFmtId="0" fontId="30" fillId="0" borderId="163" xfId="0" applyFont="1" applyFill="1" applyBorder="1" applyAlignment="1">
      <alignment horizontal="center" vertical="top" wrapText="1"/>
    </xf>
    <xf numFmtId="0" fontId="30" fillId="0" borderId="80" xfId="0" applyFont="1" applyFill="1" applyBorder="1" applyAlignment="1">
      <alignment horizontal="left" vertical="top" wrapText="1"/>
    </xf>
    <xf numFmtId="0" fontId="30" fillId="0" borderId="79" xfId="0" applyFont="1" applyFill="1" applyBorder="1" applyAlignment="1">
      <alignment horizontal="center" vertical="top" wrapText="1"/>
    </xf>
    <xf numFmtId="0" fontId="30" fillId="0" borderId="80" xfId="0" applyFont="1" applyFill="1" applyBorder="1" applyAlignment="1">
      <alignment horizontal="center" vertical="top" wrapText="1"/>
    </xf>
    <xf numFmtId="0" fontId="30" fillId="0" borderId="85" xfId="0" applyFont="1" applyFill="1" applyBorder="1" applyAlignment="1">
      <alignment horizontal="left" vertical="top" wrapText="1"/>
    </xf>
    <xf numFmtId="0" fontId="30" fillId="0" borderId="84" xfId="0" applyFont="1" applyFill="1" applyBorder="1" applyAlignment="1">
      <alignment horizontal="center" vertical="top" wrapText="1"/>
    </xf>
    <xf numFmtId="0" fontId="30" fillId="0" borderId="85" xfId="0" applyFont="1" applyFill="1" applyBorder="1" applyAlignment="1">
      <alignment horizontal="center" vertical="top" wrapText="1"/>
    </xf>
    <xf numFmtId="0" fontId="68" fillId="0" borderId="165" xfId="0" applyFont="1" applyFill="1" applyBorder="1" applyAlignment="1">
      <alignment horizontal="left" wrapText="1"/>
    </xf>
    <xf numFmtId="0" fontId="68" fillId="0" borderId="166" xfId="0" applyFont="1" applyFill="1" applyBorder="1" applyAlignment="1">
      <alignment horizontal="center" wrapText="1"/>
    </xf>
    <xf numFmtId="0" fontId="68" fillId="0" borderId="165" xfId="0" applyFont="1" applyFill="1" applyBorder="1" applyAlignment="1">
      <alignment horizontal="center" wrapText="1"/>
    </xf>
    <xf numFmtId="0" fontId="68" fillId="0" borderId="167" xfId="0" applyFont="1" applyFill="1" applyBorder="1" applyAlignment="1">
      <alignment horizontal="left" wrapText="1"/>
    </xf>
    <xf numFmtId="0" fontId="68" fillId="0" borderId="168" xfId="0" applyFont="1" applyFill="1" applyBorder="1" applyAlignment="1">
      <alignment horizontal="center" wrapText="1"/>
    </xf>
    <xf numFmtId="0" fontId="68" fillId="0" borderId="167" xfId="0" applyFont="1" applyFill="1" applyBorder="1" applyAlignment="1">
      <alignment horizontal="center" wrapText="1"/>
    </xf>
    <xf numFmtId="0" fontId="68" fillId="0" borderId="169" xfId="0" applyFont="1" applyFill="1" applyBorder="1" applyAlignment="1">
      <alignment horizontal="center" wrapText="1"/>
    </xf>
    <xf numFmtId="0" fontId="68" fillId="0" borderId="170" xfId="0" applyFont="1" applyFill="1" applyBorder="1" applyAlignment="1">
      <alignment horizontal="center" wrapText="1"/>
    </xf>
    <xf numFmtId="0" fontId="30" fillId="0" borderId="169" xfId="0" applyFont="1" applyFill="1" applyBorder="1" applyAlignment="1">
      <alignment horizontal="center" vertical="top" wrapText="1"/>
    </xf>
    <xf numFmtId="0" fontId="30" fillId="0" borderId="171" xfId="0" applyFont="1" applyFill="1" applyBorder="1" applyAlignment="1">
      <alignment horizontal="left" vertical="top" wrapText="1"/>
    </xf>
    <xf numFmtId="0" fontId="68" fillId="0" borderId="172" xfId="0" applyFont="1" applyFill="1" applyBorder="1" applyAlignment="1">
      <alignment horizontal="center" wrapText="1"/>
    </xf>
    <xf numFmtId="0" fontId="68" fillId="0" borderId="171" xfId="0" applyFont="1" applyFill="1" applyBorder="1" applyAlignment="1">
      <alignment horizontal="center" wrapText="1"/>
    </xf>
    <xf numFmtId="0" fontId="30" fillId="0" borderId="172" xfId="0" applyFont="1" applyFill="1" applyBorder="1" applyAlignment="1">
      <alignment horizontal="center" vertical="top" wrapText="1"/>
    </xf>
    <xf numFmtId="0" fontId="30" fillId="0" borderId="171" xfId="0" applyFont="1" applyFill="1" applyBorder="1" applyAlignment="1">
      <alignment horizontal="center" vertical="top" wrapText="1"/>
    </xf>
    <xf numFmtId="0" fontId="68" fillId="0" borderId="98" xfId="0" applyFont="1" applyFill="1" applyBorder="1" applyAlignment="1">
      <alignment horizontal="center" wrapText="1"/>
    </xf>
    <xf numFmtId="0" fontId="30" fillId="0" borderId="173" xfId="0" applyFont="1" applyFill="1" applyBorder="1" applyAlignment="1">
      <alignment horizontal="left" vertical="top" wrapText="1"/>
    </xf>
    <xf numFmtId="0" fontId="68" fillId="0" borderId="174" xfId="0" applyFont="1" applyFill="1" applyBorder="1" applyAlignment="1">
      <alignment horizontal="center" wrapText="1"/>
    </xf>
    <xf numFmtId="0" fontId="68" fillId="0" borderId="173" xfId="0" applyFont="1" applyFill="1" applyBorder="1" applyAlignment="1">
      <alignment horizontal="center" wrapText="1"/>
    </xf>
    <xf numFmtId="0" fontId="30" fillId="0" borderId="174" xfId="0" applyFont="1" applyFill="1" applyBorder="1" applyAlignment="1">
      <alignment horizontal="center" vertical="top" wrapText="1"/>
    </xf>
    <xf numFmtId="0" fontId="30" fillId="0" borderId="173" xfId="0" applyFont="1" applyFill="1" applyBorder="1" applyAlignment="1">
      <alignment horizontal="center" vertical="top" wrapText="1"/>
    </xf>
    <xf numFmtId="0" fontId="30" fillId="0" borderId="175" xfId="0" applyFont="1" applyFill="1" applyBorder="1" applyAlignment="1">
      <alignment horizontal="left" vertical="top" wrapText="1"/>
    </xf>
    <xf numFmtId="0" fontId="30" fillId="0" borderId="176" xfId="0" applyFont="1" applyFill="1" applyBorder="1" applyAlignment="1">
      <alignment horizontal="center" vertical="top" wrapText="1"/>
    </xf>
    <xf numFmtId="0" fontId="30" fillId="0" borderId="175" xfId="0" applyFont="1" applyFill="1" applyBorder="1" applyAlignment="1">
      <alignment horizontal="center" vertical="top" wrapText="1"/>
    </xf>
    <xf numFmtId="0" fontId="30" fillId="0" borderId="136" xfId="0" applyFont="1" applyFill="1" applyBorder="1" applyAlignment="1">
      <alignment horizontal="center" vertical="top" wrapText="1"/>
    </xf>
    <xf numFmtId="0" fontId="30" fillId="0" borderId="177" xfId="0" applyFont="1" applyFill="1" applyBorder="1" applyAlignment="1">
      <alignment horizontal="left" vertical="top" wrapText="1"/>
    </xf>
    <xf numFmtId="0" fontId="68" fillId="0" borderId="178" xfId="0" applyFont="1" applyFill="1" applyBorder="1" applyAlignment="1">
      <alignment horizontal="center" wrapText="1"/>
    </xf>
    <xf numFmtId="0" fontId="68" fillId="0" borderId="177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vertical="center" textRotation="90"/>
    </xf>
    <xf numFmtId="0" fontId="17" fillId="0" borderId="49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 textRotation="90"/>
    </xf>
    <xf numFmtId="0" fontId="17" fillId="0" borderId="50" xfId="0" applyFont="1" applyFill="1" applyBorder="1" applyAlignment="1">
      <alignment horizontal="center" vertical="center" textRotation="90"/>
    </xf>
    <xf numFmtId="0" fontId="68" fillId="0" borderId="179" xfId="0" applyFont="1" applyFill="1" applyBorder="1" applyAlignment="1">
      <alignment horizontal="center" wrapText="1"/>
    </xf>
    <xf numFmtId="0" fontId="68" fillId="0" borderId="180" xfId="0" applyFont="1" applyFill="1" applyBorder="1" applyAlignment="1">
      <alignment horizontal="center" wrapText="1"/>
    </xf>
    <xf numFmtId="0" fontId="68" fillId="0" borderId="181" xfId="0" applyFont="1" applyFill="1" applyBorder="1" applyAlignment="1">
      <alignment horizontal="left" wrapText="1"/>
    </xf>
    <xf numFmtId="0" fontId="68" fillId="0" borderId="182" xfId="0" applyFont="1" applyFill="1" applyBorder="1" applyAlignment="1">
      <alignment horizontal="center" wrapText="1"/>
    </xf>
    <xf numFmtId="0" fontId="68" fillId="0" borderId="181" xfId="0" applyFont="1" applyFill="1" applyBorder="1" applyAlignment="1">
      <alignment horizontal="center" wrapText="1"/>
    </xf>
    <xf numFmtId="3" fontId="68" fillId="0" borderId="179" xfId="0" applyNumberFormat="1" applyFont="1" applyFill="1" applyBorder="1" applyAlignment="1">
      <alignment horizontal="center" wrapText="1"/>
    </xf>
    <xf numFmtId="0" fontId="30" fillId="0" borderId="179" xfId="0" applyFont="1" applyFill="1" applyBorder="1" applyAlignment="1">
      <alignment horizontal="center" vertical="top" wrapText="1"/>
    </xf>
    <xf numFmtId="0" fontId="68" fillId="0" borderId="183" xfId="0" applyFont="1" applyFill="1" applyBorder="1" applyAlignment="1">
      <alignment horizontal="left" wrapText="1"/>
    </xf>
    <xf numFmtId="0" fontId="68" fillId="0" borderId="184" xfId="0" applyFont="1" applyFill="1" applyBorder="1" applyAlignment="1">
      <alignment horizontal="left" wrapText="1"/>
    </xf>
    <xf numFmtId="0" fontId="68" fillId="0" borderId="183" xfId="0" applyFont="1" applyFill="1" applyBorder="1" applyAlignment="1">
      <alignment horizontal="center" wrapText="1"/>
    </xf>
    <xf numFmtId="0" fontId="68" fillId="0" borderId="184" xfId="0" applyFont="1" applyFill="1" applyBorder="1" applyAlignment="1">
      <alignment horizontal="center" wrapText="1"/>
    </xf>
    <xf numFmtId="0" fontId="68" fillId="0" borderId="185" xfId="0" applyFont="1" applyFill="1" applyBorder="1" applyAlignment="1">
      <alignment wrapText="1"/>
    </xf>
    <xf numFmtId="0" fontId="30" fillId="0" borderId="184" xfId="0" applyFont="1" applyFill="1" applyBorder="1" applyAlignment="1">
      <alignment horizontal="center" vertical="top" wrapText="1"/>
    </xf>
    <xf numFmtId="0" fontId="30" fillId="0" borderId="186" xfId="0" applyFont="1" applyFill="1" applyBorder="1" applyAlignment="1">
      <alignment horizontal="left" vertical="top" wrapText="1"/>
    </xf>
    <xf numFmtId="0" fontId="30" fillId="0" borderId="187" xfId="0" applyFont="1" applyFill="1" applyBorder="1" applyAlignment="1">
      <alignment horizontal="left" vertical="top" wrapText="1"/>
    </xf>
    <xf numFmtId="0" fontId="68" fillId="0" borderId="186" xfId="0" applyFont="1" applyFill="1" applyBorder="1" applyAlignment="1">
      <alignment horizontal="center" wrapText="1"/>
    </xf>
    <xf numFmtId="0" fontId="68" fillId="0" borderId="187" xfId="0" applyFont="1" applyFill="1" applyBorder="1" applyAlignment="1">
      <alignment horizontal="center" wrapText="1"/>
    </xf>
    <xf numFmtId="0" fontId="68" fillId="0" borderId="188" xfId="0" applyFont="1" applyFill="1" applyBorder="1" applyAlignment="1">
      <alignment wrapText="1"/>
    </xf>
    <xf numFmtId="0" fontId="30" fillId="0" borderId="186" xfId="0" applyFont="1" applyFill="1" applyBorder="1" applyAlignment="1">
      <alignment horizontal="center" vertical="top" wrapText="1"/>
    </xf>
    <xf numFmtId="0" fontId="30" fillId="0" borderId="187" xfId="0" applyFont="1" applyFill="1" applyBorder="1" applyAlignment="1">
      <alignment horizontal="center" vertical="top" wrapText="1"/>
    </xf>
    <xf numFmtId="3" fontId="68" fillId="0" borderId="182" xfId="0" applyNumberFormat="1" applyFont="1" applyFill="1" applyBorder="1" applyAlignment="1">
      <alignment horizontal="left" wrapText="1"/>
    </xf>
    <xf numFmtId="3" fontId="68" fillId="0" borderId="181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wrapText="1"/>
    </xf>
    <xf numFmtId="3" fontId="68" fillId="0" borderId="181" xfId="0" applyNumberFormat="1" applyFont="1" applyFill="1" applyBorder="1" applyAlignment="1">
      <alignment horizontal="center" wrapText="1"/>
    </xf>
    <xf numFmtId="0" fontId="68" fillId="0" borderId="189" xfId="0" applyFont="1" applyFill="1" applyBorder="1" applyAlignment="1">
      <alignment horizontal="left" wrapText="1"/>
    </xf>
    <xf numFmtId="0" fontId="68" fillId="0" borderId="190" xfId="0" applyFont="1" applyFill="1" applyBorder="1" applyAlignment="1">
      <alignment horizontal="left" wrapText="1"/>
    </xf>
    <xf numFmtId="0" fontId="30" fillId="0" borderId="189" xfId="0" applyFont="1" applyFill="1" applyBorder="1" applyAlignment="1">
      <alignment horizontal="center" vertical="top" wrapText="1"/>
    </xf>
    <xf numFmtId="0" fontId="30" fillId="0" borderId="190" xfId="0" applyFont="1" applyFill="1" applyBorder="1" applyAlignment="1">
      <alignment horizontal="center" vertical="top" wrapText="1"/>
    </xf>
    <xf numFmtId="0" fontId="30" fillId="0" borderId="191" xfId="0" applyFont="1" applyFill="1" applyBorder="1" applyAlignment="1">
      <alignment vertical="top" wrapText="1"/>
    </xf>
    <xf numFmtId="0" fontId="68" fillId="0" borderId="189" xfId="0" applyFont="1" applyFill="1" applyBorder="1" applyAlignment="1">
      <alignment horizontal="center" wrapText="1"/>
    </xf>
    <xf numFmtId="0" fontId="68" fillId="0" borderId="190" xfId="0" applyFont="1" applyFill="1" applyBorder="1" applyAlignment="1">
      <alignment horizontal="center" wrapText="1"/>
    </xf>
    <xf numFmtId="0" fontId="30" fillId="0" borderId="180" xfId="0" applyFont="1" applyFill="1" applyBorder="1" applyAlignment="1">
      <alignment horizontal="center" vertical="top" wrapText="1"/>
    </xf>
    <xf numFmtId="0" fontId="30" fillId="0" borderId="192" xfId="0" applyFont="1" applyFill="1" applyBorder="1" applyAlignment="1">
      <alignment horizontal="left" vertical="top" wrapText="1"/>
    </xf>
    <xf numFmtId="0" fontId="30" fillId="0" borderId="193" xfId="0" applyFont="1" applyFill="1" applyBorder="1" applyAlignment="1">
      <alignment horizontal="left" vertical="top" wrapText="1"/>
    </xf>
    <xf numFmtId="0" fontId="30" fillId="0" borderId="192" xfId="0" applyFont="1" applyFill="1" applyBorder="1" applyAlignment="1">
      <alignment horizontal="center" vertical="top" wrapText="1"/>
    </xf>
    <xf numFmtId="0" fontId="30" fillId="0" borderId="193" xfId="0" applyFont="1" applyFill="1" applyBorder="1" applyAlignment="1">
      <alignment horizontal="center" vertical="top" wrapText="1"/>
    </xf>
    <xf numFmtId="0" fontId="30" fillId="0" borderId="194" xfId="0" applyFont="1" applyFill="1" applyBorder="1" applyAlignment="1">
      <alignment vertical="top" wrapText="1"/>
    </xf>
    <xf numFmtId="0" fontId="68" fillId="0" borderId="195" xfId="0" applyFont="1" applyFill="1" applyBorder="1" applyAlignment="1">
      <alignment horizontal="left" wrapText="1"/>
    </xf>
    <xf numFmtId="0" fontId="68" fillId="0" borderId="196" xfId="0" applyFont="1" applyFill="1" applyBorder="1" applyAlignment="1">
      <alignment horizontal="center" wrapText="1"/>
    </xf>
    <xf numFmtId="0" fontId="68" fillId="0" borderId="195" xfId="0" applyFont="1" applyFill="1" applyBorder="1" applyAlignment="1">
      <alignment horizontal="center" wrapText="1"/>
    </xf>
    <xf numFmtId="0" fontId="30" fillId="0" borderId="197" xfId="0" applyFont="1" applyFill="1" applyBorder="1" applyAlignment="1">
      <alignment horizontal="left" vertical="top" wrapText="1"/>
    </xf>
    <xf numFmtId="0" fontId="30" fillId="0" borderId="198" xfId="0" applyFont="1" applyFill="1" applyBorder="1" applyAlignment="1">
      <alignment horizontal="center" vertical="top" wrapText="1"/>
    </xf>
    <xf numFmtId="0" fontId="30" fillId="0" borderId="197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right"/>
    </xf>
    <xf numFmtId="0" fontId="29" fillId="0" borderId="47" xfId="0" applyFont="1" applyFill="1" applyBorder="1" applyAlignment="1">
      <alignment horizontal="right"/>
    </xf>
    <xf numFmtId="3" fontId="29" fillId="0" borderId="47" xfId="0" applyNumberFormat="1" applyFont="1" applyFill="1" applyBorder="1" applyAlignment="1">
      <alignment horizontal="right"/>
    </xf>
    <xf numFmtId="0" fontId="69" fillId="0" borderId="109" xfId="0" applyFont="1" applyFill="1" applyBorder="1" applyAlignment="1">
      <alignment horizontal="right" wrapText="1"/>
    </xf>
    <xf numFmtId="0" fontId="69" fillId="0" borderId="179" xfId="0" applyFont="1" applyFill="1" applyBorder="1" applyAlignment="1">
      <alignment horizontal="right" wrapText="1"/>
    </xf>
    <xf numFmtId="0" fontId="69" fillId="0" borderId="82" xfId="0" applyFont="1" applyFill="1" applyBorder="1" applyAlignment="1">
      <alignment horizontal="right" wrapText="1"/>
    </xf>
    <xf numFmtId="0" fontId="69" fillId="0" borderId="169" xfId="0" applyFont="1" applyFill="1" applyBorder="1" applyAlignment="1">
      <alignment horizontal="right" wrapText="1"/>
    </xf>
    <xf numFmtId="0" fontId="69" fillId="0" borderId="199" xfId="0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textRotation="90"/>
    </xf>
    <xf numFmtId="0" fontId="17" fillId="0" borderId="49" xfId="0" applyFont="1" applyFill="1" applyBorder="1" applyAlignment="1">
      <alignment horizontal="right" textRotation="90"/>
    </xf>
    <xf numFmtId="0" fontId="29" fillId="0" borderId="155" xfId="0" applyFont="1" applyFill="1" applyBorder="1" applyAlignment="1">
      <alignment horizontal="right" wrapText="1"/>
    </xf>
    <xf numFmtId="0" fontId="29" fillId="0" borderId="74" xfId="0" applyFont="1" applyFill="1" applyBorder="1" applyAlignment="1">
      <alignment horizontal="right" wrapText="1"/>
    </xf>
    <xf numFmtId="0" fontId="29" fillId="0" borderId="159" xfId="0" applyFont="1" applyFill="1" applyBorder="1" applyAlignment="1">
      <alignment horizontal="right" wrapText="1"/>
    </xf>
    <xf numFmtId="0" fontId="29" fillId="0" borderId="82" xfId="0" applyFont="1" applyFill="1" applyBorder="1" applyAlignment="1">
      <alignment horizontal="right" wrapText="1"/>
    </xf>
    <xf numFmtId="0" fontId="29" fillId="0" borderId="98" xfId="0" applyFont="1" applyFill="1" applyBorder="1" applyAlignment="1">
      <alignment horizontal="right" wrapText="1"/>
    </xf>
    <xf numFmtId="0" fontId="68" fillId="0" borderId="200" xfId="0" applyFont="1" applyFill="1" applyBorder="1" applyAlignment="1">
      <alignment horizontal="left" wrapText="1"/>
    </xf>
    <xf numFmtId="3" fontId="68" fillId="0" borderId="201" xfId="0" applyNumberFormat="1" applyFont="1" applyFill="1" applyBorder="1" applyAlignment="1">
      <alignment horizontal="left" wrapText="1"/>
    </xf>
    <xf numFmtId="0" fontId="68" fillId="0" borderId="201" xfId="0" applyFont="1" applyFill="1" applyBorder="1" applyAlignment="1">
      <alignment horizontal="left" wrapText="1"/>
    </xf>
    <xf numFmtId="0" fontId="68" fillId="0" borderId="200" xfId="0" applyFont="1" applyFill="1" applyBorder="1" applyAlignment="1">
      <alignment horizontal="center" wrapText="1"/>
    </xf>
    <xf numFmtId="0" fontId="68" fillId="0" borderId="201" xfId="0" applyFont="1" applyFill="1" applyBorder="1" applyAlignment="1">
      <alignment horizontal="center" wrapText="1"/>
    </xf>
    <xf numFmtId="0" fontId="68" fillId="0" borderId="202" xfId="0" applyFont="1" applyFill="1" applyBorder="1" applyAlignment="1">
      <alignment wrapText="1"/>
    </xf>
    <xf numFmtId="0" fontId="68" fillId="0" borderId="203" xfId="0" applyFont="1" applyFill="1" applyBorder="1" applyAlignment="1">
      <alignment horizontal="center" wrapText="1"/>
    </xf>
    <xf numFmtId="0" fontId="30" fillId="0" borderId="203" xfId="0" applyFont="1" applyFill="1" applyBorder="1" applyAlignment="1">
      <alignment horizontal="center" vertical="top" wrapText="1"/>
    </xf>
    <xf numFmtId="0" fontId="30" fillId="0" borderId="204" xfId="0" applyFont="1" applyFill="1" applyBorder="1" applyAlignment="1">
      <alignment horizontal="center" vertical="top" wrapText="1"/>
    </xf>
    <xf numFmtId="0" fontId="68" fillId="0" borderId="205" xfId="0" applyFont="1" applyFill="1" applyBorder="1" applyAlignment="1">
      <alignment horizontal="left" wrapText="1"/>
    </xf>
    <xf numFmtId="0" fontId="30" fillId="0" borderId="206" xfId="0" applyFont="1" applyFill="1" applyBorder="1" applyAlignment="1">
      <alignment horizontal="center" vertical="top" wrapText="1"/>
    </xf>
    <xf numFmtId="0" fontId="30" fillId="0" borderId="205" xfId="0" applyFont="1" applyFill="1" applyBorder="1" applyAlignment="1">
      <alignment horizontal="center" vertical="top" wrapText="1"/>
    </xf>
    <xf numFmtId="0" fontId="68" fillId="0" borderId="205" xfId="0" applyFont="1" applyFill="1" applyBorder="1" applyAlignment="1">
      <alignment horizontal="center" wrapText="1"/>
    </xf>
    <xf numFmtId="0" fontId="68" fillId="0" borderId="206" xfId="0" applyFont="1" applyFill="1" applyBorder="1" applyAlignment="1">
      <alignment horizontal="center" wrapText="1"/>
    </xf>
    <xf numFmtId="3" fontId="68" fillId="0" borderId="207" xfId="0" applyNumberFormat="1" applyFont="1" applyFill="1" applyBorder="1" applyAlignment="1">
      <alignment horizontal="left" wrapText="1"/>
    </xf>
    <xf numFmtId="3" fontId="68" fillId="0" borderId="208" xfId="0" applyNumberFormat="1" applyFont="1" applyFill="1" applyBorder="1" applyAlignment="1">
      <alignment horizontal="left" wrapText="1"/>
    </xf>
    <xf numFmtId="0" fontId="68" fillId="0" borderId="208" xfId="0" applyFont="1" applyFill="1" applyBorder="1" applyAlignment="1">
      <alignment horizontal="left" wrapText="1"/>
    </xf>
    <xf numFmtId="0" fontId="68" fillId="0" borderId="207" xfId="0" applyFont="1" applyFill="1" applyBorder="1" applyAlignment="1">
      <alignment horizontal="center" wrapText="1"/>
    </xf>
    <xf numFmtId="0" fontId="68" fillId="0" borderId="208" xfId="0" applyFont="1" applyFill="1" applyBorder="1" applyAlignment="1">
      <alignment horizontal="center" wrapText="1"/>
    </xf>
    <xf numFmtId="0" fontId="68" fillId="0" borderId="209" xfId="0" applyFont="1" applyFill="1" applyBorder="1" applyAlignment="1">
      <alignment wrapText="1"/>
    </xf>
    <xf numFmtId="3" fontId="68" fillId="0" borderId="208" xfId="0" applyNumberFormat="1" applyFont="1" applyFill="1" applyBorder="1" applyAlignment="1">
      <alignment horizontal="center" wrapText="1"/>
    </xf>
    <xf numFmtId="0" fontId="27" fillId="0" borderId="0" xfId="0" applyFont="1" applyFill="1"/>
    <xf numFmtId="3" fontId="68" fillId="0" borderId="210" xfId="0" applyNumberFormat="1" applyFont="1" applyFill="1" applyBorder="1" applyAlignment="1">
      <alignment horizontal="left" wrapText="1"/>
    </xf>
    <xf numFmtId="3" fontId="68" fillId="0" borderId="211" xfId="0" applyNumberFormat="1" applyFont="1" applyFill="1" applyBorder="1" applyAlignment="1">
      <alignment horizontal="left" wrapText="1"/>
    </xf>
    <xf numFmtId="0" fontId="68" fillId="0" borderId="210" xfId="0" applyFont="1" applyFill="1" applyBorder="1" applyAlignment="1">
      <alignment horizontal="center" wrapText="1"/>
    </xf>
    <xf numFmtId="0" fontId="68" fillId="0" borderId="211" xfId="0" applyFont="1" applyFill="1" applyBorder="1" applyAlignment="1">
      <alignment horizontal="center" wrapText="1"/>
    </xf>
    <xf numFmtId="0" fontId="68" fillId="0" borderId="212" xfId="0" applyFont="1" applyFill="1" applyBorder="1" applyAlignment="1">
      <alignment wrapText="1"/>
    </xf>
    <xf numFmtId="3" fontId="68" fillId="0" borderId="210" xfId="0" applyNumberFormat="1" applyFont="1" applyFill="1" applyBorder="1" applyAlignment="1">
      <alignment horizontal="center" wrapText="1"/>
    </xf>
    <xf numFmtId="0" fontId="68" fillId="0" borderId="152" xfId="0" applyFont="1" applyFill="1" applyBorder="1" applyAlignment="1">
      <alignment horizontal="center" wrapText="1"/>
    </xf>
    <xf numFmtId="3" fontId="68" fillId="0" borderId="152" xfId="0" applyNumberFormat="1" applyFont="1" applyFill="1" applyBorder="1" applyAlignment="1">
      <alignment horizontal="center" wrapText="1"/>
    </xf>
    <xf numFmtId="0" fontId="68" fillId="0" borderId="213" xfId="0" applyFont="1" applyFill="1" applyBorder="1" applyAlignment="1">
      <alignment horizontal="left" wrapText="1"/>
    </xf>
    <xf numFmtId="0" fontId="68" fillId="0" borderId="214" xfId="0" applyFont="1" applyFill="1" applyBorder="1" applyAlignment="1">
      <alignment horizontal="left" wrapText="1"/>
    </xf>
    <xf numFmtId="0" fontId="30" fillId="0" borderId="214" xfId="0" applyFont="1" applyFill="1" applyBorder="1" applyAlignment="1">
      <alignment horizontal="left" vertical="top" wrapText="1"/>
    </xf>
    <xf numFmtId="0" fontId="68" fillId="0" borderId="213" xfId="0" applyFont="1" applyFill="1" applyBorder="1" applyAlignment="1">
      <alignment horizontal="center" wrapText="1"/>
    </xf>
    <xf numFmtId="0" fontId="68" fillId="0" borderId="214" xfId="0" applyFont="1" applyFill="1" applyBorder="1" applyAlignment="1">
      <alignment horizontal="center" wrapText="1"/>
    </xf>
    <xf numFmtId="0" fontId="68" fillId="0" borderId="215" xfId="0" applyFont="1" applyFill="1" applyBorder="1" applyAlignment="1">
      <alignment wrapText="1"/>
    </xf>
    <xf numFmtId="0" fontId="30" fillId="0" borderId="214" xfId="0" applyFont="1" applyFill="1" applyBorder="1" applyAlignment="1">
      <alignment horizontal="center" vertical="top" wrapText="1"/>
    </xf>
    <xf numFmtId="0" fontId="68" fillId="0" borderId="216" xfId="0" applyFont="1" applyFill="1" applyBorder="1" applyAlignment="1">
      <alignment horizontal="left" wrapText="1"/>
    </xf>
    <xf numFmtId="3" fontId="68" fillId="0" borderId="217" xfId="0" applyNumberFormat="1" applyFont="1" applyFill="1" applyBorder="1" applyAlignment="1">
      <alignment horizontal="left" wrapText="1"/>
    </xf>
    <xf numFmtId="0" fontId="68" fillId="0" borderId="217" xfId="0" applyFont="1" applyFill="1" applyBorder="1" applyAlignment="1">
      <alignment horizontal="left" wrapText="1"/>
    </xf>
    <xf numFmtId="0" fontId="68" fillId="0" borderId="216" xfId="0" applyFont="1" applyFill="1" applyBorder="1" applyAlignment="1">
      <alignment horizontal="center" wrapText="1"/>
    </xf>
    <xf numFmtId="3" fontId="68" fillId="0" borderId="217" xfId="0" applyNumberFormat="1" applyFont="1" applyFill="1" applyBorder="1" applyAlignment="1">
      <alignment horizontal="center" wrapText="1"/>
    </xf>
    <xf numFmtId="0" fontId="68" fillId="0" borderId="218" xfId="0" applyFont="1" applyFill="1" applyBorder="1" applyAlignment="1">
      <alignment wrapText="1"/>
    </xf>
    <xf numFmtId="0" fontId="68" fillId="0" borderId="217" xfId="0" applyFont="1" applyFill="1" applyBorder="1" applyAlignment="1">
      <alignment horizontal="center" wrapText="1"/>
    </xf>
    <xf numFmtId="0" fontId="68" fillId="0" borderId="219" xfId="0" applyFont="1" applyFill="1" applyBorder="1" applyAlignment="1">
      <alignment horizontal="left" wrapText="1"/>
    </xf>
    <xf numFmtId="0" fontId="68" fillId="0" borderId="220" xfId="0" applyFont="1" applyFill="1" applyBorder="1" applyAlignment="1">
      <alignment horizontal="center" wrapText="1"/>
    </xf>
    <xf numFmtId="0" fontId="68" fillId="0" borderId="219" xfId="0" applyFont="1" applyFill="1" applyBorder="1" applyAlignment="1">
      <alignment horizontal="center" wrapText="1"/>
    </xf>
    <xf numFmtId="0" fontId="30" fillId="0" borderId="221" xfId="0" applyFont="1" applyFill="1" applyBorder="1" applyAlignment="1">
      <alignment horizontal="left" vertical="top" wrapText="1"/>
    </xf>
    <xf numFmtId="3" fontId="68" fillId="0" borderId="222" xfId="0" applyNumberFormat="1" applyFont="1" applyFill="1" applyBorder="1" applyAlignment="1">
      <alignment horizontal="center" wrapText="1"/>
    </xf>
    <xf numFmtId="0" fontId="68" fillId="0" borderId="221" xfId="0" applyFont="1" applyFill="1" applyBorder="1" applyAlignment="1">
      <alignment horizontal="center" wrapText="1"/>
    </xf>
    <xf numFmtId="3" fontId="68" fillId="0" borderId="117" xfId="0" applyNumberFormat="1" applyFont="1" applyFill="1" applyBorder="1" applyAlignment="1">
      <alignment horizontal="center" wrapText="1"/>
    </xf>
    <xf numFmtId="0" fontId="30" fillId="0" borderId="223" xfId="0" applyFont="1" applyFill="1" applyBorder="1" applyAlignment="1">
      <alignment horizontal="left" vertical="top" wrapText="1"/>
    </xf>
    <xf numFmtId="0" fontId="68" fillId="0" borderId="223" xfId="0" applyFont="1" applyFill="1" applyBorder="1" applyAlignment="1">
      <alignment horizontal="left" wrapText="1"/>
    </xf>
    <xf numFmtId="0" fontId="68" fillId="0" borderId="224" xfId="0" applyFont="1" applyFill="1" applyBorder="1" applyAlignment="1">
      <alignment horizontal="center" wrapText="1"/>
    </xf>
    <xf numFmtId="3" fontId="68" fillId="0" borderId="223" xfId="0" applyNumberFormat="1" applyFont="1" applyFill="1" applyBorder="1" applyAlignment="1">
      <alignment horizontal="center" wrapText="1"/>
    </xf>
    <xf numFmtId="0" fontId="68" fillId="0" borderId="223" xfId="0" applyFont="1" applyFill="1" applyBorder="1" applyAlignment="1">
      <alignment horizontal="center" wrapText="1"/>
    </xf>
    <xf numFmtId="3" fontId="69" fillId="0" borderId="152" xfId="0" applyNumberFormat="1" applyFont="1" applyFill="1" applyBorder="1" applyAlignment="1">
      <alignment horizontal="right" wrapText="1"/>
    </xf>
    <xf numFmtId="0" fontId="28" fillId="0" borderId="47" xfId="0" applyFont="1" applyFill="1" applyBorder="1"/>
    <xf numFmtId="0" fontId="49" fillId="0" borderId="0" xfId="0" applyFont="1" applyFill="1"/>
    <xf numFmtId="0" fontId="68" fillId="0" borderId="182" xfId="0" applyFont="1" applyFill="1" applyBorder="1" applyAlignment="1">
      <alignment horizontal="left" wrapText="1"/>
    </xf>
    <xf numFmtId="0" fontId="30" fillId="0" borderId="181" xfId="0" applyFont="1" applyFill="1" applyBorder="1" applyAlignment="1">
      <alignment horizontal="left" vertical="top" wrapText="1"/>
    </xf>
    <xf numFmtId="0" fontId="30" fillId="0" borderId="182" xfId="0" applyFont="1" applyFill="1" applyBorder="1" applyAlignment="1">
      <alignment horizontal="center" vertical="top" wrapText="1"/>
    </xf>
    <xf numFmtId="0" fontId="30" fillId="0" borderId="181" xfId="0" applyFont="1" applyFill="1" applyBorder="1" applyAlignment="1">
      <alignment horizontal="center" vertical="top" wrapText="1"/>
    </xf>
    <xf numFmtId="0" fontId="28" fillId="0" borderId="0" xfId="0" applyFont="1" applyFill="1" applyBorder="1"/>
    <xf numFmtId="3" fontId="49" fillId="0" borderId="0" xfId="0" applyNumberFormat="1" applyFont="1" applyFill="1"/>
    <xf numFmtId="0" fontId="50" fillId="0" borderId="0" xfId="0" applyFont="1" applyFill="1"/>
    <xf numFmtId="0" fontId="30" fillId="0" borderId="225" xfId="0" applyFont="1" applyFill="1" applyBorder="1" applyAlignment="1">
      <alignment horizontal="left" vertical="top" wrapText="1"/>
    </xf>
    <xf numFmtId="0" fontId="30" fillId="0" borderId="226" xfId="0" applyFont="1" applyFill="1" applyBorder="1" applyAlignment="1">
      <alignment horizontal="left" vertical="top" wrapText="1"/>
    </xf>
    <xf numFmtId="0" fontId="68" fillId="0" borderId="225" xfId="0" applyFont="1" applyFill="1" applyBorder="1" applyAlignment="1">
      <alignment horizontal="center" wrapText="1"/>
    </xf>
    <xf numFmtId="0" fontId="68" fillId="0" borderId="226" xfId="0" applyFont="1" applyFill="1" applyBorder="1" applyAlignment="1">
      <alignment horizontal="center" wrapText="1"/>
    </xf>
    <xf numFmtId="0" fontId="68" fillId="0" borderId="227" xfId="0" applyFont="1" applyFill="1" applyBorder="1" applyAlignment="1">
      <alignment wrapText="1"/>
    </xf>
    <xf numFmtId="0" fontId="30" fillId="0" borderId="225" xfId="0" applyFont="1" applyFill="1" applyBorder="1" applyAlignment="1">
      <alignment horizontal="center" vertical="top" wrapText="1"/>
    </xf>
    <xf numFmtId="0" fontId="30" fillId="0" borderId="226" xfId="0" applyFont="1" applyFill="1" applyBorder="1" applyAlignment="1">
      <alignment horizontal="center" vertical="top" wrapText="1"/>
    </xf>
    <xf numFmtId="0" fontId="30" fillId="0" borderId="115" xfId="0" applyFont="1" applyFill="1" applyBorder="1" applyAlignment="1">
      <alignment horizontal="left" vertical="top" wrapText="1"/>
    </xf>
    <xf numFmtId="3" fontId="68" fillId="0" borderId="182" xfId="0" applyNumberFormat="1" applyFont="1" applyFill="1" applyBorder="1" applyAlignment="1">
      <alignment horizontal="center" wrapText="1"/>
    </xf>
    <xf numFmtId="0" fontId="68" fillId="0" borderId="228" xfId="0" applyFont="1" applyFill="1" applyBorder="1" applyAlignment="1">
      <alignment horizontal="left" wrapText="1"/>
    </xf>
    <xf numFmtId="0" fontId="68" fillId="0" borderId="229" xfId="0" applyFont="1" applyFill="1" applyBorder="1" applyAlignment="1">
      <alignment horizontal="left" wrapText="1"/>
    </xf>
    <xf numFmtId="0" fontId="68" fillId="0" borderId="228" xfId="0" applyFont="1" applyFill="1" applyBorder="1" applyAlignment="1">
      <alignment horizontal="center" wrapText="1"/>
    </xf>
    <xf numFmtId="0" fontId="68" fillId="0" borderId="229" xfId="0" applyFont="1" applyFill="1" applyBorder="1" applyAlignment="1">
      <alignment horizontal="center" wrapText="1"/>
    </xf>
    <xf numFmtId="0" fontId="68" fillId="0" borderId="230" xfId="0" applyFont="1" applyFill="1" applyBorder="1" applyAlignment="1">
      <alignment wrapText="1"/>
    </xf>
    <xf numFmtId="0" fontId="68" fillId="0" borderId="231" xfId="0" applyFont="1" applyFill="1" applyBorder="1" applyAlignment="1">
      <alignment horizontal="left" wrapText="1"/>
    </xf>
    <xf numFmtId="0" fontId="68" fillId="0" borderId="232" xfId="0" applyFont="1" applyFill="1" applyBorder="1" applyAlignment="1">
      <alignment horizontal="left" wrapText="1"/>
    </xf>
    <xf numFmtId="0" fontId="68" fillId="0" borderId="231" xfId="0" applyFont="1" applyFill="1" applyBorder="1" applyAlignment="1">
      <alignment horizontal="center" wrapText="1"/>
    </xf>
    <xf numFmtId="0" fontId="68" fillId="0" borderId="232" xfId="0" applyFont="1" applyFill="1" applyBorder="1" applyAlignment="1">
      <alignment horizontal="center" wrapText="1"/>
    </xf>
    <xf numFmtId="0" fontId="68" fillId="0" borderId="233" xfId="0" applyFont="1" applyFill="1" applyBorder="1" applyAlignment="1">
      <alignment wrapText="1"/>
    </xf>
    <xf numFmtId="0" fontId="30" fillId="0" borderId="184" xfId="0" applyFont="1" applyFill="1" applyBorder="1" applyAlignment="1">
      <alignment horizontal="left" vertical="top" wrapText="1"/>
    </xf>
    <xf numFmtId="0" fontId="30" fillId="0" borderId="183" xfId="0" applyFont="1" applyFill="1" applyBorder="1" applyAlignment="1">
      <alignment horizontal="center" vertical="top" wrapText="1"/>
    </xf>
    <xf numFmtId="0" fontId="29" fillId="0" borderId="179" xfId="0" applyFont="1" applyFill="1" applyBorder="1" applyAlignment="1">
      <alignment horizontal="right" wrapText="1"/>
    </xf>
    <xf numFmtId="3" fontId="68" fillId="0" borderId="0" xfId="0" applyNumberFormat="1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1" fontId="0" fillId="0" borderId="29" xfId="0" applyNumberFormat="1" applyFill="1" applyBorder="1"/>
    <xf numFmtId="0" fontId="28" fillId="0" borderId="29" xfId="0" applyFont="1" applyFill="1" applyBorder="1"/>
    <xf numFmtId="1" fontId="28" fillId="0" borderId="29" xfId="0" applyNumberFormat="1" applyFont="1" applyFill="1" applyBorder="1"/>
    <xf numFmtId="0" fontId="69" fillId="0" borderId="98" xfId="0" applyFont="1" applyFill="1" applyBorder="1" applyAlignment="1">
      <alignment horizontal="right" wrapText="1"/>
    </xf>
    <xf numFmtId="0" fontId="14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 wrapText="1"/>
    </xf>
    <xf numFmtId="3" fontId="0" fillId="0" borderId="0" xfId="0" applyNumberFormat="1" applyFill="1" applyBorder="1"/>
    <xf numFmtId="0" fontId="18" fillId="0" borderId="0" xfId="0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0" fontId="0" fillId="0" borderId="29" xfId="0" applyNumberFormat="1" applyFill="1" applyBorder="1"/>
    <xf numFmtId="10" fontId="28" fillId="0" borderId="29" xfId="0" applyNumberFormat="1" applyFont="1" applyFill="1" applyBorder="1"/>
    <xf numFmtId="10" fontId="0" fillId="0" borderId="0" xfId="0" applyNumberFormat="1" applyFill="1" applyBorder="1"/>
    <xf numFmtId="10" fontId="0" fillId="0" borderId="23" xfId="0" applyNumberFormat="1" applyFill="1" applyBorder="1"/>
    <xf numFmtId="10" fontId="16" fillId="0" borderId="0" xfId="0" applyNumberFormat="1" applyFont="1" applyFill="1" applyBorder="1" applyAlignment="1">
      <alignment horizontal="center"/>
    </xf>
    <xf numFmtId="171" fontId="0" fillId="0" borderId="0" xfId="0" applyNumberFormat="1" applyFill="1"/>
    <xf numFmtId="171" fontId="11" fillId="0" borderId="0" xfId="171" applyNumberFormat="1" applyFill="1"/>
    <xf numFmtId="171" fontId="28" fillId="0" borderId="0" xfId="184" applyNumberFormat="1" applyFont="1" applyFill="1"/>
    <xf numFmtId="171" fontId="0" fillId="0" borderId="29" xfId="0" applyNumberFormat="1" applyFill="1" applyBorder="1"/>
    <xf numFmtId="171" fontId="0" fillId="0" borderId="0" xfId="0" applyNumberFormat="1" applyFill="1" applyBorder="1"/>
    <xf numFmtId="171" fontId="0" fillId="0" borderId="23" xfId="0" applyNumberFormat="1" applyFill="1" applyBorder="1"/>
    <xf numFmtId="171" fontId="10" fillId="0" borderId="0" xfId="235" applyNumberFormat="1" applyFill="1"/>
    <xf numFmtId="0" fontId="0" fillId="55" borderId="0" xfId="0" applyFill="1"/>
    <xf numFmtId="0" fontId="6" fillId="0" borderId="0" xfId="2261"/>
    <xf numFmtId="0" fontId="6" fillId="0" borderId="0" xfId="2261" applyFill="1"/>
    <xf numFmtId="0" fontId="3" fillId="55" borderId="0" xfId="4639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1" fontId="0" fillId="0" borderId="0" xfId="12972" applyNumberFormat="1" applyFont="1" applyFill="1"/>
    <xf numFmtId="0" fontId="29" fillId="0" borderId="0" xfId="0" applyFont="1" applyFill="1"/>
    <xf numFmtId="0" fontId="75" fillId="0" borderId="0" xfId="0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/>
    </xf>
    <xf numFmtId="0" fontId="76" fillId="0" borderId="0" xfId="0" applyFont="1" applyFill="1"/>
    <xf numFmtId="0" fontId="24" fillId="0" borderId="0" xfId="0" applyFont="1" applyFill="1" applyBorder="1" applyAlignment="1">
      <alignment horizontal="left"/>
    </xf>
    <xf numFmtId="0" fontId="77" fillId="0" borderId="0" xfId="0" applyFont="1" applyFill="1"/>
    <xf numFmtId="171" fontId="77" fillId="0" borderId="0" xfId="12972" applyNumberFormat="1" applyFont="1" applyFill="1"/>
    <xf numFmtId="172" fontId="0" fillId="0" borderId="0" xfId="12972" applyNumberFormat="1" applyFont="1" applyFill="1"/>
    <xf numFmtId="172" fontId="77" fillId="0" borderId="0" xfId="12972" applyNumberFormat="1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171" fontId="0" fillId="0" borderId="0" xfId="12972" applyNumberFormat="1" applyFont="1" applyFill="1" applyAlignment="1">
      <alignment horizontal="left"/>
    </xf>
    <xf numFmtId="171" fontId="16" fillId="0" borderId="0" xfId="12972" applyNumberFormat="1" applyFont="1" applyFill="1" applyBorder="1" applyAlignment="1">
      <alignment horizontal="center"/>
    </xf>
    <xf numFmtId="171" fontId="28" fillId="0" borderId="0" xfId="12972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25" fillId="55" borderId="0" xfId="0" applyFont="1" applyFill="1"/>
    <xf numFmtId="0" fontId="16" fillId="55" borderId="14" xfId="0" applyFont="1" applyFill="1" applyBorder="1" applyAlignment="1">
      <alignment horizontal="left"/>
    </xf>
    <xf numFmtId="0" fontId="16" fillId="55" borderId="15" xfId="0" applyFont="1" applyFill="1" applyBorder="1" applyAlignment="1">
      <alignment horizontal="center"/>
    </xf>
    <xf numFmtId="0" fontId="16" fillId="55" borderId="16" xfId="0" applyFont="1" applyFill="1" applyBorder="1" applyAlignment="1">
      <alignment horizontal="center"/>
    </xf>
    <xf numFmtId="0" fontId="16" fillId="55" borderId="17" xfId="0" applyFont="1" applyFill="1" applyBorder="1" applyAlignment="1">
      <alignment horizontal="center"/>
    </xf>
    <xf numFmtId="0" fontId="16" fillId="55" borderId="18" xfId="0" applyFont="1" applyFill="1" applyBorder="1" applyAlignment="1">
      <alignment horizontal="center"/>
    </xf>
    <xf numFmtId="0" fontId="16" fillId="55" borderId="0" xfId="0" applyFont="1" applyFill="1" applyBorder="1" applyAlignment="1">
      <alignment horizontal="center"/>
    </xf>
    <xf numFmtId="10" fontId="17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/>
    <xf numFmtId="3" fontId="49" fillId="55" borderId="0" xfId="0" applyNumberFormat="1" applyFont="1" applyFill="1"/>
    <xf numFmtId="0" fontId="68" fillId="55" borderId="82" xfId="0" applyFont="1" applyFill="1" applyBorder="1" applyAlignment="1">
      <alignment horizontal="center" wrapText="1"/>
    </xf>
    <xf numFmtId="3" fontId="68" fillId="55" borderId="82" xfId="0" applyNumberFormat="1" applyFont="1" applyFill="1" applyBorder="1" applyAlignment="1">
      <alignment horizontal="center" wrapText="1"/>
    </xf>
    <xf numFmtId="0" fontId="68" fillId="55" borderId="83" xfId="0" applyFont="1" applyFill="1" applyBorder="1" applyAlignment="1">
      <alignment horizontal="center" wrapText="1"/>
    </xf>
    <xf numFmtId="0" fontId="68" fillId="55" borderId="84" xfId="0" applyFont="1" applyFill="1" applyBorder="1" applyAlignment="1">
      <alignment horizontal="left" wrapText="1"/>
    </xf>
    <xf numFmtId="0" fontId="68" fillId="55" borderId="85" xfId="0" applyFont="1" applyFill="1" applyBorder="1" applyAlignment="1">
      <alignment horizontal="left" wrapText="1"/>
    </xf>
    <xf numFmtId="0" fontId="68" fillId="55" borderId="84" xfId="0" applyFont="1" applyFill="1" applyBorder="1" applyAlignment="1">
      <alignment horizontal="center" wrapText="1"/>
    </xf>
    <xf numFmtId="3" fontId="68" fillId="55" borderId="85" xfId="0" applyNumberFormat="1" applyFont="1" applyFill="1" applyBorder="1" applyAlignment="1">
      <alignment horizontal="center" wrapText="1"/>
    </xf>
    <xf numFmtId="0" fontId="68" fillId="55" borderId="86" xfId="0" applyFont="1" applyFill="1" applyBorder="1" applyAlignment="1">
      <alignment wrapText="1"/>
    </xf>
    <xf numFmtId="0" fontId="68" fillId="55" borderId="85" xfId="0" applyFont="1" applyFill="1" applyBorder="1" applyAlignment="1">
      <alignment horizontal="center" wrapText="1"/>
    </xf>
    <xf numFmtId="0" fontId="68" fillId="55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right"/>
    </xf>
    <xf numFmtId="0" fontId="30" fillId="0" borderId="260" xfId="0" applyFont="1" applyFill="1" applyBorder="1" applyAlignment="1">
      <alignment horizontal="left" vertical="top" wrapText="1"/>
    </xf>
    <xf numFmtId="3" fontId="68" fillId="0" borderId="261" xfId="0" applyNumberFormat="1" applyFont="1" applyFill="1" applyBorder="1" applyAlignment="1">
      <alignment horizontal="center" wrapText="1"/>
    </xf>
    <xf numFmtId="0" fontId="68" fillId="0" borderId="260" xfId="0" applyFont="1" applyFill="1" applyBorder="1" applyAlignment="1">
      <alignment horizontal="center" wrapText="1"/>
    </xf>
    <xf numFmtId="3" fontId="69" fillId="0" borderId="179" xfId="0" applyNumberFormat="1" applyFont="1" applyFill="1" applyBorder="1" applyAlignment="1">
      <alignment horizontal="right" wrapText="1"/>
    </xf>
    <xf numFmtId="3" fontId="68" fillId="0" borderId="0" xfId="0" applyNumberFormat="1" applyFont="1" applyFill="1" applyBorder="1" applyAlignment="1">
      <alignment horizontal="left" wrapText="1"/>
    </xf>
    <xf numFmtId="0" fontId="16" fillId="55" borderId="10" xfId="0" applyFont="1" applyFill="1" applyBorder="1" applyAlignment="1">
      <alignment horizontal="left"/>
    </xf>
    <xf numFmtId="0" fontId="68" fillId="55" borderId="74" xfId="0" applyFont="1" applyFill="1" applyBorder="1" applyAlignment="1">
      <alignment horizontal="center" wrapText="1"/>
    </xf>
    <xf numFmtId="0" fontId="68" fillId="55" borderId="75" xfId="0" applyFont="1" applyFill="1" applyBorder="1" applyAlignment="1">
      <alignment horizontal="center" wrapText="1"/>
    </xf>
    <xf numFmtId="0" fontId="68" fillId="55" borderId="183" xfId="0" applyFont="1" applyFill="1" applyBorder="1" applyAlignment="1">
      <alignment horizontal="left" wrapText="1"/>
    </xf>
    <xf numFmtId="0" fontId="68" fillId="55" borderId="184" xfId="0" applyFont="1" applyFill="1" applyBorder="1" applyAlignment="1">
      <alignment horizontal="left" wrapText="1"/>
    </xf>
    <xf numFmtId="0" fontId="68" fillId="55" borderId="183" xfId="0" applyFont="1" applyFill="1" applyBorder="1" applyAlignment="1">
      <alignment horizontal="center" wrapText="1"/>
    </xf>
    <xf numFmtId="0" fontId="68" fillId="55" borderId="184" xfId="0" applyFont="1" applyFill="1" applyBorder="1" applyAlignment="1">
      <alignment horizontal="center" wrapText="1"/>
    </xf>
    <xf numFmtId="0" fontId="68" fillId="55" borderId="185" xfId="0" applyFont="1" applyFill="1" applyBorder="1" applyAlignment="1">
      <alignment wrapText="1"/>
    </xf>
    <xf numFmtId="0" fontId="30" fillId="55" borderId="184" xfId="0" applyFont="1" applyFill="1" applyBorder="1" applyAlignment="1">
      <alignment horizontal="center" vertical="top" wrapText="1"/>
    </xf>
    <xf numFmtId="0" fontId="15" fillId="55" borderId="10" xfId="0" applyFont="1" applyFill="1" applyBorder="1" applyAlignment="1">
      <alignment horizontal="left"/>
    </xf>
    <xf numFmtId="0" fontId="17" fillId="55" borderId="49" xfId="0" applyFont="1" applyFill="1" applyBorder="1" applyAlignment="1">
      <alignment horizontal="right" textRotation="90"/>
    </xf>
    <xf numFmtId="0" fontId="17" fillId="55" borderId="19" xfId="0" applyFont="1" applyFill="1" applyBorder="1" applyAlignment="1">
      <alignment horizontal="center" vertical="center" textRotation="90"/>
    </xf>
    <xf numFmtId="0" fontId="17" fillId="55" borderId="50" xfId="0" applyFont="1" applyFill="1" applyBorder="1" applyAlignment="1">
      <alignment horizontal="center" vertical="center" textRotation="90"/>
    </xf>
    <xf numFmtId="0" fontId="17" fillId="55" borderId="49" xfId="0" applyFont="1" applyFill="1" applyBorder="1" applyAlignment="1">
      <alignment horizontal="center" vertical="center" textRotation="90"/>
    </xf>
    <xf numFmtId="0" fontId="17" fillId="55" borderId="48" xfId="0" applyFont="1" applyFill="1" applyBorder="1" applyAlignment="1">
      <alignment horizontal="center" vertical="center" textRotation="90"/>
    </xf>
    <xf numFmtId="0" fontId="17" fillId="55" borderId="0" xfId="0" applyFont="1" applyFill="1" applyBorder="1" applyAlignment="1">
      <alignment horizontal="center" vertical="center" textRotation="90"/>
    </xf>
    <xf numFmtId="0" fontId="15" fillId="55" borderId="0" xfId="0" applyFont="1" applyFill="1" applyBorder="1" applyAlignment="1">
      <alignment horizontal="left"/>
    </xf>
    <xf numFmtId="0" fontId="27" fillId="0" borderId="0" xfId="0" applyFont="1" applyFill="1" applyBorder="1"/>
    <xf numFmtId="0" fontId="79" fillId="0" borderId="14" xfId="0" applyFont="1" applyFill="1" applyBorder="1" applyAlignment="1">
      <alignment horizontal="left"/>
    </xf>
    <xf numFmtId="0" fontId="79" fillId="0" borderId="47" xfId="0" applyFont="1" applyFill="1" applyBorder="1"/>
    <xf numFmtId="0" fontId="79" fillId="0" borderId="0" xfId="0" applyFont="1" applyFill="1"/>
    <xf numFmtId="0" fontId="81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right"/>
    </xf>
    <xf numFmtId="0" fontId="79" fillId="0" borderId="245" xfId="0" applyFont="1" applyFill="1" applyBorder="1" applyAlignment="1" applyProtection="1">
      <alignment horizontal="center" vertical="center" wrapText="1"/>
    </xf>
    <xf numFmtId="0" fontId="79" fillId="0" borderId="247" xfId="0" applyFont="1" applyFill="1" applyBorder="1" applyAlignment="1" applyProtection="1">
      <alignment wrapText="1"/>
    </xf>
    <xf numFmtId="3" fontId="79" fillId="0" borderId="45" xfId="0" applyNumberFormat="1" applyFont="1" applyFill="1" applyBorder="1" applyAlignment="1" applyProtection="1">
      <alignment horizontal="center" wrapText="1"/>
    </xf>
    <xf numFmtId="3" fontId="79" fillId="0" borderId="24" xfId="0" applyNumberFormat="1" applyFont="1" applyFill="1" applyBorder="1" applyAlignment="1" applyProtection="1">
      <alignment horizontal="center" wrapText="1"/>
    </xf>
    <xf numFmtId="3" fontId="79" fillId="0" borderId="26" xfId="0" applyNumberFormat="1" applyFont="1" applyFill="1" applyBorder="1" applyAlignment="1" applyProtection="1">
      <alignment horizontal="center" wrapText="1"/>
    </xf>
    <xf numFmtId="3" fontId="79" fillId="0" borderId="25" xfId="0" applyNumberFormat="1" applyFont="1" applyFill="1" applyBorder="1" applyAlignment="1" applyProtection="1">
      <alignment horizontal="center" wrapText="1"/>
    </xf>
    <xf numFmtId="9" fontId="79" fillId="0" borderId="45" xfId="12972" applyNumberFormat="1" applyFont="1" applyFill="1" applyBorder="1" applyAlignment="1" applyProtection="1">
      <alignment horizontal="center" wrapText="1"/>
    </xf>
    <xf numFmtId="9" fontId="79" fillId="0" borderId="249" xfId="0" applyNumberFormat="1" applyFont="1" applyFill="1" applyBorder="1" applyAlignment="1" applyProtection="1">
      <alignment horizontal="center" wrapText="1"/>
    </xf>
    <xf numFmtId="0" fontId="79" fillId="0" borderId="248" xfId="0" applyFont="1" applyFill="1" applyBorder="1" applyAlignment="1" applyProtection="1">
      <alignment horizontal="left" vertical="center" wrapText="1"/>
    </xf>
    <xf numFmtId="0" fontId="79" fillId="0" borderId="0" xfId="0" applyFont="1" applyFill="1" applyAlignment="1" applyProtection="1">
      <alignment horizontal="left" wrapText="1"/>
    </xf>
    <xf numFmtId="0" fontId="79" fillId="0" borderId="247" xfId="0" applyFont="1" applyFill="1" applyBorder="1" applyAlignment="1" applyProtection="1">
      <alignment horizontal="left" wrapText="1"/>
    </xf>
    <xf numFmtId="9" fontId="79" fillId="0" borderId="45" xfId="0" applyNumberFormat="1" applyFont="1" applyFill="1" applyBorder="1" applyAlignment="1" applyProtection="1">
      <alignment horizontal="center" wrapText="1"/>
    </xf>
    <xf numFmtId="171" fontId="79" fillId="0" borderId="45" xfId="0" applyNumberFormat="1" applyFont="1" applyFill="1" applyBorder="1" applyAlignment="1" applyProtection="1">
      <alignment horizontal="center" wrapText="1"/>
    </xf>
    <xf numFmtId="171" fontId="79" fillId="0" borderId="249" xfId="0" applyNumberFormat="1" applyFont="1" applyFill="1" applyBorder="1" applyAlignment="1" applyProtection="1">
      <alignment horizontal="center" wrapText="1"/>
    </xf>
    <xf numFmtId="0" fontId="79" fillId="0" borderId="248" xfId="0" applyFont="1" applyFill="1" applyBorder="1" applyAlignment="1" applyProtection="1">
      <alignment vertical="center" wrapText="1"/>
    </xf>
    <xf numFmtId="0" fontId="79" fillId="0" borderId="0" xfId="0" applyFont="1" applyFill="1" applyAlignment="1" applyProtection="1">
      <alignment wrapText="1"/>
    </xf>
    <xf numFmtId="171" fontId="79" fillId="0" borderId="45" xfId="12972" applyNumberFormat="1" applyFont="1" applyFill="1" applyBorder="1" applyAlignment="1" applyProtection="1">
      <alignment horizontal="center" wrapText="1"/>
    </xf>
    <xf numFmtId="171" fontId="79" fillId="0" borderId="249" xfId="12972" applyNumberFormat="1" applyFont="1" applyFill="1" applyBorder="1" applyAlignment="1" applyProtection="1">
      <alignment horizontal="center" wrapText="1"/>
    </xf>
    <xf numFmtId="9" fontId="79" fillId="0" borderId="0" xfId="12972" applyFont="1" applyFill="1" applyAlignment="1" applyProtection="1">
      <alignment wrapText="1"/>
    </xf>
    <xf numFmtId="0" fontId="79" fillId="0" borderId="250" xfId="0" applyFont="1" applyFill="1" applyBorder="1" applyAlignment="1" applyProtection="1">
      <alignment vertical="center" wrapText="1"/>
    </xf>
    <xf numFmtId="0" fontId="79" fillId="0" borderId="26" xfId="0" applyFont="1" applyFill="1" applyBorder="1" applyAlignment="1" applyProtection="1">
      <alignment wrapText="1"/>
    </xf>
    <xf numFmtId="0" fontId="79" fillId="0" borderId="251" xfId="0" applyFont="1" applyFill="1" applyBorder="1" applyAlignment="1" applyProtection="1">
      <alignment wrapText="1"/>
    </xf>
    <xf numFmtId="0" fontId="79" fillId="0" borderId="253" xfId="0" applyFont="1" applyFill="1" applyBorder="1" applyAlignment="1" applyProtection="1">
      <alignment wrapText="1"/>
    </xf>
    <xf numFmtId="0" fontId="81" fillId="0" borderId="235" xfId="0" applyFont="1" applyFill="1" applyBorder="1" applyAlignment="1" applyProtection="1">
      <alignment wrapText="1"/>
    </xf>
    <xf numFmtId="3" fontId="0" fillId="0" borderId="262" xfId="0" applyNumberFormat="1" applyFill="1" applyBorder="1"/>
    <xf numFmtId="0" fontId="0" fillId="0" borderId="263" xfId="0" applyFill="1" applyBorder="1"/>
    <xf numFmtId="3" fontId="82" fillId="0" borderId="264" xfId="0" applyNumberFormat="1" applyFont="1" applyFill="1" applyBorder="1"/>
    <xf numFmtId="3" fontId="83" fillId="0" borderId="264" xfId="0" applyNumberFormat="1" applyFont="1" applyFill="1" applyBorder="1"/>
    <xf numFmtId="0" fontId="13" fillId="0" borderId="0" xfId="0" applyFont="1" applyFill="1" applyBorder="1" applyAlignment="1">
      <alignment horizontal="left"/>
    </xf>
    <xf numFmtId="171" fontId="6" fillId="0" borderId="0" xfId="2524" applyNumberFormat="1" applyFill="1"/>
    <xf numFmtId="171" fontId="6" fillId="0" borderId="0" xfId="2261" applyNumberFormat="1" applyFill="1"/>
    <xf numFmtId="0" fontId="6" fillId="0" borderId="0" xfId="2261" applyFill="1" applyBorder="1"/>
    <xf numFmtId="171" fontId="28" fillId="0" borderId="0" xfId="12132" applyNumberFormat="1" applyFont="1" applyFill="1"/>
    <xf numFmtId="0" fontId="3" fillId="0" borderId="0" xfId="4639" applyFill="1"/>
    <xf numFmtId="171" fontId="3" fillId="0" borderId="0" xfId="4639" applyNumberFormat="1" applyFill="1"/>
    <xf numFmtId="3" fontId="83" fillId="0" borderId="266" xfId="0" applyNumberFormat="1" applyFont="1" applyFill="1" applyBorder="1"/>
    <xf numFmtId="0" fontId="0" fillId="0" borderId="265" xfId="0" applyFill="1" applyBorder="1"/>
    <xf numFmtId="0" fontId="28" fillId="0" borderId="265" xfId="0" applyFont="1" applyFill="1" applyBorder="1"/>
    <xf numFmtId="0" fontId="6" fillId="0" borderId="265" xfId="2261" applyFill="1" applyBorder="1"/>
    <xf numFmtId="0" fontId="27" fillId="0" borderId="265" xfId="0" applyFont="1" applyFill="1" applyBorder="1"/>
    <xf numFmtId="1" fontId="13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57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171" fontId="0" fillId="0" borderId="0" xfId="12972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79" fillId="0" borderId="30" xfId="0" applyFont="1" applyFill="1" applyBorder="1" applyAlignment="1">
      <alignment horizontal="left"/>
    </xf>
    <xf numFmtId="0" fontId="81" fillId="0" borderId="234" xfId="0" applyFont="1" applyFill="1" applyBorder="1" applyAlignment="1" applyProtection="1">
      <alignment horizontal="center"/>
    </xf>
    <xf numFmtId="0" fontId="81" fillId="0" borderId="235" xfId="0" applyFont="1" applyFill="1" applyBorder="1" applyAlignment="1" applyProtection="1">
      <alignment horizontal="center"/>
    </xf>
    <xf numFmtId="0" fontId="81" fillId="0" borderId="236" xfId="0" applyFont="1" applyFill="1" applyBorder="1" applyAlignment="1" applyProtection="1">
      <alignment horizontal="center"/>
    </xf>
    <xf numFmtId="0" fontId="81" fillId="0" borderId="0" xfId="0" applyFont="1" applyFill="1" applyBorder="1" applyAlignment="1" applyProtection="1">
      <alignment horizontal="center"/>
    </xf>
    <xf numFmtId="0" fontId="79" fillId="0" borderId="0" xfId="0" applyFont="1" applyFill="1" applyAlignment="1" applyProtection="1">
      <alignment vertical="center" wrapText="1"/>
    </xf>
    <xf numFmtId="0" fontId="81" fillId="0" borderId="238" xfId="0" applyFont="1" applyFill="1" applyBorder="1" applyAlignment="1" applyProtection="1">
      <alignment horizontal="center"/>
    </xf>
    <xf numFmtId="0" fontId="79" fillId="0" borderId="239" xfId="0" applyFont="1" applyFill="1" applyBorder="1" applyAlignment="1" applyProtection="1">
      <alignment horizontal="center"/>
    </xf>
    <xf numFmtId="0" fontId="79" fillId="0" borderId="22" xfId="0" applyFont="1" applyFill="1" applyBorder="1" applyAlignment="1" applyProtection="1">
      <alignment horizontal="center"/>
    </xf>
    <xf numFmtId="0" fontId="79" fillId="0" borderId="240" xfId="0" applyFont="1" applyFill="1" applyBorder="1" applyAlignment="1" applyProtection="1">
      <alignment horizontal="center"/>
    </xf>
    <xf numFmtId="0" fontId="79" fillId="0" borderId="241" xfId="0" applyFont="1" applyFill="1" applyBorder="1" applyAlignment="1" applyProtection="1">
      <alignment horizontal="center"/>
    </xf>
    <xf numFmtId="0" fontId="79" fillId="0" borderId="0" xfId="0" applyFont="1" applyFill="1" applyBorder="1" applyAlignment="1" applyProtection="1">
      <alignment horizontal="center"/>
    </xf>
    <xf numFmtId="0" fontId="81" fillId="0" borderId="235" xfId="0" applyFont="1" applyFill="1" applyBorder="1" applyAlignment="1" applyProtection="1">
      <alignment horizontal="center" vertical="center"/>
    </xf>
    <xf numFmtId="0" fontId="79" fillId="0" borderId="242" xfId="0" applyFont="1" applyFill="1" applyBorder="1" applyAlignment="1" applyProtection="1">
      <alignment horizontal="center" vertical="center" textRotation="90"/>
    </xf>
    <xf numFmtId="0" fontId="79" fillId="0" borderId="243" xfId="0" applyFont="1" applyFill="1" applyBorder="1" applyAlignment="1" applyProtection="1">
      <alignment horizontal="center" vertical="center" textRotation="90"/>
    </xf>
    <xf numFmtId="0" fontId="79" fillId="0" borderId="244" xfId="0" applyFont="1" applyFill="1" applyBorder="1" applyAlignment="1" applyProtection="1">
      <alignment horizontal="center" vertical="center" textRotation="90"/>
    </xf>
    <xf numFmtId="0" fontId="79" fillId="0" borderId="236" xfId="0" applyFont="1" applyFill="1" applyBorder="1" applyAlignment="1" applyProtection="1">
      <alignment horizontal="center" vertical="center" textRotation="90"/>
    </xf>
    <xf numFmtId="0" fontId="79" fillId="0" borderId="246" xfId="0" applyFont="1" applyFill="1" applyBorder="1" applyAlignment="1" applyProtection="1">
      <alignment horizontal="center" vertical="center" textRotation="90"/>
    </xf>
    <xf numFmtId="0" fontId="79" fillId="0" borderId="237" xfId="0" applyFont="1" applyFill="1" applyBorder="1" applyAlignment="1" applyProtection="1">
      <alignment horizontal="center" vertical="center" textRotation="90"/>
    </xf>
    <xf numFmtId="0" fontId="79" fillId="0" borderId="0" xfId="0" applyFont="1" applyFill="1" applyAlignment="1" applyProtection="1">
      <alignment horizontal="center" wrapText="1"/>
    </xf>
    <xf numFmtId="171" fontId="79" fillId="0" borderId="45" xfId="22644" quotePrefix="1" applyNumberFormat="1" applyFont="1" applyFill="1" applyBorder="1" applyAlignment="1" applyProtection="1">
      <alignment horizontal="center" wrapText="1"/>
    </xf>
    <xf numFmtId="3" fontId="79" fillId="0" borderId="252" xfId="0" applyNumberFormat="1" applyFont="1" applyFill="1" applyBorder="1" applyAlignment="1" applyProtection="1">
      <alignment horizontal="center" wrapText="1"/>
    </xf>
    <xf numFmtId="3" fontId="79" fillId="0" borderId="27" xfId="0" applyNumberFormat="1" applyFont="1" applyFill="1" applyBorder="1" applyAlignment="1" applyProtection="1">
      <alignment horizontal="center" wrapText="1"/>
    </xf>
    <xf numFmtId="3" fontId="79" fillId="0" borderId="253" xfId="0" applyNumberFormat="1" applyFont="1" applyFill="1" applyBorder="1" applyAlignment="1" applyProtection="1">
      <alignment horizontal="center" wrapText="1"/>
    </xf>
    <xf numFmtId="3" fontId="79" fillId="0" borderId="254" xfId="0" applyNumberFormat="1" applyFont="1" applyFill="1" applyBorder="1" applyAlignment="1" applyProtection="1">
      <alignment horizontal="center" wrapText="1"/>
    </xf>
    <xf numFmtId="9" fontId="79" fillId="0" borderId="252" xfId="0" applyNumberFormat="1" applyFont="1" applyFill="1" applyBorder="1" applyAlignment="1" applyProtection="1">
      <alignment horizontal="center" wrapText="1"/>
    </xf>
    <xf numFmtId="9" fontId="79" fillId="0" borderId="255" xfId="0" applyNumberFormat="1" applyFont="1" applyFill="1" applyBorder="1" applyAlignment="1" applyProtection="1">
      <alignment horizontal="center" wrapText="1"/>
    </xf>
    <xf numFmtId="0" fontId="79" fillId="0" borderId="256" xfId="0" applyFont="1" applyFill="1" applyBorder="1" applyAlignment="1" applyProtection="1">
      <alignment vertical="center" wrapText="1"/>
    </xf>
    <xf numFmtId="171" fontId="79" fillId="0" borderId="252" xfId="0" applyNumberFormat="1" applyFont="1" applyFill="1" applyBorder="1" applyAlignment="1" applyProtection="1">
      <alignment horizontal="center" wrapText="1"/>
    </xf>
    <xf numFmtId="171" fontId="79" fillId="0" borderId="258" xfId="0" applyNumberFormat="1" applyFont="1" applyFill="1" applyBorder="1" applyAlignment="1" applyProtection="1">
      <alignment horizontal="center" wrapText="1"/>
    </xf>
    <xf numFmtId="0" fontId="79" fillId="0" borderId="257" xfId="0" applyFont="1" applyFill="1" applyBorder="1" applyAlignment="1" applyProtection="1">
      <alignment vertical="center" wrapText="1"/>
    </xf>
    <xf numFmtId="3" fontId="81" fillId="0" borderId="242" xfId="0" applyNumberFormat="1" applyFont="1" applyFill="1" applyBorder="1" applyAlignment="1" applyProtection="1">
      <alignment horizontal="center" wrapText="1"/>
    </xf>
    <xf numFmtId="3" fontId="81" fillId="0" borderId="243" xfId="0" applyNumberFormat="1" applyFont="1" applyFill="1" applyBorder="1" applyAlignment="1" applyProtection="1">
      <alignment horizontal="center" wrapText="1"/>
    </xf>
    <xf numFmtId="3" fontId="81" fillId="0" borderId="244" xfId="0" applyNumberFormat="1" applyFont="1" applyFill="1" applyBorder="1" applyAlignment="1" applyProtection="1">
      <alignment horizontal="center" wrapText="1"/>
    </xf>
    <xf numFmtId="3" fontId="81" fillId="0" borderId="246" xfId="0" applyNumberFormat="1" applyFont="1" applyFill="1" applyBorder="1" applyAlignment="1" applyProtection="1">
      <alignment horizontal="center" wrapText="1"/>
    </xf>
    <xf numFmtId="171" fontId="81" fillId="0" borderId="235" xfId="12972" applyNumberFormat="1" applyFont="1" applyFill="1" applyBorder="1" applyAlignment="1" applyProtection="1">
      <alignment horizontal="center" wrapText="1"/>
    </xf>
    <xf numFmtId="171" fontId="81" fillId="0" borderId="259" xfId="12972" applyNumberFormat="1" applyFont="1" applyFill="1" applyBorder="1" applyAlignment="1" applyProtection="1">
      <alignment horizontal="center" wrapText="1"/>
    </xf>
    <xf numFmtId="0" fontId="81" fillId="0" borderId="245" xfId="0" applyFont="1" applyFill="1" applyBorder="1" applyAlignment="1" applyProtection="1">
      <alignment vertical="center" wrapText="1"/>
    </xf>
    <xf numFmtId="0" fontId="81" fillId="0" borderId="0" xfId="0" applyFont="1" applyFill="1" applyAlignment="1" applyProtection="1">
      <alignment wrapText="1"/>
    </xf>
    <xf numFmtId="0" fontId="81" fillId="0" borderId="235" xfId="0" applyFont="1" applyFill="1" applyBorder="1" applyAlignment="1" applyProtection="1">
      <alignment horizontal="left"/>
    </xf>
    <xf numFmtId="0" fontId="81" fillId="0" borderId="0" xfId="0" applyFont="1" applyFill="1" applyBorder="1" applyAlignment="1" applyProtection="1">
      <alignment wrapText="1"/>
    </xf>
    <xf numFmtId="3" fontId="81" fillId="0" borderId="0" xfId="0" applyNumberFormat="1" applyFont="1" applyFill="1" applyBorder="1" applyAlignment="1" applyProtection="1">
      <alignment horizontal="center" wrapText="1"/>
    </xf>
    <xf numFmtId="171" fontId="81" fillId="0" borderId="0" xfId="12972" applyNumberFormat="1" applyFont="1" applyFill="1" applyBorder="1" applyAlignment="1" applyProtection="1">
      <alignment horizontal="center" wrapText="1"/>
    </xf>
    <xf numFmtId="0" fontId="81" fillId="0" borderId="0" xfId="0" applyFont="1" applyFill="1" applyBorder="1" applyAlignment="1" applyProtection="1">
      <alignment vertical="center" wrapText="1"/>
    </xf>
    <xf numFmtId="10" fontId="17" fillId="0" borderId="0" xfId="0" applyNumberFormat="1" applyFont="1" applyFill="1" applyBorder="1" applyAlignment="1">
      <alignment horizontal="center"/>
    </xf>
  </cellXfs>
  <cellStyles count="22645">
    <cellStyle name="20% - Accent1" xfId="1" builtinId="30" customBuiltin="1"/>
    <cellStyle name="20% - Accent1 10" xfId="404"/>
    <cellStyle name="20% - Accent1 10 10" xfId="6096"/>
    <cellStyle name="20% - Accent1 10 10 2" xfId="20291"/>
    <cellStyle name="20% - Accent1 10 11" xfId="9959"/>
    <cellStyle name="20% - Accent1 10 12" xfId="12130"/>
    <cellStyle name="20% - Accent1 10 13" xfId="13353"/>
    <cellStyle name="20% - Accent1 10 14" xfId="21083"/>
    <cellStyle name="20% - Accent1 10 2" xfId="781"/>
    <cellStyle name="20% - Accent1 10 2 2" xfId="3316"/>
    <cellStyle name="20% - Accent1 10 2 2 2" xfId="15318"/>
    <cellStyle name="20% - Accent1 10 2 3" xfId="5693"/>
    <cellStyle name="20% - Accent1 10 2 3 2" xfId="18710"/>
    <cellStyle name="20% - Accent1 10 2 4" xfId="6804"/>
    <cellStyle name="20% - Accent1 10 2 4 2" xfId="20290"/>
    <cellStyle name="20% - Accent1 10 2 5" xfId="9958"/>
    <cellStyle name="20% - Accent1 10 2 6" xfId="12129"/>
    <cellStyle name="20% - Accent1 10 2 7" xfId="13637"/>
    <cellStyle name="20% - Accent1 10 2 8" xfId="21507"/>
    <cellStyle name="20% - Accent1 10 3" xfId="1240"/>
    <cellStyle name="20% - Accent1 10 3 2" xfId="3517"/>
    <cellStyle name="20% - Accent1 10 3 2 2" xfId="15319"/>
    <cellStyle name="20% - Accent1 10 3 3" xfId="5990"/>
    <cellStyle name="20% - Accent1 10 3 3 2" xfId="18709"/>
    <cellStyle name="20% - Accent1 10 3 4" xfId="6776"/>
    <cellStyle name="20% - Accent1 10 3 4 2" xfId="20289"/>
    <cellStyle name="20% - Accent1 10 3 5" xfId="9957"/>
    <cellStyle name="20% - Accent1 10 3 6" xfId="12128"/>
    <cellStyle name="20% - Accent1 10 3 7" xfId="13961"/>
    <cellStyle name="20% - Accent1 10 3 8" xfId="21729"/>
    <cellStyle name="20% - Accent1 10 4" xfId="2464"/>
    <cellStyle name="20% - Accent1 10 4 2" xfId="4044"/>
    <cellStyle name="20% - Accent1 10 4 2 2" xfId="15320"/>
    <cellStyle name="20% - Accent1 10 4 3" xfId="7208"/>
    <cellStyle name="20% - Accent1 10 4 3 2" xfId="18708"/>
    <cellStyle name="20% - Accent1 10 4 4" xfId="6713"/>
    <cellStyle name="20% - Accent1 10 4 4 2" xfId="20288"/>
    <cellStyle name="20% - Accent1 10 4 5" xfId="9956"/>
    <cellStyle name="20% - Accent1 10 4 6" xfId="12127"/>
    <cellStyle name="20% - Accent1 10 4 7" xfId="14535"/>
    <cellStyle name="20% - Accent1 10 4 8" xfId="22302"/>
    <cellStyle name="20% - Accent1 10 5" xfId="2687"/>
    <cellStyle name="20% - Accent1 10 5 2" xfId="4242"/>
    <cellStyle name="20% - Accent1 10 5 2 2" xfId="15321"/>
    <cellStyle name="20% - Accent1 10 5 3" xfId="7431"/>
    <cellStyle name="20% - Accent1 10 5 3 2" xfId="18707"/>
    <cellStyle name="20% - Accent1 10 5 4" xfId="6576"/>
    <cellStyle name="20% - Accent1 10 5 4 2" xfId="20287"/>
    <cellStyle name="20% - Accent1 10 5 5" xfId="9955"/>
    <cellStyle name="20% - Accent1 10 5 6" xfId="12126"/>
    <cellStyle name="20% - Accent1 10 5 7" xfId="14741"/>
    <cellStyle name="20% - Accent1 10 5 8" xfId="22508"/>
    <cellStyle name="20% - Accent1 10 6" xfId="2801"/>
    <cellStyle name="20% - Accent1 10 6 2" xfId="4334"/>
    <cellStyle name="20% - Accent1 10 6 2 2" xfId="15322"/>
    <cellStyle name="20% - Accent1 10 6 3" xfId="7545"/>
    <cellStyle name="20% - Accent1 10 6 3 2" xfId="18706"/>
    <cellStyle name="20% - Accent1 10 6 4" xfId="6044"/>
    <cellStyle name="20% - Accent1 10 6 4 2" xfId="20286"/>
    <cellStyle name="20% - Accent1 10 6 5" xfId="9954"/>
    <cellStyle name="20% - Accent1 10 6 6" xfId="12125"/>
    <cellStyle name="20% - Accent1 10 6 7" xfId="14840"/>
    <cellStyle name="20% - Accent1 10 6 8" xfId="22607"/>
    <cellStyle name="20% - Accent1 10 7" xfId="3048"/>
    <cellStyle name="20% - Accent1 10 7 2" xfId="6575"/>
    <cellStyle name="20% - Accent1 10 7 2 2" xfId="15323"/>
    <cellStyle name="20% - Accent1 10 7 3" xfId="9953"/>
    <cellStyle name="20% - Accent1 10 7 3 2" xfId="18705"/>
    <cellStyle name="20% - Accent1 10 7 4" xfId="12124"/>
    <cellStyle name="20% - Accent1 10 7 4 2" xfId="20285"/>
    <cellStyle name="20% - Accent1 10 7 5" xfId="15246"/>
    <cellStyle name="20% - Accent1 10 8" xfId="4588"/>
    <cellStyle name="20% - Accent1 10 8 2" xfId="15317"/>
    <cellStyle name="20% - Accent1 10 9" xfId="5078"/>
    <cellStyle name="20% - Accent1 10 9 2" xfId="18711"/>
    <cellStyle name="20% - Accent1 11" xfId="411"/>
    <cellStyle name="20% - Accent1 11 10" xfId="4839"/>
    <cellStyle name="20% - Accent1 11 10 2" xfId="20284"/>
    <cellStyle name="20% - Accent1 11 11" xfId="9952"/>
    <cellStyle name="20% - Accent1 11 12" xfId="12123"/>
    <cellStyle name="20% - Accent1 11 13" xfId="13360"/>
    <cellStyle name="20% - Accent1 11 14" xfId="21090"/>
    <cellStyle name="20% - Accent1 11 2" xfId="788"/>
    <cellStyle name="20% - Accent1 11 2 2" xfId="3323"/>
    <cellStyle name="20% - Accent1 11 2 2 2" xfId="15325"/>
    <cellStyle name="20% - Accent1 11 2 3" xfId="5700"/>
    <cellStyle name="20% - Accent1 11 2 3 2" xfId="18703"/>
    <cellStyle name="20% - Accent1 11 2 4" xfId="6574"/>
    <cellStyle name="20% - Accent1 11 2 4 2" xfId="20283"/>
    <cellStyle name="20% - Accent1 11 2 5" xfId="9951"/>
    <cellStyle name="20% - Accent1 11 2 6" xfId="12122"/>
    <cellStyle name="20% - Accent1 11 2 7" xfId="13644"/>
    <cellStyle name="20% - Accent1 11 2 8" xfId="21514"/>
    <cellStyle name="20% - Accent1 11 3" xfId="1247"/>
    <cellStyle name="20% - Accent1 11 3 2" xfId="3524"/>
    <cellStyle name="20% - Accent1 11 3 2 2" xfId="15326"/>
    <cellStyle name="20% - Accent1 11 3 3" xfId="5997"/>
    <cellStyle name="20% - Accent1 11 3 3 2" xfId="18702"/>
    <cellStyle name="20% - Accent1 11 3 4" xfId="6573"/>
    <cellStyle name="20% - Accent1 11 3 4 2" xfId="20282"/>
    <cellStyle name="20% - Accent1 11 3 5" xfId="9950"/>
    <cellStyle name="20% - Accent1 11 3 6" xfId="12121"/>
    <cellStyle name="20% - Accent1 11 3 7" xfId="13968"/>
    <cellStyle name="20% - Accent1 11 3 8" xfId="21736"/>
    <cellStyle name="20% - Accent1 11 4" xfId="2471"/>
    <cellStyle name="20% - Accent1 11 4 2" xfId="4051"/>
    <cellStyle name="20% - Accent1 11 4 2 2" xfId="15327"/>
    <cellStyle name="20% - Accent1 11 4 3" xfId="7215"/>
    <cellStyle name="20% - Accent1 11 4 3 2" xfId="18701"/>
    <cellStyle name="20% - Accent1 11 4 4" xfId="4767"/>
    <cellStyle name="20% - Accent1 11 4 4 2" xfId="20281"/>
    <cellStyle name="20% - Accent1 11 4 5" xfId="9949"/>
    <cellStyle name="20% - Accent1 11 4 6" xfId="12120"/>
    <cellStyle name="20% - Accent1 11 4 7" xfId="14542"/>
    <cellStyle name="20% - Accent1 11 4 8" xfId="22309"/>
    <cellStyle name="20% - Accent1 11 5" xfId="2694"/>
    <cellStyle name="20% - Accent1 11 5 2" xfId="4249"/>
    <cellStyle name="20% - Accent1 11 5 2 2" xfId="15328"/>
    <cellStyle name="20% - Accent1 11 5 3" xfId="7438"/>
    <cellStyle name="20% - Accent1 11 5 3 2" xfId="18700"/>
    <cellStyle name="20% - Accent1 11 5 4" xfId="6571"/>
    <cellStyle name="20% - Accent1 11 5 4 2" xfId="20280"/>
    <cellStyle name="20% - Accent1 11 5 5" xfId="9948"/>
    <cellStyle name="20% - Accent1 11 5 6" xfId="12119"/>
    <cellStyle name="20% - Accent1 11 5 7" xfId="14748"/>
    <cellStyle name="20% - Accent1 11 5 8" xfId="22515"/>
    <cellStyle name="20% - Accent1 11 6" xfId="2808"/>
    <cellStyle name="20% - Accent1 11 6 2" xfId="4341"/>
    <cellStyle name="20% - Accent1 11 6 2 2" xfId="15329"/>
    <cellStyle name="20% - Accent1 11 6 3" xfId="7552"/>
    <cellStyle name="20% - Accent1 11 6 3 2" xfId="18699"/>
    <cellStyle name="20% - Accent1 11 6 4" xfId="6570"/>
    <cellStyle name="20% - Accent1 11 6 4 2" xfId="20279"/>
    <cellStyle name="20% - Accent1 11 6 5" xfId="9944"/>
    <cellStyle name="20% - Accent1 11 6 6" xfId="12118"/>
    <cellStyle name="20% - Accent1 11 6 7" xfId="14847"/>
    <cellStyle name="20% - Accent1 11 6 8" xfId="22614"/>
    <cellStyle name="20% - Accent1 11 7" xfId="3055"/>
    <cellStyle name="20% - Accent1 11 7 2" xfId="4766"/>
    <cellStyle name="20% - Accent1 11 7 2 2" xfId="15330"/>
    <cellStyle name="20% - Accent1 11 7 3" xfId="9943"/>
    <cellStyle name="20% - Accent1 11 7 3 2" xfId="18698"/>
    <cellStyle name="20% - Accent1 11 7 4" xfId="12117"/>
    <cellStyle name="20% - Accent1 11 7 4 2" xfId="20278"/>
    <cellStyle name="20% - Accent1 11 7 5" xfId="15253"/>
    <cellStyle name="20% - Accent1 11 8" xfId="4595"/>
    <cellStyle name="20% - Accent1 11 8 2" xfId="15324"/>
    <cellStyle name="20% - Accent1 11 9" xfId="5085"/>
    <cellStyle name="20% - Accent1 11 9 2" xfId="18704"/>
    <cellStyle name="20% - Accent1 12" xfId="410"/>
    <cellStyle name="20% - Accent1 12 10" xfId="6186"/>
    <cellStyle name="20% - Accent1 12 10 2" xfId="20277"/>
    <cellStyle name="20% - Accent1 12 11" xfId="9938"/>
    <cellStyle name="20% - Accent1 12 12" xfId="12115"/>
    <cellStyle name="20% - Accent1 12 13" xfId="13359"/>
    <cellStyle name="20% - Accent1 12 14" xfId="21089"/>
    <cellStyle name="20% - Accent1 12 2" xfId="787"/>
    <cellStyle name="20% - Accent1 12 2 2" xfId="3322"/>
    <cellStyle name="20% - Accent1 12 2 2 2" xfId="15332"/>
    <cellStyle name="20% - Accent1 12 2 3" xfId="5699"/>
    <cellStyle name="20% - Accent1 12 2 3 2" xfId="18696"/>
    <cellStyle name="20% - Accent1 12 2 4" xfId="4653"/>
    <cellStyle name="20% - Accent1 12 2 4 2" xfId="20276"/>
    <cellStyle name="20% - Accent1 12 2 5" xfId="9937"/>
    <cellStyle name="20% - Accent1 12 2 6" xfId="12114"/>
    <cellStyle name="20% - Accent1 12 2 7" xfId="13643"/>
    <cellStyle name="20% - Accent1 12 2 8" xfId="21513"/>
    <cellStyle name="20% - Accent1 12 3" xfId="1246"/>
    <cellStyle name="20% - Accent1 12 3 2" xfId="3523"/>
    <cellStyle name="20% - Accent1 12 3 2 2" xfId="15333"/>
    <cellStyle name="20% - Accent1 12 3 3" xfId="5996"/>
    <cellStyle name="20% - Accent1 12 3 3 2" xfId="18695"/>
    <cellStyle name="20% - Accent1 12 3 4" xfId="6146"/>
    <cellStyle name="20% - Accent1 12 3 4 2" xfId="20275"/>
    <cellStyle name="20% - Accent1 12 3 5" xfId="9936"/>
    <cellStyle name="20% - Accent1 12 3 6" xfId="12112"/>
    <cellStyle name="20% - Accent1 12 3 7" xfId="13967"/>
    <cellStyle name="20% - Accent1 12 3 8" xfId="21735"/>
    <cellStyle name="20% - Accent1 12 4" xfId="2470"/>
    <cellStyle name="20% - Accent1 12 4 2" xfId="4050"/>
    <cellStyle name="20% - Accent1 12 4 2 2" xfId="15334"/>
    <cellStyle name="20% - Accent1 12 4 3" xfId="7214"/>
    <cellStyle name="20% - Accent1 12 4 3 2" xfId="18694"/>
    <cellStyle name="20% - Accent1 12 4 4" xfId="5654"/>
    <cellStyle name="20% - Accent1 12 4 4 2" xfId="20274"/>
    <cellStyle name="20% - Accent1 12 4 5" xfId="9935"/>
    <cellStyle name="20% - Accent1 12 4 6" xfId="12111"/>
    <cellStyle name="20% - Accent1 12 4 7" xfId="14541"/>
    <cellStyle name="20% - Accent1 12 4 8" xfId="22308"/>
    <cellStyle name="20% - Accent1 12 5" xfId="2693"/>
    <cellStyle name="20% - Accent1 12 5 2" xfId="4248"/>
    <cellStyle name="20% - Accent1 12 5 2 2" xfId="15335"/>
    <cellStyle name="20% - Accent1 12 5 3" xfId="7437"/>
    <cellStyle name="20% - Accent1 12 5 3 2" xfId="18693"/>
    <cellStyle name="20% - Accent1 12 5 4" xfId="5386"/>
    <cellStyle name="20% - Accent1 12 5 4 2" xfId="20273"/>
    <cellStyle name="20% - Accent1 12 5 5" xfId="9934"/>
    <cellStyle name="20% - Accent1 12 5 6" xfId="12110"/>
    <cellStyle name="20% - Accent1 12 5 7" xfId="14747"/>
    <cellStyle name="20% - Accent1 12 5 8" xfId="22514"/>
    <cellStyle name="20% - Accent1 12 6" xfId="2807"/>
    <cellStyle name="20% - Accent1 12 6 2" xfId="4340"/>
    <cellStyle name="20% - Accent1 12 6 2 2" xfId="15336"/>
    <cellStyle name="20% - Accent1 12 6 3" xfId="7551"/>
    <cellStyle name="20% - Accent1 12 6 3 2" xfId="18692"/>
    <cellStyle name="20% - Accent1 12 6 4" xfId="5824"/>
    <cellStyle name="20% - Accent1 12 6 4 2" xfId="20272"/>
    <cellStyle name="20% - Accent1 12 6 5" xfId="9933"/>
    <cellStyle name="20% - Accent1 12 6 6" xfId="12109"/>
    <cellStyle name="20% - Accent1 12 6 7" xfId="14846"/>
    <cellStyle name="20% - Accent1 12 6 8" xfId="22613"/>
    <cellStyle name="20% - Accent1 12 7" xfId="3054"/>
    <cellStyle name="20% - Accent1 12 7 2" xfId="6803"/>
    <cellStyle name="20% - Accent1 12 7 2 2" xfId="15337"/>
    <cellStyle name="20% - Accent1 12 7 3" xfId="9932"/>
    <cellStyle name="20% - Accent1 12 7 3 2" xfId="18691"/>
    <cellStyle name="20% - Accent1 12 7 4" xfId="12108"/>
    <cellStyle name="20% - Accent1 12 7 4 2" xfId="20271"/>
    <cellStyle name="20% - Accent1 12 7 5" xfId="15252"/>
    <cellStyle name="20% - Accent1 12 8" xfId="4594"/>
    <cellStyle name="20% - Accent1 12 8 2" xfId="15331"/>
    <cellStyle name="20% - Accent1 12 9" xfId="5084"/>
    <cellStyle name="20% - Accent1 12 9 2" xfId="18697"/>
    <cellStyle name="20% - Accent1 13" xfId="444"/>
    <cellStyle name="20% - Accent1 13 2" xfId="3085"/>
    <cellStyle name="20% - Accent1 13 2 2" xfId="15338"/>
    <cellStyle name="20% - Accent1 13 3" xfId="5368"/>
    <cellStyle name="20% - Accent1 13 3 2" xfId="18690"/>
    <cellStyle name="20% - Accent1 13 4" xfId="6773"/>
    <cellStyle name="20% - Accent1 13 4 2" xfId="20270"/>
    <cellStyle name="20% - Accent1 13 5" xfId="9931"/>
    <cellStyle name="20% - Accent1 13 6" xfId="12107"/>
    <cellStyle name="20% - Accent1 13 7" xfId="13391"/>
    <cellStyle name="20% - Accent1 13 8" xfId="21254"/>
    <cellStyle name="20% - Accent1 14" xfId="633"/>
    <cellStyle name="20% - Accent1 14 2" xfId="3173"/>
    <cellStyle name="20% - Accent1 14 2 2" xfId="15339"/>
    <cellStyle name="20% - Accent1 14 3" xfId="5545"/>
    <cellStyle name="20% - Accent1 14 3 2" xfId="18689"/>
    <cellStyle name="20% - Accent1 14 4" xfId="6709"/>
    <cellStyle name="20% - Accent1 14 4 2" xfId="20269"/>
    <cellStyle name="20% - Accent1 14 5" xfId="9930"/>
    <cellStyle name="20% - Accent1 14 6" xfId="12106"/>
    <cellStyle name="20% - Accent1 14 7" xfId="13502"/>
    <cellStyle name="20% - Accent1 14 8" xfId="21364"/>
    <cellStyle name="20% - Accent1 15" xfId="494"/>
    <cellStyle name="20% - Accent1 16" xfId="1327"/>
    <cellStyle name="20% - Accent1 17" xfId="1282"/>
    <cellStyle name="20% - Accent1 18" xfId="474"/>
    <cellStyle name="20% - Accent1 19" xfId="1070"/>
    <cellStyle name="20% - Accent1 2" xfId="2"/>
    <cellStyle name="20% - Accent1 2 2" xfId="1438"/>
    <cellStyle name="20% - Accent1 2 3" xfId="1439"/>
    <cellStyle name="20% - Accent1 20" xfId="1383"/>
    <cellStyle name="20% - Accent1 21" xfId="1423"/>
    <cellStyle name="20% - Accent1 21 2" xfId="3552"/>
    <cellStyle name="20% - Accent1 21 2 2" xfId="15349"/>
    <cellStyle name="20% - Accent1 21 3" xfId="6172"/>
    <cellStyle name="20% - Accent1 21 3 2" xfId="18688"/>
    <cellStyle name="20% - Accent1 21 4" xfId="4764"/>
    <cellStyle name="20% - Accent1 21 4 2" xfId="20268"/>
    <cellStyle name="20% - Accent1 21 5" xfId="9913"/>
    <cellStyle name="20% - Accent1 21 6" xfId="12105"/>
    <cellStyle name="20% - Accent1 21 7" xfId="14000"/>
    <cellStyle name="20% - Accent1 21 8" xfId="21767"/>
    <cellStyle name="20% - Accent1 22" xfId="1827"/>
    <cellStyle name="20% - Accent1 22 2" xfId="3613"/>
    <cellStyle name="20% - Accent1 22 2 2" xfId="15350"/>
    <cellStyle name="20% - Accent1 22 3" xfId="6572"/>
    <cellStyle name="20% - Accent1 22 3 2" xfId="18687"/>
    <cellStyle name="20% - Accent1 22 4" xfId="6185"/>
    <cellStyle name="20% - Accent1 22 4 2" xfId="20267"/>
    <cellStyle name="20% - Accent1 22 5" xfId="9912"/>
    <cellStyle name="20% - Accent1 22 6" xfId="12104"/>
    <cellStyle name="20% - Accent1 22 7" xfId="14070"/>
    <cellStyle name="20% - Accent1 22 8" xfId="21837"/>
    <cellStyle name="20% - Accent1 23" xfId="1967"/>
    <cellStyle name="20% - Accent1 23 2" xfId="3642"/>
    <cellStyle name="20% - Accent1 23 2 2" xfId="15351"/>
    <cellStyle name="20% - Accent1 23 3" xfId="6712"/>
    <cellStyle name="20% - Accent1 23 3 2" xfId="18686"/>
    <cellStyle name="20% - Accent1 23 4" xfId="4655"/>
    <cellStyle name="20% - Accent1 23 4 2" xfId="20266"/>
    <cellStyle name="20% - Accent1 23 5" xfId="9911"/>
    <cellStyle name="20% - Accent1 23 6" xfId="12103"/>
    <cellStyle name="20% - Accent1 23 7" xfId="14108"/>
    <cellStyle name="20% - Accent1 23 8" xfId="21875"/>
    <cellStyle name="20% - Accent1 24" xfId="2031"/>
    <cellStyle name="20% - Accent1 24 2" xfId="3662"/>
    <cellStyle name="20% - Accent1 24 2 2" xfId="15352"/>
    <cellStyle name="20% - Accent1 24 3" xfId="6775"/>
    <cellStyle name="20% - Accent1 24 3 2" xfId="18685"/>
    <cellStyle name="20% - Accent1 24 4" xfId="6145"/>
    <cellStyle name="20% - Accent1 24 4 2" xfId="20265"/>
    <cellStyle name="20% - Accent1 24 5" xfId="9910"/>
    <cellStyle name="20% - Accent1 24 6" xfId="12102"/>
    <cellStyle name="20% - Accent1 24 7" xfId="14137"/>
    <cellStyle name="20% - Accent1 24 8" xfId="21904"/>
    <cellStyle name="20% - Accent1 25" xfId="2076"/>
    <cellStyle name="20% - Accent1 25 2" xfId="3683"/>
    <cellStyle name="20% - Accent1 25 2 2" xfId="15353"/>
    <cellStyle name="20% - Accent1 25 3" xfId="6820"/>
    <cellStyle name="20% - Accent1 25 3 2" xfId="18684"/>
    <cellStyle name="20% - Accent1 25 4" xfId="5823"/>
    <cellStyle name="20% - Accent1 25 4 2" xfId="20264"/>
    <cellStyle name="20% - Accent1 25 5" xfId="9909"/>
    <cellStyle name="20% - Accent1 25 6" xfId="12100"/>
    <cellStyle name="20% - Accent1 25 7" xfId="14167"/>
    <cellStyle name="20% - Accent1 25 8" xfId="21934"/>
    <cellStyle name="20% - Accent1 26" xfId="2519"/>
    <cellStyle name="20% - Accent1 26 2" xfId="4091"/>
    <cellStyle name="20% - Accent1 26 2 2" xfId="15354"/>
    <cellStyle name="20% - Accent1 26 3" xfId="7263"/>
    <cellStyle name="20% - Accent1 26 3 2" xfId="18683"/>
    <cellStyle name="20% - Accent1 26 4" xfId="5810"/>
    <cellStyle name="20% - Accent1 26 4 2" xfId="20263"/>
    <cellStyle name="20% - Accent1 26 5" xfId="9908"/>
    <cellStyle name="20% - Accent1 26 6" xfId="12099"/>
    <cellStyle name="20% - Accent1 26 7" xfId="14583"/>
    <cellStyle name="20% - Accent1 26 8" xfId="22350"/>
    <cellStyle name="20% - Accent1 27" xfId="2734"/>
    <cellStyle name="20% - Accent1 27 2" xfId="4281"/>
    <cellStyle name="20% - Accent1 27 2 2" xfId="15355"/>
    <cellStyle name="20% - Accent1 27 3" xfId="7478"/>
    <cellStyle name="20% - Accent1 27 3 2" xfId="18682"/>
    <cellStyle name="20% - Accent1 27 4" xfId="6098"/>
    <cellStyle name="20% - Accent1 27 4 2" xfId="20262"/>
    <cellStyle name="20% - Accent1 27 5" xfId="9907"/>
    <cellStyle name="20% - Accent1 27 6" xfId="12097"/>
    <cellStyle name="20% - Accent1 27 7" xfId="14781"/>
    <cellStyle name="20% - Accent1 27 8" xfId="22548"/>
    <cellStyle name="20% - Accent1 28" xfId="2844"/>
    <cellStyle name="20% - Accent1 28 2" xfId="6802"/>
    <cellStyle name="20% - Accent1 28 2 2" xfId="15356"/>
    <cellStyle name="20% - Accent1 28 3" xfId="9906"/>
    <cellStyle name="20% - Accent1 28 3 2" xfId="18681"/>
    <cellStyle name="20% - Accent1 28 4" xfId="12096"/>
    <cellStyle name="20% - Accent1 28 4 2" xfId="20261"/>
    <cellStyle name="20% - Accent1 28 5" xfId="15034"/>
    <cellStyle name="20% - Accent1 29" xfId="4371"/>
    <cellStyle name="20% - Accent1 29 2" xfId="15316"/>
    <cellStyle name="20% - Accent1 3" xfId="3"/>
    <cellStyle name="20% - Accent1 3 2" xfId="1440"/>
    <cellStyle name="20% - Accent1 3 3" xfId="1441"/>
    <cellStyle name="20% - Accent1 30" xfId="4657"/>
    <cellStyle name="20% - Accent1 30 2" xfId="18712"/>
    <cellStyle name="20% - Accent1 31" xfId="5425"/>
    <cellStyle name="20% - Accent1 31 2" xfId="20292"/>
    <cellStyle name="20% - Accent1 32" xfId="9960"/>
    <cellStyle name="20% - Accent1 33" xfId="12131"/>
    <cellStyle name="20% - Accent1 34" xfId="12973"/>
    <cellStyle name="20% - Accent1 35" xfId="20840"/>
    <cellStyle name="20% - Accent1 4" xfId="127"/>
    <cellStyle name="20% - Accent1 4 10" xfId="2198"/>
    <cellStyle name="20% - Accent1 4 10 2" xfId="3793"/>
    <cellStyle name="20% - Accent1 4 10 2 2" xfId="15361"/>
    <cellStyle name="20% - Accent1 4 10 3" xfId="6942"/>
    <cellStyle name="20% - Accent1 4 10 3 2" xfId="18679"/>
    <cellStyle name="20% - Accent1 4 10 4" xfId="6561"/>
    <cellStyle name="20% - Accent1 4 10 4 2" xfId="20259"/>
    <cellStyle name="20% - Accent1 4 10 5" xfId="9901"/>
    <cellStyle name="20% - Accent1 4 10 6" xfId="12094"/>
    <cellStyle name="20% - Accent1 4 10 7" xfId="14280"/>
    <cellStyle name="20% - Accent1 4 10 8" xfId="22047"/>
    <cellStyle name="20% - Accent1 4 11" xfId="2579"/>
    <cellStyle name="20% - Accent1 4 11 2" xfId="4146"/>
    <cellStyle name="20% - Accent1 4 11 2 2" xfId="15362"/>
    <cellStyle name="20% - Accent1 4 11 3" xfId="7323"/>
    <cellStyle name="20% - Accent1 4 11 3 2" xfId="18678"/>
    <cellStyle name="20% - Accent1 4 11 4" xfId="4840"/>
    <cellStyle name="20% - Accent1 4 11 4 2" xfId="20258"/>
    <cellStyle name="20% - Accent1 4 11 5" xfId="9900"/>
    <cellStyle name="20% - Accent1 4 11 6" xfId="12093"/>
    <cellStyle name="20% - Accent1 4 11 7" xfId="14639"/>
    <cellStyle name="20% - Accent1 4 11 8" xfId="22406"/>
    <cellStyle name="20% - Accent1 4 12" xfId="2752"/>
    <cellStyle name="20% - Accent1 4 12 2" xfId="4296"/>
    <cellStyle name="20% - Accent1 4 12 2 2" xfId="15363"/>
    <cellStyle name="20% - Accent1 4 12 3" xfId="7496"/>
    <cellStyle name="20% - Accent1 4 12 3 2" xfId="18677"/>
    <cellStyle name="20% - Accent1 4 12 4" xfId="6559"/>
    <cellStyle name="20% - Accent1 4 12 4 2" xfId="20257"/>
    <cellStyle name="20% - Accent1 4 12 5" xfId="9896"/>
    <cellStyle name="20% - Accent1 4 12 6" xfId="12092"/>
    <cellStyle name="20% - Accent1 4 12 7" xfId="14796"/>
    <cellStyle name="20% - Accent1 4 12 8" xfId="22563"/>
    <cellStyle name="20% - Accent1 4 13" xfId="2863"/>
    <cellStyle name="20% - Accent1 4 13 2" xfId="6558"/>
    <cellStyle name="20% - Accent1 4 13 2 2" xfId="15364"/>
    <cellStyle name="20% - Accent1 4 13 3" xfId="9895"/>
    <cellStyle name="20% - Accent1 4 13 3 2" xfId="18676"/>
    <cellStyle name="20% - Accent1 4 13 4" xfId="12091"/>
    <cellStyle name="20% - Accent1 4 13 4 2" xfId="20256"/>
    <cellStyle name="20% - Accent1 4 13 5" xfId="15052"/>
    <cellStyle name="20% - Accent1 4 14" xfId="4396"/>
    <cellStyle name="20% - Accent1 4 14 2" xfId="15360"/>
    <cellStyle name="20% - Accent1 4 15" xfId="4769"/>
    <cellStyle name="20% - Accent1 4 15 2" xfId="18680"/>
    <cellStyle name="20% - Accent1 4 16" xfId="5814"/>
    <cellStyle name="20% - Accent1 4 16 2" xfId="20260"/>
    <cellStyle name="20% - Accent1 4 17" xfId="9902"/>
    <cellStyle name="20% - Accent1 4 18" xfId="12095"/>
    <cellStyle name="20% - Accent1 4 19" xfId="13146"/>
    <cellStyle name="20% - Accent1 4 2" xfId="305"/>
    <cellStyle name="20% - Accent1 4 2 10" xfId="2571"/>
    <cellStyle name="20% - Accent1 4 2 10 2" xfId="4138"/>
    <cellStyle name="20% - Accent1 4 2 10 2 2" xfId="15366"/>
    <cellStyle name="20% - Accent1 4 2 10 3" xfId="7315"/>
    <cellStyle name="20% - Accent1 4 2 10 3 2" xfId="18674"/>
    <cellStyle name="20% - Accent1 4 2 10 4" xfId="6556"/>
    <cellStyle name="20% - Accent1 4 2 10 4 2" xfId="20254"/>
    <cellStyle name="20% - Accent1 4 2 10 5" xfId="9889"/>
    <cellStyle name="20% - Accent1 4 2 10 6" xfId="12089"/>
    <cellStyle name="20% - Accent1 4 2 10 7" xfId="14631"/>
    <cellStyle name="20% - Accent1 4 2 10 8" xfId="22398"/>
    <cellStyle name="20% - Accent1 4 2 11" xfId="2951"/>
    <cellStyle name="20% - Accent1 4 2 11 2" xfId="6555"/>
    <cellStyle name="20% - Accent1 4 2 11 2 2" xfId="15367"/>
    <cellStyle name="20% - Accent1 4 2 11 3" xfId="9888"/>
    <cellStyle name="20% - Accent1 4 2 11 3 2" xfId="18673"/>
    <cellStyle name="20% - Accent1 4 2 11 4" xfId="12088"/>
    <cellStyle name="20% - Accent1 4 2 11 4 2" xfId="20253"/>
    <cellStyle name="20% - Accent1 4 2 11 5" xfId="15149"/>
    <cellStyle name="20% - Accent1 4 2 12" xfId="4491"/>
    <cellStyle name="20% - Accent1 4 2 12 2" xfId="15365"/>
    <cellStyle name="20% - Accent1 4 2 13" xfId="4979"/>
    <cellStyle name="20% - Accent1 4 2 13 2" xfId="18675"/>
    <cellStyle name="20% - Accent1 4 2 14" xfId="4763"/>
    <cellStyle name="20% - Accent1 4 2 14 2" xfId="20255"/>
    <cellStyle name="20% - Accent1 4 2 15" xfId="9890"/>
    <cellStyle name="20% - Accent1 4 2 16" xfId="12090"/>
    <cellStyle name="20% - Accent1 4 2 17" xfId="13258"/>
    <cellStyle name="20% - Accent1 4 2 18" xfId="20985"/>
    <cellStyle name="20% - Accent1 4 2 2" xfId="682"/>
    <cellStyle name="20% - Accent1 4 2 2 2" xfId="3219"/>
    <cellStyle name="20% - Accent1 4 2 2 2 2" xfId="15368"/>
    <cellStyle name="20% - Accent1 4 2 2 3" xfId="5594"/>
    <cellStyle name="20% - Accent1 4 2 2 3 2" xfId="18672"/>
    <cellStyle name="20% - Accent1 4 2 2 4" xfId="4762"/>
    <cellStyle name="20% - Accent1 4 2 2 4 2" xfId="20252"/>
    <cellStyle name="20% - Accent1 4 2 2 5" xfId="9887"/>
    <cellStyle name="20% - Accent1 4 2 2 6" xfId="12087"/>
    <cellStyle name="20% - Accent1 4 2 2 7" xfId="13547"/>
    <cellStyle name="20% - Accent1 4 2 2 8" xfId="21410"/>
    <cellStyle name="20% - Accent1 4 2 3" xfId="1143"/>
    <cellStyle name="20% - Accent1 4 2 3 2" xfId="3421"/>
    <cellStyle name="20% - Accent1 4 2 3 2 2" xfId="15369"/>
    <cellStyle name="20% - Accent1 4 2 3 3" xfId="5893"/>
    <cellStyle name="20% - Accent1 4 2 3 3 2" xfId="18671"/>
    <cellStyle name="20% - Accent1 4 2 3 4" xfId="6184"/>
    <cellStyle name="20% - Accent1 4 2 3 4 2" xfId="20251"/>
    <cellStyle name="20% - Accent1 4 2 3 5" xfId="9886"/>
    <cellStyle name="20% - Accent1 4 2 3 6" xfId="12086"/>
    <cellStyle name="20% - Accent1 4 2 3 7" xfId="13864"/>
    <cellStyle name="20% - Accent1 4 2 3 8" xfId="21632"/>
    <cellStyle name="20% - Accent1 4 2 4" xfId="1443"/>
    <cellStyle name="20% - Accent1 4 2 4 2" xfId="3553"/>
    <cellStyle name="20% - Accent1 4 2 4 2 2" xfId="15370"/>
    <cellStyle name="20% - Accent1 4 2 4 3" xfId="6192"/>
    <cellStyle name="20% - Accent1 4 2 4 3 2" xfId="18670"/>
    <cellStyle name="20% - Accent1 4 2 4 4" xfId="4640"/>
    <cellStyle name="20% - Accent1 4 2 4 4 2" xfId="20250"/>
    <cellStyle name="20% - Accent1 4 2 4 5" xfId="9885"/>
    <cellStyle name="20% - Accent1 4 2 4 6" xfId="12085"/>
    <cellStyle name="20% - Accent1 4 2 4 7" xfId="14001"/>
    <cellStyle name="20% - Accent1 4 2 4 8" xfId="21768"/>
    <cellStyle name="20% - Accent1 4 2 5" xfId="1812"/>
    <cellStyle name="20% - Accent1 4 2 5 2" xfId="3612"/>
    <cellStyle name="20% - Accent1 4 2 5 2 2" xfId="15371"/>
    <cellStyle name="20% - Accent1 4 2 5 3" xfId="6557"/>
    <cellStyle name="20% - Accent1 4 2 5 3 2" xfId="18669"/>
    <cellStyle name="20% - Accent1 4 2 5 4" xfId="6144"/>
    <cellStyle name="20% - Accent1 4 2 5 4 2" xfId="20249"/>
    <cellStyle name="20% - Accent1 4 2 5 5" xfId="9884"/>
    <cellStyle name="20% - Accent1 4 2 5 6" xfId="12084"/>
    <cellStyle name="20% - Accent1 4 2 5 7" xfId="14068"/>
    <cellStyle name="20% - Accent1 4 2 5 8" xfId="21836"/>
    <cellStyle name="20% - Accent1 4 2 6" xfId="1963"/>
    <cellStyle name="20% - Accent1 4 2 6 2" xfId="3641"/>
    <cellStyle name="20% - Accent1 4 2 6 2 2" xfId="15372"/>
    <cellStyle name="20% - Accent1 4 2 6 3" xfId="6708"/>
    <cellStyle name="20% - Accent1 4 2 6 3 2" xfId="18668"/>
    <cellStyle name="20% - Accent1 4 2 6 4" xfId="5543"/>
    <cellStyle name="20% - Accent1 4 2 6 4 2" xfId="20248"/>
    <cellStyle name="20% - Accent1 4 2 6 5" xfId="9883"/>
    <cellStyle name="20% - Accent1 4 2 6 6" xfId="12083"/>
    <cellStyle name="20% - Accent1 4 2 6 7" xfId="14107"/>
    <cellStyle name="20% - Accent1 4 2 6 8" xfId="21874"/>
    <cellStyle name="20% - Accent1 4 2 7" xfId="2028"/>
    <cellStyle name="20% - Accent1 4 2 7 2" xfId="3661"/>
    <cellStyle name="20% - Accent1 4 2 7 2 2" xfId="15373"/>
    <cellStyle name="20% - Accent1 4 2 7 3" xfId="6772"/>
    <cellStyle name="20% - Accent1 4 2 7 3 2" xfId="18667"/>
    <cellStyle name="20% - Accent1 4 2 7 4" xfId="5507"/>
    <cellStyle name="20% - Accent1 4 2 7 4 2" xfId="20247"/>
    <cellStyle name="20% - Accent1 4 2 7 5" xfId="9882"/>
    <cellStyle name="20% - Accent1 4 2 7 6" xfId="12082"/>
    <cellStyle name="20% - Accent1 4 2 7 7" xfId="14136"/>
    <cellStyle name="20% - Accent1 4 2 7 8" xfId="21903"/>
    <cellStyle name="20% - Accent1 4 2 8" xfId="2365"/>
    <cellStyle name="20% - Accent1 4 2 8 2" xfId="3946"/>
    <cellStyle name="20% - Accent1 4 2 8 2 2" xfId="15374"/>
    <cellStyle name="20% - Accent1 4 2 8 3" xfId="7109"/>
    <cellStyle name="20% - Accent1 4 2 8 3 2" xfId="18666"/>
    <cellStyle name="20% - Accent1 4 2 8 4" xfId="5845"/>
    <cellStyle name="20% - Accent1 4 2 8 4 2" xfId="20246"/>
    <cellStyle name="20% - Accent1 4 2 8 5" xfId="9881"/>
    <cellStyle name="20% - Accent1 4 2 8 6" xfId="12081"/>
    <cellStyle name="20% - Accent1 4 2 8 7" xfId="14436"/>
    <cellStyle name="20% - Accent1 4 2 8 8" xfId="22203"/>
    <cellStyle name="20% - Accent1 4 2 9" xfId="2144"/>
    <cellStyle name="20% - Accent1 4 2 9 2" xfId="3749"/>
    <cellStyle name="20% - Accent1 4 2 9 2 2" xfId="15375"/>
    <cellStyle name="20% - Accent1 4 2 9 3" xfId="6888"/>
    <cellStyle name="20% - Accent1 4 2 9 3 2" xfId="18665"/>
    <cellStyle name="20% - Accent1 4 2 9 4" xfId="6801"/>
    <cellStyle name="20% - Accent1 4 2 9 4 2" xfId="20245"/>
    <cellStyle name="20% - Accent1 4 2 9 5" xfId="9880"/>
    <cellStyle name="20% - Accent1 4 2 9 6" xfId="12079"/>
    <cellStyle name="20% - Accent1 4 2 9 7" xfId="14234"/>
    <cellStyle name="20% - Accent1 4 2 9 8" xfId="22001"/>
    <cellStyle name="20% - Accent1 4 20" xfId="20869"/>
    <cellStyle name="20% - Accent1 4 3" xfId="274"/>
    <cellStyle name="20% - Accent1 4 3 10" xfId="2072"/>
    <cellStyle name="20% - Accent1 4 3 10 2" xfId="3679"/>
    <cellStyle name="20% - Accent1 4 3 10 2 2" xfId="15377"/>
    <cellStyle name="20% - Accent1 4 3 10 3" xfId="6816"/>
    <cellStyle name="20% - Accent1 4 3 10 3 2" xfId="18663"/>
    <cellStyle name="20% - Accent1 4 3 10 4" xfId="6698"/>
    <cellStyle name="20% - Accent1 4 3 10 4 2" xfId="20243"/>
    <cellStyle name="20% - Accent1 4 3 10 5" xfId="9878"/>
    <cellStyle name="20% - Accent1 4 3 10 6" xfId="12076"/>
    <cellStyle name="20% - Accent1 4 3 10 7" xfId="14163"/>
    <cellStyle name="20% - Accent1 4 3 10 8" xfId="21930"/>
    <cellStyle name="20% - Accent1 4 3 11" xfId="2927"/>
    <cellStyle name="20% - Accent1 4 3 11 2" xfId="6552"/>
    <cellStyle name="20% - Accent1 4 3 11 2 2" xfId="15378"/>
    <cellStyle name="20% - Accent1 4 3 11 3" xfId="9877"/>
    <cellStyle name="20% - Accent1 4 3 11 3 2" xfId="18662"/>
    <cellStyle name="20% - Accent1 4 3 11 4" xfId="12075"/>
    <cellStyle name="20% - Accent1 4 3 11 4 2" xfId="20242"/>
    <cellStyle name="20% - Accent1 4 3 11 5" xfId="15125"/>
    <cellStyle name="20% - Accent1 4 3 12" xfId="4467"/>
    <cellStyle name="20% - Accent1 4 3 12 2" xfId="15376"/>
    <cellStyle name="20% - Accent1 4 3 13" xfId="4948"/>
    <cellStyle name="20% - Accent1 4 3 13 2" xfId="18664"/>
    <cellStyle name="20% - Accent1 4 3 14" xfId="6763"/>
    <cellStyle name="20% - Accent1 4 3 14 2" xfId="20244"/>
    <cellStyle name="20% - Accent1 4 3 15" xfId="9879"/>
    <cellStyle name="20% - Accent1 4 3 16" xfId="12078"/>
    <cellStyle name="20% - Accent1 4 3 17" xfId="13228"/>
    <cellStyle name="20% - Accent1 4 3 18" xfId="20955"/>
    <cellStyle name="20% - Accent1 4 3 2" xfId="654"/>
    <cellStyle name="20% - Accent1 4 3 2 2" xfId="3193"/>
    <cellStyle name="20% - Accent1 4 3 2 2 2" xfId="15379"/>
    <cellStyle name="20% - Accent1 4 3 2 3" xfId="5566"/>
    <cellStyle name="20% - Accent1 4 3 2 3 2" xfId="18661"/>
    <cellStyle name="20% - Accent1 4 3 2 4" xfId="5841"/>
    <cellStyle name="20% - Accent1 4 3 2 4 2" xfId="20241"/>
    <cellStyle name="20% - Accent1 4 3 2 5" xfId="9876"/>
    <cellStyle name="20% - Accent1 4 3 2 6" xfId="12074"/>
    <cellStyle name="20% - Accent1 4 3 2 7" xfId="13522"/>
    <cellStyle name="20% - Accent1 4 3 2 8" xfId="21384"/>
    <cellStyle name="20% - Accent1 4 3 3" xfId="1113"/>
    <cellStyle name="20% - Accent1 4 3 3 2" xfId="3398"/>
    <cellStyle name="20% - Accent1 4 3 3 2 2" xfId="15380"/>
    <cellStyle name="20% - Accent1 4 3 3 3" xfId="5863"/>
    <cellStyle name="20% - Accent1 4 3 3 3 2" xfId="18660"/>
    <cellStyle name="20% - Accent1 4 3 3 4" xfId="6551"/>
    <cellStyle name="20% - Accent1 4 3 3 4 2" xfId="20240"/>
    <cellStyle name="20% - Accent1 4 3 3 5" xfId="9875"/>
    <cellStyle name="20% - Accent1 4 3 3 6" xfId="12073"/>
    <cellStyle name="20% - Accent1 4 3 3 7" xfId="13841"/>
    <cellStyle name="20% - Accent1 4 3 3 8" xfId="21608"/>
    <cellStyle name="20% - Accent1 4 3 4" xfId="1444"/>
    <cellStyle name="20% - Accent1 4 3 5" xfId="1809"/>
    <cellStyle name="20% - Accent1 4 3 6" xfId="1962"/>
    <cellStyle name="20% - Accent1 4 3 7" xfId="2027"/>
    <cellStyle name="20% - Accent1 4 3 8" xfId="2334"/>
    <cellStyle name="20% - Accent1 4 3 8 2" xfId="3916"/>
    <cellStyle name="20% - Accent1 4 3 8 2 2" xfId="15385"/>
    <cellStyle name="20% - Accent1 4 3 8 3" xfId="7078"/>
    <cellStyle name="20% - Accent1 4 3 8 3 2" xfId="18659"/>
    <cellStyle name="20% - Accent1 4 3 8 4" xfId="6546"/>
    <cellStyle name="20% - Accent1 4 3 8 4 2" xfId="20239"/>
    <cellStyle name="20% - Accent1 4 3 8 5" xfId="9849"/>
    <cellStyle name="20% - Accent1 4 3 8 6" xfId="12072"/>
    <cellStyle name="20% - Accent1 4 3 8 7" xfId="14406"/>
    <cellStyle name="20% - Accent1 4 3 8 8" xfId="22173"/>
    <cellStyle name="20% - Accent1 4 3 9" xfId="2062"/>
    <cellStyle name="20% - Accent1 4 3 9 2" xfId="3669"/>
    <cellStyle name="20% - Accent1 4 3 9 2 2" xfId="15386"/>
    <cellStyle name="20% - Accent1 4 3 9 3" xfId="6806"/>
    <cellStyle name="20% - Accent1 4 3 9 3 2" xfId="18658"/>
    <cellStyle name="20% - Accent1 4 3 9 4" xfId="6545"/>
    <cellStyle name="20% - Accent1 4 3 9 4 2" xfId="20238"/>
    <cellStyle name="20% - Accent1 4 3 9 5" xfId="9752"/>
    <cellStyle name="20% - Accent1 4 3 9 6" xfId="12071"/>
    <cellStyle name="20% - Accent1 4 3 9 7" xfId="14153"/>
    <cellStyle name="20% - Accent1 4 3 9 8" xfId="21920"/>
    <cellStyle name="20% - Accent1 4 4" xfId="534"/>
    <cellStyle name="20% - Accent1 4 4 2" xfId="3115"/>
    <cellStyle name="20% - Accent1 4 4 2 2" xfId="15387"/>
    <cellStyle name="20% - Accent1 4 4 3" xfId="5447"/>
    <cellStyle name="20% - Accent1 4 4 3 2" xfId="18657"/>
    <cellStyle name="20% - Accent1 4 4 4" xfId="4760"/>
    <cellStyle name="20% - Accent1 4 4 4 2" xfId="20237"/>
    <cellStyle name="20% - Accent1 4 4 5" xfId="9660"/>
    <cellStyle name="20% - Accent1 4 4 6" xfId="12070"/>
    <cellStyle name="20% - Accent1 4 4 7" xfId="13439"/>
    <cellStyle name="20% - Accent1 4 4 8" xfId="21297"/>
    <cellStyle name="20% - Accent1 4 5" xfId="454"/>
    <cellStyle name="20% - Accent1 4 5 2" xfId="3094"/>
    <cellStyle name="20% - Accent1 4 5 2 2" xfId="15388"/>
    <cellStyle name="20% - Accent1 4 5 3" xfId="5378"/>
    <cellStyle name="20% - Accent1 4 5 3 2" xfId="18656"/>
    <cellStyle name="20% - Accent1 4 5 4" xfId="6183"/>
    <cellStyle name="20% - Accent1 4 5 4 2" xfId="20236"/>
    <cellStyle name="20% - Accent1 4 5 5" xfId="9659"/>
    <cellStyle name="20% - Accent1 4 5 6" xfId="12069"/>
    <cellStyle name="20% - Accent1 4 5 7" xfId="13400"/>
    <cellStyle name="20% - Accent1 4 5 8" xfId="21263"/>
    <cellStyle name="20% - Accent1 4 6" xfId="1442"/>
    <cellStyle name="20% - Accent1 4 7" xfId="1815"/>
    <cellStyle name="20% - Accent1 4 8" xfId="1965"/>
    <cellStyle name="20% - Accent1 4 9" xfId="2030"/>
    <cellStyle name="20% - Accent1 5" xfId="187"/>
    <cellStyle name="20% - Accent1 5 10" xfId="2249"/>
    <cellStyle name="20% - Accent1 5 10 2" xfId="3834"/>
    <cellStyle name="20% - Accent1 5 10 2 2" xfId="15394"/>
    <cellStyle name="20% - Accent1 5 10 3" xfId="6993"/>
    <cellStyle name="20% - Accent1 5 10 3 2" xfId="18654"/>
    <cellStyle name="20% - Accent1 5 10 4" xfId="6686"/>
    <cellStyle name="20% - Accent1 5 10 4 2" xfId="20234"/>
    <cellStyle name="20% - Accent1 5 10 5" xfId="9652"/>
    <cellStyle name="20% - Accent1 5 10 6" xfId="12067"/>
    <cellStyle name="20% - Accent1 5 10 7" xfId="14322"/>
    <cellStyle name="20% - Accent1 5 10 8" xfId="22089"/>
    <cellStyle name="20% - Accent1 5 11" xfId="2426"/>
    <cellStyle name="20% - Accent1 5 11 2" xfId="4006"/>
    <cellStyle name="20% - Accent1 5 11 2 2" xfId="15395"/>
    <cellStyle name="20% - Accent1 5 11 3" xfId="7170"/>
    <cellStyle name="20% - Accent1 5 11 3 2" xfId="18653"/>
    <cellStyle name="20% - Accent1 5 11 4" xfId="5115"/>
    <cellStyle name="20% - Accent1 5 11 4 2" xfId="20233"/>
    <cellStyle name="20% - Accent1 5 11 5" xfId="9651"/>
    <cellStyle name="20% - Accent1 5 11 6" xfId="12066"/>
    <cellStyle name="20% - Accent1 5 11 7" xfId="14497"/>
    <cellStyle name="20% - Accent1 5 11 8" xfId="22264"/>
    <cellStyle name="20% - Accent1 5 12" xfId="2111"/>
    <cellStyle name="20% - Accent1 5 12 2" xfId="3717"/>
    <cellStyle name="20% - Accent1 5 12 2 2" xfId="15396"/>
    <cellStyle name="20% - Accent1 5 12 3" xfId="6855"/>
    <cellStyle name="20% - Accent1 5 12 3 2" xfId="18652"/>
    <cellStyle name="20% - Accent1 5 12 4" xfId="5136"/>
    <cellStyle name="20% - Accent1 5 12 4 2" xfId="20232"/>
    <cellStyle name="20% - Accent1 5 12 5" xfId="9650"/>
    <cellStyle name="20% - Accent1 5 12 6" xfId="12065"/>
    <cellStyle name="20% - Accent1 5 12 7" xfId="14201"/>
    <cellStyle name="20% - Accent1 5 12 8" xfId="21968"/>
    <cellStyle name="20% - Accent1 5 13" xfId="2880"/>
    <cellStyle name="20% - Accent1 5 13 2" xfId="7522"/>
    <cellStyle name="20% - Accent1 5 13 2 2" xfId="15397"/>
    <cellStyle name="20% - Accent1 5 13 3" xfId="9648"/>
    <cellStyle name="20% - Accent1 5 13 3 2" xfId="18651"/>
    <cellStyle name="20% - Accent1 5 13 4" xfId="12064"/>
    <cellStyle name="20% - Accent1 5 13 4 2" xfId="20231"/>
    <cellStyle name="20% - Accent1 5 13 5" xfId="15072"/>
    <cellStyle name="20% - Accent1 5 14" xfId="4418"/>
    <cellStyle name="20% - Accent1 5 14 2" xfId="15393"/>
    <cellStyle name="20% - Accent1 5 15" xfId="4826"/>
    <cellStyle name="20% - Accent1 5 15 2" xfId="18655"/>
    <cellStyle name="20% - Accent1 5 16" xfId="6752"/>
    <cellStyle name="20% - Accent1 5 16 2" xfId="20235"/>
    <cellStyle name="20% - Accent1 5 17" xfId="9653"/>
    <cellStyle name="20% - Accent1 5 18" xfId="12068"/>
    <cellStyle name="20% - Accent1 5 19" xfId="13169"/>
    <cellStyle name="20% - Accent1 5 2" xfId="327"/>
    <cellStyle name="20% - Accent1 5 2 10" xfId="7402"/>
    <cellStyle name="20% - Accent1 5 2 10 2" xfId="20230"/>
    <cellStyle name="20% - Accent1 5 2 11" xfId="9647"/>
    <cellStyle name="20% - Accent1 5 2 12" xfId="12063"/>
    <cellStyle name="20% - Accent1 5 2 13" xfId="13278"/>
    <cellStyle name="20% - Accent1 5 2 14" xfId="21007"/>
    <cellStyle name="20% - Accent1 5 2 2" xfId="704"/>
    <cellStyle name="20% - Accent1 5 2 2 2" xfId="3241"/>
    <cellStyle name="20% - Accent1 5 2 2 2 2" xfId="15399"/>
    <cellStyle name="20% - Accent1 5 2 2 3" xfId="5616"/>
    <cellStyle name="20% - Accent1 5 2 2 3 2" xfId="18649"/>
    <cellStyle name="20% - Accent1 5 2 2 4" xfId="6928"/>
    <cellStyle name="20% - Accent1 5 2 2 4 2" xfId="20229"/>
    <cellStyle name="20% - Accent1 5 2 2 5" xfId="9646"/>
    <cellStyle name="20% - Accent1 5 2 2 6" xfId="12062"/>
    <cellStyle name="20% - Accent1 5 2 2 7" xfId="13567"/>
    <cellStyle name="20% - Accent1 5 2 2 8" xfId="21432"/>
    <cellStyle name="20% - Accent1 5 2 3" xfId="1165"/>
    <cellStyle name="20% - Accent1 5 2 3 2" xfId="3442"/>
    <cellStyle name="20% - Accent1 5 2 3 2 2" xfId="15400"/>
    <cellStyle name="20% - Accent1 5 2 3 3" xfId="5915"/>
    <cellStyle name="20% - Accent1 5 2 3 3 2" xfId="18648"/>
    <cellStyle name="20% - Accent1 5 2 3 4" xfId="5367"/>
    <cellStyle name="20% - Accent1 5 2 3 4 2" xfId="20228"/>
    <cellStyle name="20% - Accent1 5 2 3 5" xfId="9640"/>
    <cellStyle name="20% - Accent1 5 2 3 6" xfId="12040"/>
    <cellStyle name="20% - Accent1 5 2 3 7" xfId="13886"/>
    <cellStyle name="20% - Accent1 5 2 3 8" xfId="21654"/>
    <cellStyle name="20% - Accent1 5 2 4" xfId="2387"/>
    <cellStyle name="20% - Accent1 5 2 4 2" xfId="3967"/>
    <cellStyle name="20% - Accent1 5 2 4 2 2" xfId="15401"/>
    <cellStyle name="20% - Accent1 5 2 4 3" xfId="7131"/>
    <cellStyle name="20% - Accent1 5 2 4 3 2" xfId="18647"/>
    <cellStyle name="20% - Accent1 5 2 4 4" xfId="5442"/>
    <cellStyle name="20% - Accent1 5 2 4 4 2" xfId="20227"/>
    <cellStyle name="20% - Accent1 5 2 4 5" xfId="9636"/>
    <cellStyle name="20% - Accent1 5 2 4 6" xfId="11943"/>
    <cellStyle name="20% - Accent1 5 2 4 7" xfId="14458"/>
    <cellStyle name="20% - Accent1 5 2 4 8" xfId="22225"/>
    <cellStyle name="20% - Accent1 5 2 5" xfId="2275"/>
    <cellStyle name="20% - Accent1 5 2 5 2" xfId="3860"/>
    <cellStyle name="20% - Accent1 5 2 5 2 2" xfId="15402"/>
    <cellStyle name="20% - Accent1 5 2 5 3" xfId="7019"/>
    <cellStyle name="20% - Accent1 5 2 5 3 2" xfId="18646"/>
    <cellStyle name="20% - Accent1 5 2 5 4" xfId="4964"/>
    <cellStyle name="20% - Accent1 5 2 5 4 2" xfId="20226"/>
    <cellStyle name="20% - Accent1 5 2 5 5" xfId="9635"/>
    <cellStyle name="20% - Accent1 5 2 5 6" xfId="11851"/>
    <cellStyle name="20% - Accent1 5 2 5 7" xfId="14348"/>
    <cellStyle name="20% - Accent1 5 2 5 8" xfId="22115"/>
    <cellStyle name="20% - Accent1 5 2 6" xfId="2652"/>
    <cellStyle name="20% - Accent1 5 2 6 2" xfId="4209"/>
    <cellStyle name="20% - Accent1 5 2 6 2 2" xfId="15403"/>
    <cellStyle name="20% - Accent1 5 2 6 3" xfId="7396"/>
    <cellStyle name="20% - Accent1 5 2 6 3 2" xfId="18624"/>
    <cellStyle name="20% - Accent1 5 2 6 4" xfId="4968"/>
    <cellStyle name="20% - Accent1 5 2 6 4 2" xfId="20225"/>
    <cellStyle name="20% - Accent1 5 2 6 5" xfId="9634"/>
    <cellStyle name="20% - Accent1 5 2 6 6" xfId="11850"/>
    <cellStyle name="20% - Accent1 5 2 6 7" xfId="14707"/>
    <cellStyle name="20% - Accent1 5 2 6 8" xfId="22474"/>
    <cellStyle name="20% - Accent1 5 2 7" xfId="2973"/>
    <cellStyle name="20% - Accent1 5 2 7 2" xfId="4889"/>
    <cellStyle name="20% - Accent1 5 2 7 2 2" xfId="15404"/>
    <cellStyle name="20% - Accent1 5 2 7 3" xfId="9633"/>
    <cellStyle name="20% - Accent1 5 2 7 3 2" xfId="18585"/>
    <cellStyle name="20% - Accent1 5 2 7 4" xfId="11849"/>
    <cellStyle name="20% - Accent1 5 2 7 4 2" xfId="20224"/>
    <cellStyle name="20% - Accent1 5 2 7 5" xfId="15170"/>
    <cellStyle name="20% - Accent1 5 2 8" xfId="4513"/>
    <cellStyle name="20% - Accent1 5 2 8 2" xfId="15398"/>
    <cellStyle name="20% - Accent1 5 2 9" xfId="5001"/>
    <cellStyle name="20% - Accent1 5 2 9 2" xfId="18650"/>
    <cellStyle name="20% - Accent1 5 20" xfId="20895"/>
    <cellStyle name="20% - Accent1 5 3" xfId="281"/>
    <cellStyle name="20% - Accent1 5 3 10" xfId="4861"/>
    <cellStyle name="20% - Accent1 5 3 10 2" xfId="20223"/>
    <cellStyle name="20% - Accent1 5 3 11" xfId="9631"/>
    <cellStyle name="20% - Accent1 5 3 12" xfId="11847"/>
    <cellStyle name="20% - Accent1 5 3 13" xfId="13235"/>
    <cellStyle name="20% - Accent1 5 3 14" xfId="20962"/>
    <cellStyle name="20% - Accent1 5 3 2" xfId="661"/>
    <cellStyle name="20% - Accent1 5 3 2 2" xfId="3200"/>
    <cellStyle name="20% - Accent1 5 3 2 2 2" xfId="15406"/>
    <cellStyle name="20% - Accent1 5 3 2 3" xfId="5573"/>
    <cellStyle name="20% - Accent1 5 3 2 3 2" xfId="18583"/>
    <cellStyle name="20% - Accent1 5 3 2 4" xfId="6793"/>
    <cellStyle name="20% - Accent1 5 3 2 4 2" xfId="20201"/>
    <cellStyle name="20% - Accent1 5 3 2 5" xfId="9630"/>
    <cellStyle name="20% - Accent1 5 3 2 6" xfId="11846"/>
    <cellStyle name="20% - Accent1 5 3 2 7" xfId="13529"/>
    <cellStyle name="20% - Accent1 5 3 2 8" xfId="21391"/>
    <cellStyle name="20% - Accent1 5 3 3" xfId="1120"/>
    <cellStyle name="20% - Accent1 5 3 3 2" xfId="3404"/>
    <cellStyle name="20% - Accent1 5 3 3 2 2" xfId="15407"/>
    <cellStyle name="20% - Accent1 5 3 3 3" xfId="5870"/>
    <cellStyle name="20% - Accent1 5 3 3 3 2" xfId="18582"/>
    <cellStyle name="20% - Accent1 5 3 3 4" xfId="6750"/>
    <cellStyle name="20% - Accent1 5 3 3 4 2" xfId="20162"/>
    <cellStyle name="20% - Accent1 5 3 3 5" xfId="9629"/>
    <cellStyle name="20% - Accent1 5 3 3 6" xfId="11845"/>
    <cellStyle name="20% - Accent1 5 3 3 7" xfId="13847"/>
    <cellStyle name="20% - Accent1 5 3 3 8" xfId="21614"/>
    <cellStyle name="20% - Accent1 5 3 4" xfId="2341"/>
    <cellStyle name="20% - Accent1 5 3 4 2" xfId="3923"/>
    <cellStyle name="20% - Accent1 5 3 4 2 2" xfId="15408"/>
    <cellStyle name="20% - Accent1 5 3 4 3" xfId="7085"/>
    <cellStyle name="20% - Accent1 5 3 4 3 2" xfId="18527"/>
    <cellStyle name="20% - Accent1 5 3 4 4" xfId="6684"/>
    <cellStyle name="20% - Accent1 5 3 4 4 2" xfId="20161"/>
    <cellStyle name="20% - Accent1 5 3 4 5" xfId="9628"/>
    <cellStyle name="20% - Accent1 5 3 4 6" xfId="11844"/>
    <cellStyle name="20% - Accent1 5 3 4 7" xfId="14413"/>
    <cellStyle name="20% - Accent1 5 3 4 8" xfId="22180"/>
    <cellStyle name="20% - Accent1 5 3 5" xfId="2155"/>
    <cellStyle name="20% - Accent1 5 3 5 2" xfId="3759"/>
    <cellStyle name="20% - Accent1 5 3 5 2 2" xfId="15409"/>
    <cellStyle name="20% - Accent1 5 3 5 3" xfId="6899"/>
    <cellStyle name="20% - Accent1 5 3 5 3 2" xfId="18489"/>
    <cellStyle name="20% - Accent1 5 3 5 4" xfId="6534"/>
    <cellStyle name="20% - Accent1 5 3 5 4 2" xfId="20160"/>
    <cellStyle name="20% - Accent1 5 3 5 5" xfId="9627"/>
    <cellStyle name="20% - Accent1 5 3 5 6" xfId="11843"/>
    <cellStyle name="20% - Accent1 5 3 5 7" xfId="14244"/>
    <cellStyle name="20% - Accent1 5 3 5 8" xfId="22011"/>
    <cellStyle name="20% - Accent1 5 3 6" xfId="2548"/>
    <cellStyle name="20% - Accent1 5 3 6 2" xfId="4117"/>
    <cellStyle name="20% - Accent1 5 3 6 2 2" xfId="15410"/>
    <cellStyle name="20% - Accent1 5 3 6 3" xfId="7292"/>
    <cellStyle name="20% - Accent1 5 3 6 3 2" xfId="18488"/>
    <cellStyle name="20% - Accent1 5 3 6 4" xfId="5162"/>
    <cellStyle name="20% - Accent1 5 3 6 4 2" xfId="20159"/>
    <cellStyle name="20% - Accent1 5 3 6 5" xfId="9626"/>
    <cellStyle name="20% - Accent1 5 3 6 6" xfId="11842"/>
    <cellStyle name="20% - Accent1 5 3 6 7" xfId="14609"/>
    <cellStyle name="20% - Accent1 5 3 6 8" xfId="22376"/>
    <cellStyle name="20% - Accent1 5 3 7" xfId="2933"/>
    <cellStyle name="20% - Accent1 5 3 7 2" xfId="5164"/>
    <cellStyle name="20% - Accent1 5 3 7 2 2" xfId="15411"/>
    <cellStyle name="20% - Accent1 5 3 7 3" xfId="9625"/>
    <cellStyle name="20% - Accent1 5 3 7 3 2" xfId="18487"/>
    <cellStyle name="20% - Accent1 5 3 7 4" xfId="11841"/>
    <cellStyle name="20% - Accent1 5 3 7 4 2" xfId="20104"/>
    <cellStyle name="20% - Accent1 5 3 7 5" xfId="15131"/>
    <cellStyle name="20% - Accent1 5 3 8" xfId="4473"/>
    <cellStyle name="20% - Accent1 5 3 8 2" xfId="15405"/>
    <cellStyle name="20% - Accent1 5 3 9" xfId="4955"/>
    <cellStyle name="20% - Accent1 5 3 9 2" xfId="18584"/>
    <cellStyle name="20% - Accent1 5 4" xfId="581"/>
    <cellStyle name="20% - Accent1 5 4 2" xfId="3138"/>
    <cellStyle name="20% - Accent1 5 4 2 2" xfId="15412"/>
    <cellStyle name="20% - Accent1 5 4 3" xfId="5493"/>
    <cellStyle name="20% - Accent1 5 4 3 2" xfId="18486"/>
    <cellStyle name="20% - Accent1 5 4 4" xfId="4784"/>
    <cellStyle name="20% - Accent1 5 4 4 2" xfId="20066"/>
    <cellStyle name="20% - Accent1 5 4 5" xfId="9624"/>
    <cellStyle name="20% - Accent1 5 4 6" xfId="11839"/>
    <cellStyle name="20% - Accent1 5 4 7" xfId="13464"/>
    <cellStyle name="20% - Accent1 5 4 8" xfId="21326"/>
    <cellStyle name="20% - Accent1 5 5" xfId="1044"/>
    <cellStyle name="20% - Accent1 5 5 2" xfId="3351"/>
    <cellStyle name="20% - Accent1 5 5 2 2" xfId="15413"/>
    <cellStyle name="20% - Accent1 5 5 3" xfId="5794"/>
    <cellStyle name="20% - Accent1 5 5 3 2" xfId="18435"/>
    <cellStyle name="20% - Accent1 5 5 4" xfId="5180"/>
    <cellStyle name="20% - Accent1 5 5 4 2" xfId="20065"/>
    <cellStyle name="20% - Accent1 5 5 5" xfId="9623"/>
    <cellStyle name="20% - Accent1 5 5 6" xfId="11838"/>
    <cellStyle name="20% - Accent1 5 5 7" xfId="13792"/>
    <cellStyle name="20% - Accent1 5 5 8" xfId="21559"/>
    <cellStyle name="20% - Accent1 5 6" xfId="1445"/>
    <cellStyle name="20% - Accent1 5 7" xfId="1808"/>
    <cellStyle name="20% - Accent1 5 8" xfId="1961"/>
    <cellStyle name="20% - Accent1 5 9" xfId="2026"/>
    <cellStyle name="20% - Accent1 6" xfId="230"/>
    <cellStyle name="20% - Accent1 7" xfId="236"/>
    <cellStyle name="20% - Accent1 7 10" xfId="4436"/>
    <cellStyle name="20% - Accent1 7 10 2" xfId="15419"/>
    <cellStyle name="20% - Accent1 7 11" xfId="4875"/>
    <cellStyle name="20% - Accent1 7 11 2" xfId="18433"/>
    <cellStyle name="20% - Accent1 7 12" xfId="5291"/>
    <cellStyle name="20% - Accent1 7 12 2" xfId="20013"/>
    <cellStyle name="20% - Accent1 7 13" xfId="9612"/>
    <cellStyle name="20% - Accent1 7 14" xfId="11829"/>
    <cellStyle name="20% - Accent1 7 15" xfId="13191"/>
    <cellStyle name="20% - Accent1 7 16" xfId="20917"/>
    <cellStyle name="20% - Accent1 7 2" xfId="350"/>
    <cellStyle name="20% - Accent1 7 2 10" xfId="5210"/>
    <cellStyle name="20% - Accent1 7 2 10 2" xfId="20012"/>
    <cellStyle name="20% - Accent1 7 2 11" xfId="9611"/>
    <cellStyle name="20% - Accent1 7 2 12" xfId="11827"/>
    <cellStyle name="20% - Accent1 7 2 13" xfId="13299"/>
    <cellStyle name="20% - Accent1 7 2 14" xfId="21030"/>
    <cellStyle name="20% - Accent1 7 2 2" xfId="727"/>
    <cellStyle name="20% - Accent1 7 2 2 2" xfId="3264"/>
    <cellStyle name="20% - Accent1 7 2 2 2 2" xfId="15421"/>
    <cellStyle name="20% - Accent1 7 2 2 3" xfId="5639"/>
    <cellStyle name="20% - Accent1 7 2 2 3 2" xfId="18431"/>
    <cellStyle name="20% - Accent1 7 2 2 4" xfId="5233"/>
    <cellStyle name="20% - Accent1 7 2 2 4 2" xfId="20011"/>
    <cellStyle name="20% - Accent1 7 2 2 5" xfId="9610"/>
    <cellStyle name="20% - Accent1 7 2 2 6" xfId="11826"/>
    <cellStyle name="20% - Accent1 7 2 2 7" xfId="13588"/>
    <cellStyle name="20% - Accent1 7 2 2 8" xfId="21455"/>
    <cellStyle name="20% - Accent1 7 2 3" xfId="1188"/>
    <cellStyle name="20% - Accent1 7 2 3 2" xfId="3465"/>
    <cellStyle name="20% - Accent1 7 2 3 2 2" xfId="15422"/>
    <cellStyle name="20% - Accent1 7 2 3 3" xfId="5938"/>
    <cellStyle name="20% - Accent1 7 2 3 3 2" xfId="18430"/>
    <cellStyle name="20% - Accent1 7 2 3 4" xfId="5223"/>
    <cellStyle name="20% - Accent1 7 2 3 4 2" xfId="20010"/>
    <cellStyle name="20% - Accent1 7 2 3 5" xfId="9609"/>
    <cellStyle name="20% - Accent1 7 2 3 6" xfId="11825"/>
    <cellStyle name="20% - Accent1 7 2 3 7" xfId="13909"/>
    <cellStyle name="20% - Accent1 7 2 3 8" xfId="21677"/>
    <cellStyle name="20% - Accent1 7 2 4" xfId="2410"/>
    <cellStyle name="20% - Accent1 7 2 4 2" xfId="3990"/>
    <cellStyle name="20% - Accent1 7 2 4 2 2" xfId="15423"/>
    <cellStyle name="20% - Accent1 7 2 4 3" xfId="7154"/>
    <cellStyle name="20% - Accent1 7 2 4 3 2" xfId="18429"/>
    <cellStyle name="20% - Accent1 7 2 4 4" xfId="5135"/>
    <cellStyle name="20% - Accent1 7 2 4 4 2" xfId="20009"/>
    <cellStyle name="20% - Accent1 7 2 4 5" xfId="9608"/>
    <cellStyle name="20% - Accent1 7 2 4 6" xfId="11824"/>
    <cellStyle name="20% - Accent1 7 2 4 7" xfId="14481"/>
    <cellStyle name="20% - Accent1 7 2 4 8" xfId="22248"/>
    <cellStyle name="20% - Accent1 7 2 5" xfId="2279"/>
    <cellStyle name="20% - Accent1 7 2 5 2" xfId="3864"/>
    <cellStyle name="20% - Accent1 7 2 5 2 2" xfId="15424"/>
    <cellStyle name="20% - Accent1 7 2 5 3" xfId="7023"/>
    <cellStyle name="20% - Accent1 7 2 5 3 2" xfId="18428"/>
    <cellStyle name="20% - Accent1 7 2 5 4" xfId="4909"/>
    <cellStyle name="20% - Accent1 7 2 5 4 2" xfId="20008"/>
    <cellStyle name="20% - Accent1 7 2 5 5" xfId="9607"/>
    <cellStyle name="20% - Accent1 7 2 5 6" xfId="11823"/>
    <cellStyle name="20% - Accent1 7 2 5 7" xfId="14352"/>
    <cellStyle name="20% - Accent1 7 2 5 8" xfId="22119"/>
    <cellStyle name="20% - Accent1 7 2 6" xfId="2656"/>
    <cellStyle name="20% - Accent1 7 2 6 2" xfId="4212"/>
    <cellStyle name="20% - Accent1 7 2 6 2 2" xfId="15425"/>
    <cellStyle name="20% - Accent1 7 2 6 3" xfId="7400"/>
    <cellStyle name="20% - Accent1 7 2 6 3 2" xfId="18427"/>
    <cellStyle name="20% - Accent1 7 2 6 4" xfId="7511"/>
    <cellStyle name="20% - Accent1 7 2 6 4 2" xfId="20007"/>
    <cellStyle name="20% - Accent1 7 2 6 5" xfId="9605"/>
    <cellStyle name="20% - Accent1 7 2 6 6" xfId="11822"/>
    <cellStyle name="20% - Accent1 7 2 6 7" xfId="14710"/>
    <cellStyle name="20% - Accent1 7 2 6 8" xfId="22477"/>
    <cellStyle name="20% - Accent1 7 2 7" xfId="2996"/>
    <cellStyle name="20% - Accent1 7 2 7 2" xfId="7365"/>
    <cellStyle name="20% - Accent1 7 2 7 2 2" xfId="15426"/>
    <cellStyle name="20% - Accent1 7 2 7 3" xfId="9604"/>
    <cellStyle name="20% - Accent1 7 2 7 3 2" xfId="18426"/>
    <cellStyle name="20% - Accent1 7 2 7 4" xfId="11821"/>
    <cellStyle name="20% - Accent1 7 2 7 4 2" xfId="20006"/>
    <cellStyle name="20% - Accent1 7 2 7 5" xfId="15193"/>
    <cellStyle name="20% - Accent1 7 2 8" xfId="4536"/>
    <cellStyle name="20% - Accent1 7 2 8 2" xfId="15420"/>
    <cellStyle name="20% - Accent1 7 2 9" xfId="5024"/>
    <cellStyle name="20% - Accent1 7 2 9 2" xfId="18432"/>
    <cellStyle name="20% - Accent1 7 3" xfId="382"/>
    <cellStyle name="20% - Accent1 7 3 10" xfId="6927"/>
    <cellStyle name="20% - Accent1 7 3 10 2" xfId="20005"/>
    <cellStyle name="20% - Accent1 7 3 11" xfId="9603"/>
    <cellStyle name="20% - Accent1 7 3 12" xfId="11820"/>
    <cellStyle name="20% - Accent1 7 3 13" xfId="13331"/>
    <cellStyle name="20% - Accent1 7 3 14" xfId="21061"/>
    <cellStyle name="20% - Accent1 7 3 2" xfId="759"/>
    <cellStyle name="20% - Accent1 7 3 2 2" xfId="3294"/>
    <cellStyle name="20% - Accent1 7 3 2 2 2" xfId="15428"/>
    <cellStyle name="20% - Accent1 7 3 2 3" xfId="5671"/>
    <cellStyle name="20% - Accent1 7 3 2 3 2" xfId="18424"/>
    <cellStyle name="20% - Accent1 7 3 2 4" xfId="5415"/>
    <cellStyle name="20% - Accent1 7 3 2 4 2" xfId="20004"/>
    <cellStyle name="20% - Accent1 7 3 2 5" xfId="9597"/>
    <cellStyle name="20% - Accent1 7 3 2 6" xfId="11819"/>
    <cellStyle name="20% - Accent1 7 3 2 7" xfId="13618"/>
    <cellStyle name="20% - Accent1 7 3 2 8" xfId="21485"/>
    <cellStyle name="20% - Accent1 7 3 3" xfId="1218"/>
    <cellStyle name="20% - Accent1 7 3 3 2" xfId="3495"/>
    <cellStyle name="20% - Accent1 7 3 3 2 2" xfId="15429"/>
    <cellStyle name="20% - Accent1 7 3 3 3" xfId="5968"/>
    <cellStyle name="20% - Accent1 7 3 3 3 2" xfId="18423"/>
    <cellStyle name="20% - Accent1 7 3 3 4" xfId="5441"/>
    <cellStyle name="20% - Accent1 7 3 3 4 2" xfId="20003"/>
    <cellStyle name="20% - Accent1 7 3 3 5" xfId="9593"/>
    <cellStyle name="20% - Accent1 7 3 3 6" xfId="11818"/>
    <cellStyle name="20% - Accent1 7 3 3 7" xfId="13939"/>
    <cellStyle name="20% - Accent1 7 3 3 8" xfId="21707"/>
    <cellStyle name="20% - Accent1 7 3 4" xfId="2442"/>
    <cellStyle name="20% - Accent1 7 3 4 2" xfId="4022"/>
    <cellStyle name="20% - Accent1 7 3 4 2 2" xfId="15430"/>
    <cellStyle name="20% - Accent1 7 3 4 3" xfId="7186"/>
    <cellStyle name="20% - Accent1 7 3 4 3 2" xfId="18422"/>
    <cellStyle name="20% - Accent1 7 3 4 4" xfId="4965"/>
    <cellStyle name="20% - Accent1 7 3 4 4 2" xfId="20001"/>
    <cellStyle name="20% - Accent1 7 3 4 5" xfId="9592"/>
    <cellStyle name="20% - Accent1 7 3 4 6" xfId="11817"/>
    <cellStyle name="20% - Accent1 7 3 4 7" xfId="14513"/>
    <cellStyle name="20% - Accent1 7 3 4 8" xfId="22280"/>
    <cellStyle name="20% - Accent1 7 3 5" xfId="2100"/>
    <cellStyle name="20% - Accent1 7 3 5 2" xfId="3706"/>
    <cellStyle name="20% - Accent1 7 3 5 2 2" xfId="15431"/>
    <cellStyle name="20% - Accent1 7 3 5 3" xfId="6844"/>
    <cellStyle name="20% - Accent1 7 3 5 3 2" xfId="18421"/>
    <cellStyle name="20% - Accent1 7 3 5 4" xfId="4967"/>
    <cellStyle name="20% - Accent1 7 3 5 4 2" xfId="20000"/>
    <cellStyle name="20% - Accent1 7 3 5 5" xfId="9591"/>
    <cellStyle name="20% - Accent1 7 3 5 6" xfId="11816"/>
    <cellStyle name="20% - Accent1 7 3 5 7" xfId="14190"/>
    <cellStyle name="20% - Accent1 7 3 5 8" xfId="21957"/>
    <cellStyle name="20% - Accent1 7 3 6" xfId="2544"/>
    <cellStyle name="20% - Accent1 7 3 6 2" xfId="4113"/>
    <cellStyle name="20% - Accent1 7 3 6 2 2" xfId="15432"/>
    <cellStyle name="20% - Accent1 7 3 6 3" xfId="7288"/>
    <cellStyle name="20% - Accent1 7 3 6 3 2" xfId="18420"/>
    <cellStyle name="20% - Accent1 7 3 6 4" xfId="4888"/>
    <cellStyle name="20% - Accent1 7 3 6 4 2" xfId="19999"/>
    <cellStyle name="20% - Accent1 7 3 6 5" xfId="9590"/>
    <cellStyle name="20% - Accent1 7 3 6 6" xfId="11815"/>
    <cellStyle name="20% - Accent1 7 3 6 7" xfId="14605"/>
    <cellStyle name="20% - Accent1 7 3 6 8" xfId="22372"/>
    <cellStyle name="20% - Accent1 7 3 7" xfId="3026"/>
    <cellStyle name="20% - Accent1 7 3 7 2" xfId="4860"/>
    <cellStyle name="20% - Accent1 7 3 7 2 2" xfId="15433"/>
    <cellStyle name="20% - Accent1 7 3 7 3" xfId="9588"/>
    <cellStyle name="20% - Accent1 7 3 7 3 2" xfId="18419"/>
    <cellStyle name="20% - Accent1 7 3 7 4" xfId="11809"/>
    <cellStyle name="20% - Accent1 7 3 7 4 2" xfId="19998"/>
    <cellStyle name="20% - Accent1 7 3 7 5" xfId="15224"/>
    <cellStyle name="20% - Accent1 7 3 8" xfId="4566"/>
    <cellStyle name="20% - Accent1 7 3 8 2" xfId="15427"/>
    <cellStyle name="20% - Accent1 7 3 9" xfId="5056"/>
    <cellStyle name="20% - Accent1 7 3 9 2" xfId="18425"/>
    <cellStyle name="20% - Accent1 7 4" xfId="619"/>
    <cellStyle name="20% - Accent1 7 4 2" xfId="3160"/>
    <cellStyle name="20% - Accent1 7 4 2 2" xfId="15434"/>
    <cellStyle name="20% - Accent1 7 4 3" xfId="5531"/>
    <cellStyle name="20% - Accent1 7 4 3 2" xfId="18418"/>
    <cellStyle name="20% - Accent1 7 4 4" xfId="6791"/>
    <cellStyle name="20% - Accent1 7 4 4 2" xfId="19997"/>
    <cellStyle name="20% - Accent1 7 4 5" xfId="9587"/>
    <cellStyle name="20% - Accent1 7 4 6" xfId="11808"/>
    <cellStyle name="20% - Accent1 7 4 7" xfId="13489"/>
    <cellStyle name="20% - Accent1 7 4 8" xfId="21351"/>
    <cellStyle name="20% - Accent1 7 5" xfId="1079"/>
    <cellStyle name="20% - Accent1 7 5 2" xfId="3367"/>
    <cellStyle name="20% - Accent1 7 5 2 2" xfId="15435"/>
    <cellStyle name="20% - Accent1 7 5 3" xfId="5829"/>
    <cellStyle name="20% - Accent1 7 5 3 2" xfId="18417"/>
    <cellStyle name="20% - Accent1 7 5 4" xfId="6748"/>
    <cellStyle name="20% - Accent1 7 5 4 2" xfId="19996"/>
    <cellStyle name="20% - Accent1 7 5 5" xfId="9586"/>
    <cellStyle name="20% - Accent1 7 5 6" xfId="11807"/>
    <cellStyle name="20% - Accent1 7 5 7" xfId="13810"/>
    <cellStyle name="20% - Accent1 7 5 8" xfId="21577"/>
    <cellStyle name="20% - Accent1 7 6" xfId="2296"/>
    <cellStyle name="20% - Accent1 7 6 2" xfId="3878"/>
    <cellStyle name="20% - Accent1 7 6 2 2" xfId="15436"/>
    <cellStyle name="20% - Accent1 7 6 3" xfId="7040"/>
    <cellStyle name="20% - Accent1 7 6 3 2" xfId="18416"/>
    <cellStyle name="20% - Accent1 7 6 4" xfId="6682"/>
    <cellStyle name="20% - Accent1 7 6 4 2" xfId="19995"/>
    <cellStyle name="20% - Accent1 7 6 5" xfId="9585"/>
    <cellStyle name="20% - Accent1 7 6 6" xfId="11806"/>
    <cellStyle name="20% - Accent1 7 6 7" xfId="14368"/>
    <cellStyle name="20% - Accent1 7 6 8" xfId="22135"/>
    <cellStyle name="20% - Accent1 7 7" xfId="2614"/>
    <cellStyle name="20% - Accent1 7 7 2" xfId="4178"/>
    <cellStyle name="20% - Accent1 7 7 2 2" xfId="15437"/>
    <cellStyle name="20% - Accent1 7 7 3" xfId="7358"/>
    <cellStyle name="20% - Accent1 7 7 3 2" xfId="18415"/>
    <cellStyle name="20% - Accent1 7 7 4" xfId="6531"/>
    <cellStyle name="20% - Accent1 7 7 4 2" xfId="19994"/>
    <cellStyle name="20% - Accent1 7 7 5" xfId="9584"/>
    <cellStyle name="20% - Accent1 7 7 6" xfId="11805"/>
    <cellStyle name="20% - Accent1 7 7 7" xfId="14674"/>
    <cellStyle name="20% - Accent1 7 7 8" xfId="22441"/>
    <cellStyle name="20% - Accent1 7 8" xfId="2764"/>
    <cellStyle name="20% - Accent1 7 8 2" xfId="4305"/>
    <cellStyle name="20% - Accent1 7 8 2 2" xfId="15438"/>
    <cellStyle name="20% - Accent1 7 8 3" xfId="7508"/>
    <cellStyle name="20% - Accent1 7 8 3 2" xfId="18414"/>
    <cellStyle name="20% - Accent1 7 8 4" xfId="5165"/>
    <cellStyle name="20% - Accent1 7 8 4 2" xfId="19993"/>
    <cellStyle name="20% - Accent1 7 8 5" xfId="9583"/>
    <cellStyle name="20% - Accent1 7 8 6" xfId="11804"/>
    <cellStyle name="20% - Accent1 7 8 7" xfId="14808"/>
    <cellStyle name="20% - Accent1 7 8 8" xfId="22575"/>
    <cellStyle name="20% - Accent1 7 9" xfId="2896"/>
    <cellStyle name="20% - Accent1 7 9 2" xfId="5170"/>
    <cellStyle name="20% - Accent1 7 9 2 2" xfId="15439"/>
    <cellStyle name="20% - Accent1 7 9 3" xfId="9582"/>
    <cellStyle name="20% - Accent1 7 9 3 2" xfId="18413"/>
    <cellStyle name="20% - Accent1 7 9 4" xfId="11803"/>
    <cellStyle name="20% - Accent1 7 9 4 2" xfId="19992"/>
    <cellStyle name="20% - Accent1 7 9 5" xfId="15090"/>
    <cellStyle name="20% - Accent1 8" xfId="258"/>
    <cellStyle name="20% - Accent1 8 10" xfId="4783"/>
    <cellStyle name="20% - Accent1 8 10 2" xfId="19991"/>
    <cellStyle name="20% - Accent1 8 11" xfId="9581"/>
    <cellStyle name="20% - Accent1 8 12" xfId="11801"/>
    <cellStyle name="20% - Accent1 8 13" xfId="13212"/>
    <cellStyle name="20% - Accent1 8 14" xfId="20939"/>
    <cellStyle name="20% - Accent1 8 2" xfId="638"/>
    <cellStyle name="20% - Accent1 8 2 2" xfId="3178"/>
    <cellStyle name="20% - Accent1 8 2 2 2" xfId="15441"/>
    <cellStyle name="20% - Accent1 8 2 3" xfId="5550"/>
    <cellStyle name="20% - Accent1 8 2 3 2" xfId="18411"/>
    <cellStyle name="20% - Accent1 8 2 4" xfId="5190"/>
    <cellStyle name="20% - Accent1 8 2 4 2" xfId="19990"/>
    <cellStyle name="20% - Accent1 8 2 5" xfId="9580"/>
    <cellStyle name="20% - Accent1 8 2 6" xfId="11800"/>
    <cellStyle name="20% - Accent1 8 2 7" xfId="13507"/>
    <cellStyle name="20% - Accent1 8 2 8" xfId="21369"/>
    <cellStyle name="20% - Accent1 8 3" xfId="1098"/>
    <cellStyle name="20% - Accent1 8 3 2" xfId="3383"/>
    <cellStyle name="20% - Accent1 8 3 2 2" xfId="15442"/>
    <cellStyle name="20% - Accent1 8 3 3" xfId="5848"/>
    <cellStyle name="20% - Accent1 8 3 3 2" xfId="18410"/>
    <cellStyle name="20% - Accent1 8 3 4" xfId="5277"/>
    <cellStyle name="20% - Accent1 8 3 4 2" xfId="19989"/>
    <cellStyle name="20% - Accent1 8 3 5" xfId="9579"/>
    <cellStyle name="20% - Accent1 8 3 6" xfId="11799"/>
    <cellStyle name="20% - Accent1 8 3 7" xfId="13826"/>
    <cellStyle name="20% - Accent1 8 3 8" xfId="21593"/>
    <cellStyle name="20% - Accent1 8 4" xfId="2318"/>
    <cellStyle name="20% - Accent1 8 4 2" xfId="3900"/>
    <cellStyle name="20% - Accent1 8 4 2 2" xfId="15443"/>
    <cellStyle name="20% - Accent1 8 4 3" xfId="7062"/>
    <cellStyle name="20% - Accent1 8 4 3 2" xfId="18409"/>
    <cellStyle name="20% - Accent1 8 4 4" xfId="5159"/>
    <cellStyle name="20% - Accent1 8 4 4 2" xfId="19988"/>
    <cellStyle name="20% - Accent1 8 4 5" xfId="9578"/>
    <cellStyle name="20% - Accent1 8 4 6" xfId="11793"/>
    <cellStyle name="20% - Accent1 8 4 7" xfId="14390"/>
    <cellStyle name="20% - Accent1 8 4 8" xfId="22157"/>
    <cellStyle name="20% - Accent1 8 5" xfId="2070"/>
    <cellStyle name="20% - Accent1 8 5 2" xfId="3677"/>
    <cellStyle name="20% - Accent1 8 5 2 2" xfId="15444"/>
    <cellStyle name="20% - Accent1 8 5 3" xfId="6814"/>
    <cellStyle name="20% - Accent1 8 5 3 2" xfId="18408"/>
    <cellStyle name="20% - Accent1 8 5 4" xfId="5279"/>
    <cellStyle name="20% - Accent1 8 5 4 2" xfId="19987"/>
    <cellStyle name="20% - Accent1 8 5 5" xfId="9577"/>
    <cellStyle name="20% - Accent1 8 5 6" xfId="11789"/>
    <cellStyle name="20% - Accent1 8 5 7" xfId="14161"/>
    <cellStyle name="20% - Accent1 8 5 8" xfId="21928"/>
    <cellStyle name="20% - Accent1 8 6" xfId="2263"/>
    <cellStyle name="20% - Accent1 8 6 2" xfId="3848"/>
    <cellStyle name="20% - Accent1 8 6 2 2" xfId="15445"/>
    <cellStyle name="20% - Accent1 8 6 3" xfId="7007"/>
    <cellStyle name="20% - Accent1 8 6 3 2" xfId="18407"/>
    <cellStyle name="20% - Accent1 8 6 4" xfId="5249"/>
    <cellStyle name="20% - Accent1 8 6 4 2" xfId="19986"/>
    <cellStyle name="20% - Accent1 8 6 5" xfId="9576"/>
    <cellStyle name="20% - Accent1 8 6 6" xfId="11788"/>
    <cellStyle name="20% - Accent1 8 6 7" xfId="14336"/>
    <cellStyle name="20% - Accent1 8 6 8" xfId="22103"/>
    <cellStyle name="20% - Accent1 8 7" xfId="2912"/>
    <cellStyle name="20% - Accent1 8 7 2" xfId="5273"/>
    <cellStyle name="20% - Accent1 8 7 2 2" xfId="15446"/>
    <cellStyle name="20% - Accent1 8 7 3" xfId="9492"/>
    <cellStyle name="20% - Accent1 8 7 3 2" xfId="18406"/>
    <cellStyle name="20% - Accent1 8 7 4" xfId="11787"/>
    <cellStyle name="20% - Accent1 8 7 4 2" xfId="19985"/>
    <cellStyle name="20% - Accent1 8 7 5" xfId="15109"/>
    <cellStyle name="20% - Accent1 8 8" xfId="4452"/>
    <cellStyle name="20% - Accent1 8 8 2" xfId="15440"/>
    <cellStyle name="20% - Accent1 8 9" xfId="4932"/>
    <cellStyle name="20% - Accent1 8 9 2" xfId="18412"/>
    <cellStyle name="20% - Accent1 9" xfId="303"/>
    <cellStyle name="20% - Accent1 9 10" xfId="5274"/>
    <cellStyle name="20% - Accent1 9 10 2" xfId="19984"/>
    <cellStyle name="20% - Accent1 9 11" xfId="9489"/>
    <cellStyle name="20% - Accent1 9 12" xfId="11786"/>
    <cellStyle name="20% - Accent1 9 13" xfId="13257"/>
    <cellStyle name="20% - Accent1 9 14" xfId="20983"/>
    <cellStyle name="20% - Accent1 9 2" xfId="680"/>
    <cellStyle name="20% - Accent1 9 2 2" xfId="3217"/>
    <cellStyle name="20% - Accent1 9 2 2 2" xfId="15448"/>
    <cellStyle name="20% - Accent1 9 2 3" xfId="5592"/>
    <cellStyle name="20% - Accent1 9 2 3 2" xfId="18404"/>
    <cellStyle name="20% - Accent1 9 2 4" xfId="5213"/>
    <cellStyle name="20% - Accent1 9 2 4 2" xfId="19983"/>
    <cellStyle name="20% - Accent1 9 2 5" xfId="9488"/>
    <cellStyle name="20% - Accent1 9 2 6" xfId="11784"/>
    <cellStyle name="20% - Accent1 9 2 7" xfId="13546"/>
    <cellStyle name="20% - Accent1 9 2 8" xfId="21408"/>
    <cellStyle name="20% - Accent1 9 3" xfId="1141"/>
    <cellStyle name="20% - Accent1 9 3 2" xfId="3420"/>
    <cellStyle name="20% - Accent1 9 3 2 2" xfId="15449"/>
    <cellStyle name="20% - Accent1 9 3 3" xfId="5891"/>
    <cellStyle name="20% - Accent1 9 3 3 2" xfId="18403"/>
    <cellStyle name="20% - Accent1 9 3 4" xfId="5197"/>
    <cellStyle name="20% - Accent1 9 3 4 2" xfId="19982"/>
    <cellStyle name="20% - Accent1 9 3 5" xfId="9487"/>
    <cellStyle name="20% - Accent1 9 3 6" xfId="11783"/>
    <cellStyle name="20% - Accent1 9 3 7" xfId="13863"/>
    <cellStyle name="20% - Accent1 9 3 8" xfId="21630"/>
    <cellStyle name="20% - Accent1 9 4" xfId="2363"/>
    <cellStyle name="20% - Accent1 9 4 2" xfId="3945"/>
    <cellStyle name="20% - Accent1 9 4 2 2" xfId="15450"/>
    <cellStyle name="20% - Accent1 9 4 3" xfId="7107"/>
    <cellStyle name="20% - Accent1 9 4 3 2" xfId="18402"/>
    <cellStyle name="20% - Accent1 9 4 4" xfId="5226"/>
    <cellStyle name="20% - Accent1 9 4 4 2" xfId="19981"/>
    <cellStyle name="20% - Accent1 9 4 5" xfId="9486"/>
    <cellStyle name="20% - Accent1 9 4 6" xfId="11782"/>
    <cellStyle name="20% - Accent1 9 4 7" xfId="14435"/>
    <cellStyle name="20% - Accent1 9 4 8" xfId="22202"/>
    <cellStyle name="20% - Accent1 9 5" xfId="2271"/>
    <cellStyle name="20% - Accent1 9 5 2" xfId="3856"/>
    <cellStyle name="20% - Accent1 9 5 2 2" xfId="15451"/>
    <cellStyle name="20% - Accent1 9 5 3" xfId="7015"/>
    <cellStyle name="20% - Accent1 9 5 3 2" xfId="18401"/>
    <cellStyle name="20% - Accent1 9 5 4" xfId="4801"/>
    <cellStyle name="20% - Accent1 9 5 4 2" xfId="19980"/>
    <cellStyle name="20% - Accent1 9 5 5" xfId="9485"/>
    <cellStyle name="20% - Accent1 9 5 6" xfId="11781"/>
    <cellStyle name="20% - Accent1 9 5 7" xfId="14344"/>
    <cellStyle name="20% - Accent1 9 5 8" xfId="22111"/>
    <cellStyle name="20% - Accent1 9 6" xfId="2556"/>
    <cellStyle name="20% - Accent1 9 6 2" xfId="4124"/>
    <cellStyle name="20% - Accent1 9 6 2 2" xfId="15452"/>
    <cellStyle name="20% - Accent1 9 6 3" xfId="7300"/>
    <cellStyle name="20% - Accent1 9 6 3 2" xfId="18400"/>
    <cellStyle name="20% - Accent1 9 6 4" xfId="5780"/>
    <cellStyle name="20% - Accent1 9 6 4 2" xfId="19979"/>
    <cellStyle name="20% - Accent1 9 6 5" xfId="9484"/>
    <cellStyle name="20% - Accent1 9 6 6" xfId="11780"/>
    <cellStyle name="20% - Accent1 9 6 7" xfId="14616"/>
    <cellStyle name="20% - Accent1 9 6 8" xfId="22383"/>
    <cellStyle name="20% - Accent1 9 7" xfId="2949"/>
    <cellStyle name="20% - Accent1 9 7 2" xfId="4802"/>
    <cellStyle name="20% - Accent1 9 7 2 2" xfId="15453"/>
    <cellStyle name="20% - Accent1 9 7 3" xfId="9483"/>
    <cellStyle name="20% - Accent1 9 7 3 2" xfId="18399"/>
    <cellStyle name="20% - Accent1 9 7 4" xfId="11779"/>
    <cellStyle name="20% - Accent1 9 7 4 2" xfId="19978"/>
    <cellStyle name="20% - Accent1 9 7 5" xfId="15148"/>
    <cellStyle name="20% - Accent1 9 8" xfId="4489"/>
    <cellStyle name="20% - Accent1 9 8 2" xfId="15447"/>
    <cellStyle name="20% - Accent1 9 9" xfId="4977"/>
    <cellStyle name="20% - Accent1 9 9 2" xfId="18405"/>
    <cellStyle name="20% - Accent2" xfId="4" builtinId="34" customBuiltin="1"/>
    <cellStyle name="20% - Accent2 10" xfId="408"/>
    <cellStyle name="20% - Accent2 10 10" xfId="5259"/>
    <cellStyle name="20% - Accent2 10 10 2" xfId="19976"/>
    <cellStyle name="20% - Accent2 10 11" xfId="9480"/>
    <cellStyle name="20% - Accent2 10 12" xfId="11777"/>
    <cellStyle name="20% - Accent2 10 13" xfId="13357"/>
    <cellStyle name="20% - Accent2 10 14" xfId="21087"/>
    <cellStyle name="20% - Accent2 10 2" xfId="785"/>
    <cellStyle name="20% - Accent2 10 2 2" xfId="3320"/>
    <cellStyle name="20% - Accent2 10 2 2 2" xfId="15456"/>
    <cellStyle name="20% - Accent2 10 2 3" xfId="5697"/>
    <cellStyle name="20% - Accent2 10 2 3 2" xfId="18392"/>
    <cellStyle name="20% - Accent2 10 2 4" xfId="4907"/>
    <cellStyle name="20% - Accent2 10 2 4 2" xfId="19975"/>
    <cellStyle name="20% - Accent2 10 2 5" xfId="9479"/>
    <cellStyle name="20% - Accent2 10 2 6" xfId="11776"/>
    <cellStyle name="20% - Accent2 10 2 7" xfId="13641"/>
    <cellStyle name="20% - Accent2 10 2 8" xfId="21511"/>
    <cellStyle name="20% - Accent2 10 3" xfId="1244"/>
    <cellStyle name="20% - Accent2 10 3 2" xfId="3521"/>
    <cellStyle name="20% - Accent2 10 3 2 2" xfId="15457"/>
    <cellStyle name="20% - Accent2 10 3 3" xfId="5994"/>
    <cellStyle name="20% - Accent2 10 3 3 2" xfId="18391"/>
    <cellStyle name="20% - Accent2 10 3 4" xfId="5137"/>
    <cellStyle name="20% - Accent2 10 3 4 2" xfId="19970"/>
    <cellStyle name="20% - Accent2 10 3 5" xfId="9478"/>
    <cellStyle name="20% - Accent2 10 3 6" xfId="11775"/>
    <cellStyle name="20% - Accent2 10 3 7" xfId="13965"/>
    <cellStyle name="20% - Accent2 10 3 8" xfId="21733"/>
    <cellStyle name="20% - Accent2 10 4" xfId="2468"/>
    <cellStyle name="20% - Accent2 10 4 2" xfId="4048"/>
    <cellStyle name="20% - Accent2 10 4 2 2" xfId="15458"/>
    <cellStyle name="20% - Accent2 10 4 3" xfId="7212"/>
    <cellStyle name="20% - Accent2 10 4 3 2" xfId="18390"/>
    <cellStyle name="20% - Accent2 10 4 4" xfId="5130"/>
    <cellStyle name="20% - Accent2 10 4 4 2" xfId="19969"/>
    <cellStyle name="20% - Accent2 10 4 5" xfId="9477"/>
    <cellStyle name="20% - Accent2 10 4 6" xfId="11774"/>
    <cellStyle name="20% - Accent2 10 4 7" xfId="14539"/>
    <cellStyle name="20% - Accent2 10 4 8" xfId="22306"/>
    <cellStyle name="20% - Accent2 10 5" xfId="2691"/>
    <cellStyle name="20% - Accent2 10 5 2" xfId="4246"/>
    <cellStyle name="20% - Accent2 10 5 2 2" xfId="15459"/>
    <cellStyle name="20% - Accent2 10 5 3" xfId="7435"/>
    <cellStyle name="20% - Accent2 10 5 3 2" xfId="18389"/>
    <cellStyle name="20% - Accent2 10 5 4" xfId="7590"/>
    <cellStyle name="20% - Accent2 10 5 4 2" xfId="19968"/>
    <cellStyle name="20% - Accent2 10 5 5" xfId="9476"/>
    <cellStyle name="20% - Accent2 10 5 6" xfId="11773"/>
    <cellStyle name="20% - Accent2 10 5 7" xfId="14745"/>
    <cellStyle name="20% - Accent2 10 5 8" xfId="22512"/>
    <cellStyle name="20% - Accent2 10 6" xfId="2805"/>
    <cellStyle name="20% - Accent2 10 6 2" xfId="4338"/>
    <cellStyle name="20% - Accent2 10 6 2 2" xfId="15460"/>
    <cellStyle name="20% - Accent2 10 6 3" xfId="7549"/>
    <cellStyle name="20% - Accent2 10 6 3 2" xfId="18388"/>
    <cellStyle name="20% - Accent2 10 6 4" xfId="7583"/>
    <cellStyle name="20% - Accent2 10 6 4 2" xfId="19967"/>
    <cellStyle name="20% - Accent2 10 6 5" xfId="9475"/>
    <cellStyle name="20% - Accent2 10 6 6" xfId="11772"/>
    <cellStyle name="20% - Accent2 10 6 7" xfId="14844"/>
    <cellStyle name="20% - Accent2 10 6 8" xfId="22611"/>
    <cellStyle name="20% - Accent2 10 7" xfId="3052"/>
    <cellStyle name="20% - Accent2 10 7 2" xfId="7469"/>
    <cellStyle name="20% - Accent2 10 7 2 2" xfId="15461"/>
    <cellStyle name="20% - Accent2 10 7 3" xfId="9474"/>
    <cellStyle name="20% - Accent2 10 7 3 2" xfId="18387"/>
    <cellStyle name="20% - Accent2 10 7 4" xfId="11748"/>
    <cellStyle name="20% - Accent2 10 7 4 2" xfId="19966"/>
    <cellStyle name="20% - Accent2 10 7 5" xfId="15250"/>
    <cellStyle name="20% - Accent2 10 8" xfId="4592"/>
    <cellStyle name="20% - Accent2 10 8 2" xfId="15455"/>
    <cellStyle name="20% - Accent2 10 9" xfId="5082"/>
    <cellStyle name="20% - Accent2 10 9 2" xfId="18393"/>
    <cellStyle name="20% - Accent2 11" xfId="419"/>
    <cellStyle name="20% - Accent2 11 10" xfId="7248"/>
    <cellStyle name="20% - Accent2 11 10 2" xfId="19965"/>
    <cellStyle name="20% - Accent2 11 11" xfId="9473"/>
    <cellStyle name="20% - Accent2 11 12" xfId="11747"/>
    <cellStyle name="20% - Accent2 11 13" xfId="13368"/>
    <cellStyle name="20% - Accent2 11 14" xfId="21098"/>
    <cellStyle name="20% - Accent2 11 2" xfId="796"/>
    <cellStyle name="20% - Accent2 11 2 2" xfId="3331"/>
    <cellStyle name="20% - Accent2 11 2 2 2" xfId="15463"/>
    <cellStyle name="20% - Accent2 11 2 3" xfId="5708"/>
    <cellStyle name="20% - Accent2 11 2 3 2" xfId="18385"/>
    <cellStyle name="20% - Accent2 11 2 4" xfId="6029"/>
    <cellStyle name="20% - Accent2 11 2 4 2" xfId="19964"/>
    <cellStyle name="20% - Accent2 11 2 5" xfId="9460"/>
    <cellStyle name="20% - Accent2 11 2 6" xfId="11746"/>
    <cellStyle name="20% - Accent2 11 2 7" xfId="13652"/>
    <cellStyle name="20% - Accent2 11 2 8" xfId="21522"/>
    <cellStyle name="20% - Accent2 11 3" xfId="1255"/>
    <cellStyle name="20% - Accent2 11 3 2" xfId="3532"/>
    <cellStyle name="20% - Accent2 11 3 2 2" xfId="15464"/>
    <cellStyle name="20% - Accent2 11 3 3" xfId="6005"/>
    <cellStyle name="20% - Accent2 11 3 3 2" xfId="18384"/>
    <cellStyle name="20% - Accent2 11 3 4" xfId="5119"/>
    <cellStyle name="20% - Accent2 11 3 4 2" xfId="19963"/>
    <cellStyle name="20% - Accent2 11 3 5" xfId="9449"/>
    <cellStyle name="20% - Accent2 11 3 6" xfId="11745"/>
    <cellStyle name="20% - Accent2 11 3 7" xfId="13976"/>
    <cellStyle name="20% - Accent2 11 3 8" xfId="21744"/>
    <cellStyle name="20% - Accent2 11 4" xfId="2479"/>
    <cellStyle name="20% - Accent2 11 4 2" xfId="4059"/>
    <cellStyle name="20% - Accent2 11 4 2 2" xfId="15465"/>
    <cellStyle name="20% - Accent2 11 4 3" xfId="7223"/>
    <cellStyle name="20% - Accent2 11 4 3 2" xfId="18383"/>
    <cellStyle name="20% - Accent2 11 4 4" xfId="4903"/>
    <cellStyle name="20% - Accent2 11 4 4 2" xfId="19962"/>
    <cellStyle name="20% - Accent2 11 4 5" xfId="9448"/>
    <cellStyle name="20% - Accent2 11 4 6" xfId="11744"/>
    <cellStyle name="20% - Accent2 11 4 7" xfId="14550"/>
    <cellStyle name="20% - Accent2 11 4 8" xfId="22317"/>
    <cellStyle name="20% - Accent2 11 5" xfId="2702"/>
    <cellStyle name="20% - Accent2 11 5 2" xfId="4257"/>
    <cellStyle name="20% - Accent2 11 5 2 2" xfId="15466"/>
    <cellStyle name="20% - Accent2 11 5 3" xfId="7446"/>
    <cellStyle name="20% - Accent2 11 5 3 2" xfId="18382"/>
    <cellStyle name="20% - Accent2 11 5 4" xfId="4895"/>
    <cellStyle name="20% - Accent2 11 5 4 2" xfId="19961"/>
    <cellStyle name="20% - Accent2 11 5 5" xfId="9447"/>
    <cellStyle name="20% - Accent2 11 5 6" xfId="11743"/>
    <cellStyle name="20% - Accent2 11 5 7" xfId="14756"/>
    <cellStyle name="20% - Accent2 11 5 8" xfId="22523"/>
    <cellStyle name="20% - Accent2 11 6" xfId="2816"/>
    <cellStyle name="20% - Accent2 11 6 2" xfId="4349"/>
    <cellStyle name="20% - Accent2 11 6 2 2" xfId="15467"/>
    <cellStyle name="20% - Accent2 11 6 3" xfId="7560"/>
    <cellStyle name="20% - Accent2 11 6 3 2" xfId="18381"/>
    <cellStyle name="20% - Accent2 11 6 4" xfId="5195"/>
    <cellStyle name="20% - Accent2 11 6 4 2" xfId="19960"/>
    <cellStyle name="20% - Accent2 11 6 5" xfId="9446"/>
    <cellStyle name="20% - Accent2 11 6 6" xfId="11742"/>
    <cellStyle name="20% - Accent2 11 6 7" xfId="14855"/>
    <cellStyle name="20% - Accent2 11 6 8" xfId="22622"/>
    <cellStyle name="20% - Accent2 11 7" xfId="3063"/>
    <cellStyle name="20% - Accent2 11 7 2" xfId="5218"/>
    <cellStyle name="20% - Accent2 11 7 2 2" xfId="15468"/>
    <cellStyle name="20% - Accent2 11 7 3" xfId="9445"/>
    <cellStyle name="20% - Accent2 11 7 3 2" xfId="18380"/>
    <cellStyle name="20% - Accent2 11 7 4" xfId="11741"/>
    <cellStyle name="20% - Accent2 11 7 4 2" xfId="19958"/>
    <cellStyle name="20% - Accent2 11 7 5" xfId="15261"/>
    <cellStyle name="20% - Accent2 11 8" xfId="4603"/>
    <cellStyle name="20% - Accent2 11 8 2" xfId="15462"/>
    <cellStyle name="20% - Accent2 11 9" xfId="5093"/>
    <cellStyle name="20% - Accent2 11 9 2" xfId="18386"/>
    <cellStyle name="20% - Accent2 12" xfId="429"/>
    <cellStyle name="20% - Accent2 12 10" xfId="5157"/>
    <cellStyle name="20% - Accent2 12 10 2" xfId="19957"/>
    <cellStyle name="20% - Accent2 12 11" xfId="9444"/>
    <cellStyle name="20% - Accent2 12 12" xfId="11740"/>
    <cellStyle name="20% - Accent2 12 13" xfId="13378"/>
    <cellStyle name="20% - Accent2 12 14" xfId="21108"/>
    <cellStyle name="20% - Accent2 12 2" xfId="806"/>
    <cellStyle name="20% - Accent2 12 2 2" xfId="3341"/>
    <cellStyle name="20% - Accent2 12 2 2 2" xfId="15470"/>
    <cellStyle name="20% - Accent2 12 2 3" xfId="5718"/>
    <cellStyle name="20% - Accent2 12 2 3 2" xfId="18378"/>
    <cellStyle name="20% - Accent2 12 2 4" xfId="5132"/>
    <cellStyle name="20% - Accent2 12 2 4 2" xfId="19956"/>
    <cellStyle name="20% - Accent2 12 2 5" xfId="9443"/>
    <cellStyle name="20% - Accent2 12 2 6" xfId="11739"/>
    <cellStyle name="20% - Accent2 12 2 7" xfId="13662"/>
    <cellStyle name="20% - Accent2 12 2 8" xfId="21532"/>
    <cellStyle name="20% - Accent2 12 3" xfId="1265"/>
    <cellStyle name="20% - Accent2 12 3 2" xfId="3542"/>
    <cellStyle name="20% - Accent2 12 3 2 2" xfId="15471"/>
    <cellStyle name="20% - Accent2 12 3 3" xfId="6015"/>
    <cellStyle name="20% - Accent2 12 3 3 2" xfId="18377"/>
    <cellStyle name="20% - Accent2 12 3 4" xfId="4915"/>
    <cellStyle name="20% - Accent2 12 3 4 2" xfId="19955"/>
    <cellStyle name="20% - Accent2 12 3 5" xfId="9439"/>
    <cellStyle name="20% - Accent2 12 3 6" xfId="11738"/>
    <cellStyle name="20% - Accent2 12 3 7" xfId="13986"/>
    <cellStyle name="20% - Accent2 12 3 8" xfId="21754"/>
    <cellStyle name="20% - Accent2 12 4" xfId="2489"/>
    <cellStyle name="20% - Accent2 12 4 2" xfId="4069"/>
    <cellStyle name="20% - Accent2 12 4 2 2" xfId="15472"/>
    <cellStyle name="20% - Accent2 12 4 3" xfId="7233"/>
    <cellStyle name="20% - Accent2 12 4 3 2" xfId="18376"/>
    <cellStyle name="20% - Accent2 12 4 4" xfId="5148"/>
    <cellStyle name="20% - Accent2 12 4 4 2" xfId="19954"/>
    <cellStyle name="20% - Accent2 12 4 5" xfId="9438"/>
    <cellStyle name="20% - Accent2 12 4 6" xfId="11737"/>
    <cellStyle name="20% - Accent2 12 4 7" xfId="14560"/>
    <cellStyle name="20% - Accent2 12 4 8" xfId="22327"/>
    <cellStyle name="20% - Accent2 12 5" xfId="2712"/>
    <cellStyle name="20% - Accent2 12 5 2" xfId="4267"/>
    <cellStyle name="20% - Accent2 12 5 2 2" xfId="15473"/>
    <cellStyle name="20% - Accent2 12 5 3" xfId="7456"/>
    <cellStyle name="20% - Accent2 12 5 3 2" xfId="18375"/>
    <cellStyle name="20% - Accent2 12 5 4" xfId="5134"/>
    <cellStyle name="20% - Accent2 12 5 4 2" xfId="19953"/>
    <cellStyle name="20% - Accent2 12 5 5" xfId="9437"/>
    <cellStyle name="20% - Accent2 12 5 6" xfId="11736"/>
    <cellStyle name="20% - Accent2 12 5 7" xfId="14766"/>
    <cellStyle name="20% - Accent2 12 5 8" xfId="22533"/>
    <cellStyle name="20% - Accent2 12 6" xfId="2826"/>
    <cellStyle name="20% - Accent2 12 6 2" xfId="4359"/>
    <cellStyle name="20% - Accent2 12 6 2 2" xfId="15474"/>
    <cellStyle name="20% - Accent2 12 6 3" xfId="7570"/>
    <cellStyle name="20% - Accent2 12 6 3 2" xfId="18374"/>
    <cellStyle name="20% - Accent2 12 6 4" xfId="7521"/>
    <cellStyle name="20% - Accent2 12 6 4 2" xfId="19952"/>
    <cellStyle name="20% - Accent2 12 6 5" xfId="9436"/>
    <cellStyle name="20% - Accent2 12 6 6" xfId="11735"/>
    <cellStyle name="20% - Accent2 12 6 7" xfId="14865"/>
    <cellStyle name="20% - Accent2 12 6 8" xfId="22632"/>
    <cellStyle name="20% - Accent2 12 7" xfId="3073"/>
    <cellStyle name="20% - Accent2 12 7 2" xfId="7398"/>
    <cellStyle name="20% - Accent2 12 7 2 2" xfId="15475"/>
    <cellStyle name="20% - Accent2 12 7 3" xfId="9420"/>
    <cellStyle name="20% - Accent2 12 7 3 2" xfId="18373"/>
    <cellStyle name="20% - Accent2 12 7 4" xfId="11734"/>
    <cellStyle name="20% - Accent2 12 7 4 2" xfId="19951"/>
    <cellStyle name="20% - Accent2 12 7 5" xfId="15271"/>
    <cellStyle name="20% - Accent2 12 8" xfId="4613"/>
    <cellStyle name="20% - Accent2 12 8 2" xfId="15469"/>
    <cellStyle name="20% - Accent2 12 9" xfId="5103"/>
    <cellStyle name="20% - Accent2 12 9 2" xfId="18379"/>
    <cellStyle name="20% - Accent2 13" xfId="448"/>
    <cellStyle name="20% - Accent2 13 2" xfId="3089"/>
    <cellStyle name="20% - Accent2 13 2 2" xfId="15476"/>
    <cellStyle name="20% - Accent2 13 3" xfId="5372"/>
    <cellStyle name="20% - Accent2 13 3 2" xfId="18372"/>
    <cellStyle name="20% - Accent2 13 4" xfId="6972"/>
    <cellStyle name="20% - Accent2 13 4 2" xfId="19950"/>
    <cellStyle name="20% - Accent2 13 5" xfId="9419"/>
    <cellStyle name="20% - Accent2 13 6" xfId="11733"/>
    <cellStyle name="20% - Accent2 13 7" xfId="13395"/>
    <cellStyle name="20% - Accent2 13 8" xfId="21258"/>
    <cellStyle name="20% - Accent2 14" xfId="672"/>
    <cellStyle name="20% - Accent2 14 2" xfId="3209"/>
    <cellStyle name="20% - Accent2 14 2 2" xfId="15477"/>
    <cellStyle name="20% - Accent2 14 3" xfId="5584"/>
    <cellStyle name="20% - Accent2 14 3 2" xfId="18371"/>
    <cellStyle name="20% - Accent2 14 4" xfId="7588"/>
    <cellStyle name="20% - Accent2 14 4 2" xfId="19949"/>
    <cellStyle name="20% - Accent2 14 5" xfId="9418"/>
    <cellStyle name="20% - Accent2 14 6" xfId="11732"/>
    <cellStyle name="20% - Accent2 14 7" xfId="13538"/>
    <cellStyle name="20% - Accent2 14 8" xfId="21400"/>
    <cellStyle name="20% - Accent2 15" xfId="600"/>
    <cellStyle name="20% - Accent2 16" xfId="1333"/>
    <cellStyle name="20% - Accent2 17" xfId="489"/>
    <cellStyle name="20% - Accent2 18" xfId="575"/>
    <cellStyle name="20% - Accent2 19" xfId="557"/>
    <cellStyle name="20% - Accent2 2" xfId="5"/>
    <cellStyle name="20% - Accent2 2 2" xfId="1447"/>
    <cellStyle name="20% - Accent2 2 3" xfId="1448"/>
    <cellStyle name="20% - Accent2 20" xfId="1382"/>
    <cellStyle name="20% - Accent2 21" xfId="1446"/>
    <cellStyle name="20% - Accent2 21 2" xfId="3554"/>
    <cellStyle name="20% - Accent2 21 2 2" xfId="15487"/>
    <cellStyle name="20% - Accent2 21 3" xfId="6195"/>
    <cellStyle name="20% - Accent2 21 3 2" xfId="18370"/>
    <cellStyle name="20% - Accent2 21 4" xfId="5310"/>
    <cellStyle name="20% - Accent2 21 4 2" xfId="19948"/>
    <cellStyle name="20% - Accent2 21 5" xfId="9403"/>
    <cellStyle name="20% - Accent2 21 6" xfId="11731"/>
    <cellStyle name="20% - Accent2 21 7" xfId="14002"/>
    <cellStyle name="20% - Accent2 21 8" xfId="21769"/>
    <cellStyle name="20% - Accent2 22" xfId="1805"/>
    <cellStyle name="20% - Accent2 22 2" xfId="3611"/>
    <cellStyle name="20% - Accent2 22 2 2" xfId="15488"/>
    <cellStyle name="20% - Accent2 22 3" xfId="6550"/>
    <cellStyle name="20% - Accent2 22 3 2" xfId="18369"/>
    <cellStyle name="20% - Accent2 22 4" xfId="5305"/>
    <cellStyle name="20% - Accent2 22 4 2" xfId="19947"/>
    <cellStyle name="20% - Accent2 22 5" xfId="9402"/>
    <cellStyle name="20% - Accent2 22 6" xfId="11730"/>
    <cellStyle name="20% - Accent2 22 7" xfId="14067"/>
    <cellStyle name="20% - Accent2 22 8" xfId="21835"/>
    <cellStyle name="20% - Accent2 23" xfId="1960"/>
    <cellStyle name="20% - Accent2 23 2" xfId="3640"/>
    <cellStyle name="20% - Accent2 23 2 2" xfId="15489"/>
    <cellStyle name="20% - Accent2 23 3" xfId="6705"/>
    <cellStyle name="20% - Accent2 23 3 2" xfId="18368"/>
    <cellStyle name="20% - Accent2 23 4" xfId="5289"/>
    <cellStyle name="20% - Accent2 23 4 2" xfId="19946"/>
    <cellStyle name="20% - Accent2 23 5" xfId="9401"/>
    <cellStyle name="20% - Accent2 23 6" xfId="11729"/>
    <cellStyle name="20% - Accent2 23 7" xfId="14106"/>
    <cellStyle name="20% - Accent2 23 8" xfId="21873"/>
    <cellStyle name="20% - Accent2 24" xfId="2025"/>
    <cellStyle name="20% - Accent2 24 2" xfId="3660"/>
    <cellStyle name="20% - Accent2 24 2 2" xfId="15490"/>
    <cellStyle name="20% - Accent2 24 3" xfId="6769"/>
    <cellStyle name="20% - Accent2 24 3 2" xfId="18367"/>
    <cellStyle name="20% - Accent2 24 4" xfId="5297"/>
    <cellStyle name="20% - Accent2 24 4 2" xfId="19945"/>
    <cellStyle name="20% - Accent2 24 5" xfId="9395"/>
    <cellStyle name="20% - Accent2 24 6" xfId="11728"/>
    <cellStyle name="20% - Accent2 24 7" xfId="14135"/>
    <cellStyle name="20% - Accent2 24 8" xfId="21902"/>
    <cellStyle name="20% - Accent2 25" xfId="2080"/>
    <cellStyle name="20% - Accent2 25 2" xfId="3687"/>
    <cellStyle name="20% - Accent2 25 2 2" xfId="15491"/>
    <cellStyle name="20% - Accent2 25 3" xfId="6824"/>
    <cellStyle name="20% - Accent2 25 3 2" xfId="18366"/>
    <cellStyle name="20% - Accent2 25 4" xfId="5299"/>
    <cellStyle name="20% - Accent2 25 4 2" xfId="19944"/>
    <cellStyle name="20% - Accent2 25 5" xfId="9394"/>
    <cellStyle name="20% - Accent2 25 6" xfId="11727"/>
    <cellStyle name="20% - Accent2 25 7" xfId="14171"/>
    <cellStyle name="20% - Accent2 25 8" xfId="21938"/>
    <cellStyle name="20% - Accent2 26" xfId="2282"/>
    <cellStyle name="20% - Accent2 26 2" xfId="3866"/>
    <cellStyle name="20% - Accent2 26 2 2" xfId="15492"/>
    <cellStyle name="20% - Accent2 26 3" xfId="7026"/>
    <cellStyle name="20% - Accent2 26 3 2" xfId="18365"/>
    <cellStyle name="20% - Accent2 26 4" xfId="5276"/>
    <cellStyle name="20% - Accent2 26 4 2" xfId="19943"/>
    <cellStyle name="20% - Accent2 26 5" xfId="9393"/>
    <cellStyle name="20% - Accent2 26 6" xfId="11726"/>
    <cellStyle name="20% - Accent2 26 7" xfId="14354"/>
    <cellStyle name="20% - Accent2 26 8" xfId="22121"/>
    <cellStyle name="20% - Accent2 27" xfId="2551"/>
    <cellStyle name="20% - Accent2 27 2" xfId="4120"/>
    <cellStyle name="20% - Accent2 27 2 2" xfId="15493"/>
    <cellStyle name="20% - Accent2 27 3" xfId="7295"/>
    <cellStyle name="20% - Accent2 27 3 2" xfId="18364"/>
    <cellStyle name="20% - Accent2 27 4" xfId="4873"/>
    <cellStyle name="20% - Accent2 27 4 2" xfId="19942"/>
    <cellStyle name="20% - Accent2 27 5" xfId="9392"/>
    <cellStyle name="20% - Accent2 27 6" xfId="11725"/>
    <cellStyle name="20% - Accent2 27 7" xfId="14612"/>
    <cellStyle name="20% - Accent2 27 8" xfId="22379"/>
    <cellStyle name="20% - Accent2 28" xfId="2846"/>
    <cellStyle name="20% - Accent2 28 2" xfId="5151"/>
    <cellStyle name="20% - Accent2 28 2 2" xfId="15494"/>
    <cellStyle name="20% - Accent2 28 3" xfId="9391"/>
    <cellStyle name="20% - Accent2 28 3 2" xfId="18363"/>
    <cellStyle name="20% - Accent2 28 4" xfId="11724"/>
    <cellStyle name="20% - Accent2 28 4 2" xfId="19941"/>
    <cellStyle name="20% - Accent2 28 5" xfId="15036"/>
    <cellStyle name="20% - Accent2 29" xfId="4373"/>
    <cellStyle name="20% - Accent2 29 2" xfId="15454"/>
    <cellStyle name="20% - Accent2 3" xfId="6"/>
    <cellStyle name="20% - Accent2 3 2" xfId="1449"/>
    <cellStyle name="20% - Accent2 3 3" xfId="1450"/>
    <cellStyle name="20% - Accent2 30" xfId="4661"/>
    <cellStyle name="20% - Accent2 30 2" xfId="18398"/>
    <cellStyle name="20% - Accent2 31" xfId="5202"/>
    <cellStyle name="20% - Accent2 31 2" xfId="19977"/>
    <cellStyle name="20% - Accent2 32" xfId="9482"/>
    <cellStyle name="20% - Accent2 33" xfId="11778"/>
    <cellStyle name="20% - Accent2 34" xfId="12975"/>
    <cellStyle name="20% - Accent2 35" xfId="20842"/>
    <cellStyle name="20% - Accent2 4" xfId="128"/>
    <cellStyle name="20% - Accent2 4 10" xfId="2199"/>
    <cellStyle name="20% - Accent2 4 10 2" xfId="3794"/>
    <cellStyle name="20% - Accent2 4 10 2 2" xfId="15499"/>
    <cellStyle name="20% - Accent2 4 10 3" xfId="6943"/>
    <cellStyle name="20% - Accent2 4 10 3 2" xfId="18361"/>
    <cellStyle name="20% - Accent2 4 10 4" xfId="5293"/>
    <cellStyle name="20% - Accent2 4 10 4 2" xfId="19939"/>
    <cellStyle name="20% - Accent2 4 10 5" xfId="9386"/>
    <cellStyle name="20% - Accent2 4 10 6" xfId="11722"/>
    <cellStyle name="20% - Accent2 4 10 7" xfId="14281"/>
    <cellStyle name="20% - Accent2 4 10 8" xfId="22048"/>
    <cellStyle name="20% - Accent2 4 11" xfId="2193"/>
    <cellStyle name="20% - Accent2 4 11 2" xfId="3790"/>
    <cellStyle name="20% - Accent2 4 11 2 2" xfId="15500"/>
    <cellStyle name="20% - Accent2 4 11 3" xfId="6937"/>
    <cellStyle name="20% - Accent2 4 11 3 2" xfId="18340"/>
    <cellStyle name="20% - Accent2 4 11 4" xfId="5215"/>
    <cellStyle name="20% - Accent2 4 11 4 2" xfId="19938"/>
    <cellStyle name="20% - Accent2 4 11 5" xfId="9384"/>
    <cellStyle name="20% - Accent2 4 11 6" xfId="11721"/>
    <cellStyle name="20% - Accent2 4 11 7" xfId="14277"/>
    <cellStyle name="20% - Accent2 4 11 8" xfId="22044"/>
    <cellStyle name="20% - Accent2 4 12" xfId="2626"/>
    <cellStyle name="20% - Accent2 4 12 2" xfId="4187"/>
    <cellStyle name="20% - Accent2 4 12 2 2" xfId="15501"/>
    <cellStyle name="20% - Accent2 4 12 3" xfId="7370"/>
    <cellStyle name="20% - Accent2 4 12 3 2" xfId="18339"/>
    <cellStyle name="20% - Accent2 4 12 4" xfId="5196"/>
    <cellStyle name="20% - Accent2 4 12 4 2" xfId="19917"/>
    <cellStyle name="20% - Accent2 4 12 5" xfId="9383"/>
    <cellStyle name="20% - Accent2 4 12 6" xfId="11720"/>
    <cellStyle name="20% - Accent2 4 12 7" xfId="14684"/>
    <cellStyle name="20% - Accent2 4 12 8" xfId="22451"/>
    <cellStyle name="20% - Accent2 4 13" xfId="2864"/>
    <cellStyle name="20% - Accent2 4 13 2" xfId="5295"/>
    <cellStyle name="20% - Accent2 4 13 2 2" xfId="15502"/>
    <cellStyle name="20% - Accent2 4 13 3" xfId="9382"/>
    <cellStyle name="20% - Accent2 4 13 3 2" xfId="18338"/>
    <cellStyle name="20% - Accent2 4 13 4" xfId="11719"/>
    <cellStyle name="20% - Accent2 4 13 4 2" xfId="19916"/>
    <cellStyle name="20% - Accent2 4 13 5" xfId="15053"/>
    <cellStyle name="20% - Accent2 4 14" xfId="4397"/>
    <cellStyle name="20% - Accent2 4 14 2" xfId="15498"/>
    <cellStyle name="20% - Accent2 4 15" xfId="4770"/>
    <cellStyle name="20% - Accent2 4 15 2" xfId="18362"/>
    <cellStyle name="20% - Accent2 4 16" xfId="5272"/>
    <cellStyle name="20% - Accent2 4 16 2" xfId="19940"/>
    <cellStyle name="20% - Accent2 4 17" xfId="9387"/>
    <cellStyle name="20% - Accent2 4 18" xfId="11723"/>
    <cellStyle name="20% - Accent2 4 19" xfId="13147"/>
    <cellStyle name="20% - Accent2 4 2" xfId="306"/>
    <cellStyle name="20% - Accent2 4 2 10" xfId="2582"/>
    <cellStyle name="20% - Accent2 4 2 10 2" xfId="4149"/>
    <cellStyle name="20% - Accent2 4 2 10 2 2" xfId="15504"/>
    <cellStyle name="20% - Accent2 4 2 10 3" xfId="7326"/>
    <cellStyle name="20% - Accent2 4 2 10 3 2" xfId="18336"/>
    <cellStyle name="20% - Accent2 4 2 10 4" xfId="4803"/>
    <cellStyle name="20% - Accent2 4 2 10 4 2" xfId="19914"/>
    <cellStyle name="20% - Accent2 4 2 10 5" xfId="9380"/>
    <cellStyle name="20% - Accent2 4 2 10 6" xfId="11717"/>
    <cellStyle name="20% - Accent2 4 2 10 7" xfId="14642"/>
    <cellStyle name="20% - Accent2 4 2 10 8" xfId="22409"/>
    <cellStyle name="20% - Accent2 4 2 11" xfId="2952"/>
    <cellStyle name="20% - Accent2 4 2 11 2" xfId="5240"/>
    <cellStyle name="20% - Accent2 4 2 11 2 2" xfId="15505"/>
    <cellStyle name="20% - Accent2 4 2 11 3" xfId="9379"/>
    <cellStyle name="20% - Accent2 4 2 11 3 2" xfId="18335"/>
    <cellStyle name="20% - Accent2 4 2 11 4" xfId="11716"/>
    <cellStyle name="20% - Accent2 4 2 11 4 2" xfId="19913"/>
    <cellStyle name="20% - Accent2 4 2 11 5" xfId="15150"/>
    <cellStyle name="20% - Accent2 4 2 12" xfId="4492"/>
    <cellStyle name="20% - Accent2 4 2 12 2" xfId="15503"/>
    <cellStyle name="20% - Accent2 4 2 13" xfId="4980"/>
    <cellStyle name="20% - Accent2 4 2 13 2" xfId="18337"/>
    <cellStyle name="20% - Accent2 4 2 14" xfId="5262"/>
    <cellStyle name="20% - Accent2 4 2 14 2" xfId="19915"/>
    <cellStyle name="20% - Accent2 4 2 15" xfId="9381"/>
    <cellStyle name="20% - Accent2 4 2 16" xfId="11718"/>
    <cellStyle name="20% - Accent2 4 2 17" xfId="13259"/>
    <cellStyle name="20% - Accent2 4 2 18" xfId="20986"/>
    <cellStyle name="20% - Accent2 4 2 2" xfId="683"/>
    <cellStyle name="20% - Accent2 4 2 2 2" xfId="3220"/>
    <cellStyle name="20% - Accent2 4 2 2 2 2" xfId="15506"/>
    <cellStyle name="20% - Accent2 4 2 2 3" xfId="5595"/>
    <cellStyle name="20% - Accent2 4 2 2 3 2" xfId="18334"/>
    <cellStyle name="20% - Accent2 4 2 2 4" xfId="5282"/>
    <cellStyle name="20% - Accent2 4 2 2 4 2" xfId="19912"/>
    <cellStyle name="20% - Accent2 4 2 2 5" xfId="9378"/>
    <cellStyle name="20% - Accent2 4 2 2 6" xfId="11715"/>
    <cellStyle name="20% - Accent2 4 2 2 7" xfId="13548"/>
    <cellStyle name="20% - Accent2 4 2 2 8" xfId="21411"/>
    <cellStyle name="20% - Accent2 4 2 3" xfId="1144"/>
    <cellStyle name="20% - Accent2 4 2 3 2" xfId="3422"/>
    <cellStyle name="20% - Accent2 4 2 3 2 2" xfId="15507"/>
    <cellStyle name="20% - Accent2 4 2 3 3" xfId="5894"/>
    <cellStyle name="20% - Accent2 4 2 3 3 2" xfId="18333"/>
    <cellStyle name="20% - Accent2 4 2 3 4" xfId="5288"/>
    <cellStyle name="20% - Accent2 4 2 3 4 2" xfId="19911"/>
    <cellStyle name="20% - Accent2 4 2 3 5" xfId="9377"/>
    <cellStyle name="20% - Accent2 4 2 3 6" xfId="11714"/>
    <cellStyle name="20% - Accent2 4 2 3 7" xfId="13865"/>
    <cellStyle name="20% - Accent2 4 2 3 8" xfId="21633"/>
    <cellStyle name="20% - Accent2 4 2 4" xfId="1452"/>
    <cellStyle name="20% - Accent2 4 2 4 2" xfId="3555"/>
    <cellStyle name="20% - Accent2 4 2 4 2 2" xfId="15508"/>
    <cellStyle name="20% - Accent2 4 2 4 3" xfId="6201"/>
    <cellStyle name="20% - Accent2 4 2 4 3 2" xfId="18332"/>
    <cellStyle name="20% - Accent2 4 2 4 4" xfId="5128"/>
    <cellStyle name="20% - Accent2 4 2 4 4 2" xfId="19910"/>
    <cellStyle name="20% - Accent2 4 2 4 5" xfId="9376"/>
    <cellStyle name="20% - Accent2 4 2 4 6" xfId="11713"/>
    <cellStyle name="20% - Accent2 4 2 4 7" xfId="14003"/>
    <cellStyle name="20% - Accent2 4 2 4 8" xfId="21770"/>
    <cellStyle name="20% - Accent2 4 2 5" xfId="1774"/>
    <cellStyle name="20% - Accent2 4 2 5 2" xfId="3603"/>
    <cellStyle name="20% - Accent2 4 2 5 2 2" xfId="15509"/>
    <cellStyle name="20% - Accent2 4 2 5 3" xfId="6519"/>
    <cellStyle name="20% - Accent2 4 2 5 3 2" xfId="18331"/>
    <cellStyle name="20% - Accent2 4 2 5 4" xfId="5144"/>
    <cellStyle name="20% - Accent2 4 2 5 4 2" xfId="19909"/>
    <cellStyle name="20% - Accent2 4 2 5 5" xfId="9375"/>
    <cellStyle name="20% - Accent2 4 2 5 6" xfId="11712"/>
    <cellStyle name="20% - Accent2 4 2 5 7" xfId="14051"/>
    <cellStyle name="20% - Accent2 4 2 5 8" xfId="21818"/>
    <cellStyle name="20% - Accent2 4 2 6" xfId="1957"/>
    <cellStyle name="20% - Accent2 4 2 6 2" xfId="3639"/>
    <cellStyle name="20% - Accent2 4 2 6 2 2" xfId="15510"/>
    <cellStyle name="20% - Accent2 4 2 6 3" xfId="6702"/>
    <cellStyle name="20% - Accent2 4 2 6 3 2" xfId="18329"/>
    <cellStyle name="20% - Accent2 4 2 6 4" xfId="4910"/>
    <cellStyle name="20% - Accent2 4 2 6 4 2" xfId="19908"/>
    <cellStyle name="20% - Accent2 4 2 6 5" xfId="9374"/>
    <cellStyle name="20% - Accent2 4 2 6 6" xfId="11711"/>
    <cellStyle name="20% - Accent2 4 2 6 7" xfId="14105"/>
    <cellStyle name="20% - Accent2 4 2 6 8" xfId="21872"/>
    <cellStyle name="20% - Accent2 4 2 7" xfId="2022"/>
    <cellStyle name="20% - Accent2 4 2 7 2" xfId="3659"/>
    <cellStyle name="20% - Accent2 4 2 7 2 2" xfId="15511"/>
    <cellStyle name="20% - Accent2 4 2 7 3" xfId="6767"/>
    <cellStyle name="20% - Accent2 4 2 7 3 2" xfId="18328"/>
    <cellStyle name="20% - Accent2 4 2 7 4" xfId="5120"/>
    <cellStyle name="20% - Accent2 4 2 7 4 2" xfId="19906"/>
    <cellStyle name="20% - Accent2 4 2 7 5" xfId="9373"/>
    <cellStyle name="20% - Accent2 4 2 7 6" xfId="11710"/>
    <cellStyle name="20% - Accent2 4 2 7 7" xfId="14134"/>
    <cellStyle name="20% - Accent2 4 2 7 8" xfId="21901"/>
    <cellStyle name="20% - Accent2 4 2 8" xfId="2366"/>
    <cellStyle name="20% - Accent2 4 2 8 2" xfId="3947"/>
    <cellStyle name="20% - Accent2 4 2 8 2 2" xfId="15512"/>
    <cellStyle name="20% - Accent2 4 2 8 3" xfId="7110"/>
    <cellStyle name="20% - Accent2 4 2 8 3 2" xfId="18327"/>
    <cellStyle name="20% - Accent2 4 2 8 4" xfId="7586"/>
    <cellStyle name="20% - Accent2 4 2 8 4 2" xfId="19905"/>
    <cellStyle name="20% - Accent2 4 2 8 5" xfId="9372"/>
    <cellStyle name="20% - Accent2 4 2 8 6" xfId="11709"/>
    <cellStyle name="20% - Accent2 4 2 8 7" xfId="14437"/>
    <cellStyle name="20% - Accent2 4 2 8 8" xfId="22204"/>
    <cellStyle name="20% - Accent2 4 2 9" xfId="2091"/>
    <cellStyle name="20% - Accent2 4 2 9 2" xfId="3698"/>
    <cellStyle name="20% - Accent2 4 2 9 2 2" xfId="15513"/>
    <cellStyle name="20% - Accent2 4 2 9 3" xfId="6835"/>
    <cellStyle name="20% - Accent2 4 2 9 3 2" xfId="18326"/>
    <cellStyle name="20% - Accent2 4 2 9 4" xfId="7499"/>
    <cellStyle name="20% - Accent2 4 2 9 4 2" xfId="19904"/>
    <cellStyle name="20% - Accent2 4 2 9 5" xfId="9371"/>
    <cellStyle name="20% - Accent2 4 2 9 6" xfId="11708"/>
    <cellStyle name="20% - Accent2 4 2 9 7" xfId="14182"/>
    <cellStyle name="20% - Accent2 4 2 9 8" xfId="21949"/>
    <cellStyle name="20% - Accent2 4 20" xfId="20870"/>
    <cellStyle name="20% - Accent2 4 3" xfId="323"/>
    <cellStyle name="20% - Accent2 4 3 10" xfId="2546"/>
    <cellStyle name="20% - Accent2 4 3 10 2" xfId="4115"/>
    <cellStyle name="20% - Accent2 4 3 10 2 2" xfId="15515"/>
    <cellStyle name="20% - Accent2 4 3 10 3" xfId="7290"/>
    <cellStyle name="20% - Accent2 4 3 10 3 2" xfId="18324"/>
    <cellStyle name="20% - Accent2 4 3 10 4" xfId="6790"/>
    <cellStyle name="20% - Accent2 4 3 10 4 2" xfId="19902"/>
    <cellStyle name="20% - Accent2 4 3 10 5" xfId="9369"/>
    <cellStyle name="20% - Accent2 4 3 10 6" xfId="11706"/>
    <cellStyle name="20% - Accent2 4 3 10 7" xfId="14607"/>
    <cellStyle name="20% - Accent2 4 3 10 8" xfId="22374"/>
    <cellStyle name="20% - Accent2 4 3 11" xfId="2969"/>
    <cellStyle name="20% - Accent2 4 3 11 2" xfId="6747"/>
    <cellStyle name="20% - Accent2 4 3 11 2 2" xfId="15516"/>
    <cellStyle name="20% - Accent2 4 3 11 3" xfId="9368"/>
    <cellStyle name="20% - Accent2 4 3 11 3 2" xfId="18323"/>
    <cellStyle name="20% - Accent2 4 3 11 4" xfId="11705"/>
    <cellStyle name="20% - Accent2 4 3 11 4 2" xfId="19901"/>
    <cellStyle name="20% - Accent2 4 3 11 5" xfId="15166"/>
    <cellStyle name="20% - Accent2 4 3 12" xfId="4509"/>
    <cellStyle name="20% - Accent2 4 3 12 2" xfId="15514"/>
    <cellStyle name="20% - Accent2 4 3 13" xfId="4997"/>
    <cellStyle name="20% - Accent2 4 3 13 2" xfId="18325"/>
    <cellStyle name="20% - Accent2 4 3 14" xfId="7338"/>
    <cellStyle name="20% - Accent2 4 3 14 2" xfId="19903"/>
    <cellStyle name="20% - Accent2 4 3 15" xfId="9370"/>
    <cellStyle name="20% - Accent2 4 3 16" xfId="11707"/>
    <cellStyle name="20% - Accent2 4 3 17" xfId="13274"/>
    <cellStyle name="20% - Accent2 4 3 18" xfId="21003"/>
    <cellStyle name="20% - Accent2 4 3 2" xfId="700"/>
    <cellStyle name="20% - Accent2 4 3 2 2" xfId="3237"/>
    <cellStyle name="20% - Accent2 4 3 2 2 2" xfId="15517"/>
    <cellStyle name="20% - Accent2 4 3 2 3" xfId="5612"/>
    <cellStyle name="20% - Accent2 4 3 2 3 2" xfId="18322"/>
    <cellStyle name="20% - Accent2 4 3 2 4" xfId="6681"/>
    <cellStyle name="20% - Accent2 4 3 2 4 2" xfId="19900"/>
    <cellStyle name="20% - Accent2 4 3 2 5" xfId="9367"/>
    <cellStyle name="20% - Accent2 4 3 2 6" xfId="11704"/>
    <cellStyle name="20% - Accent2 4 3 2 7" xfId="13563"/>
    <cellStyle name="20% - Accent2 4 3 2 8" xfId="21428"/>
    <cellStyle name="20% - Accent2 4 3 3" xfId="1161"/>
    <cellStyle name="20% - Accent2 4 3 3 2" xfId="3438"/>
    <cellStyle name="20% - Accent2 4 3 3 2 2" xfId="15518"/>
    <cellStyle name="20% - Accent2 4 3 3 3" xfId="5911"/>
    <cellStyle name="20% - Accent2 4 3 3 3 2" xfId="18321"/>
    <cellStyle name="20% - Accent2 4 3 3 4" xfId="6530"/>
    <cellStyle name="20% - Accent2 4 3 3 4 2" xfId="19899"/>
    <cellStyle name="20% - Accent2 4 3 3 5" xfId="9366"/>
    <cellStyle name="20% - Accent2 4 3 3 6" xfId="11703"/>
    <cellStyle name="20% - Accent2 4 3 3 7" xfId="13882"/>
    <cellStyle name="20% - Accent2 4 3 3 8" xfId="21650"/>
    <cellStyle name="20% - Accent2 4 3 4" xfId="1453"/>
    <cellStyle name="20% - Accent2 4 3 5" xfId="1771"/>
    <cellStyle name="20% - Accent2 4 3 6" xfId="1956"/>
    <cellStyle name="20% - Accent2 4 3 7" xfId="2021"/>
    <cellStyle name="20% - Accent2 4 3 8" xfId="2383"/>
    <cellStyle name="20% - Accent2 4 3 8 2" xfId="3963"/>
    <cellStyle name="20% - Accent2 4 3 8 2 2" xfId="15523"/>
    <cellStyle name="20% - Accent2 4 3 8 3" xfId="7127"/>
    <cellStyle name="20% - Accent2 4 3 8 3 2" xfId="18319"/>
    <cellStyle name="20% - Accent2 4 3 8 4" xfId="5492"/>
    <cellStyle name="20% - Accent2 4 3 8 4 2" xfId="19897"/>
    <cellStyle name="20% - Accent2 4 3 8 5" xfId="9361"/>
    <cellStyle name="20% - Accent2 4 3 8 6" xfId="11702"/>
    <cellStyle name="20% - Accent2 4 3 8 7" xfId="14454"/>
    <cellStyle name="20% - Accent2 4 3 8 8" xfId="22221"/>
    <cellStyle name="20% - Accent2 4 3 9" xfId="2242"/>
    <cellStyle name="20% - Accent2 4 3 9 2" xfId="3828"/>
    <cellStyle name="20% - Accent2 4 3 9 2 2" xfId="15524"/>
    <cellStyle name="20% - Accent2 4 3 9 3" xfId="6986"/>
    <cellStyle name="20% - Accent2 4 3 9 3 2" xfId="18318"/>
    <cellStyle name="20% - Accent2 4 3 9 4" xfId="4923"/>
    <cellStyle name="20% - Accent2 4 3 9 4 2" xfId="19896"/>
    <cellStyle name="20% - Accent2 4 3 9 5" xfId="9360"/>
    <cellStyle name="20% - Accent2 4 3 9 6" xfId="11701"/>
    <cellStyle name="20% - Accent2 4 3 9 7" xfId="14316"/>
    <cellStyle name="20% - Accent2 4 3 9 8" xfId="22083"/>
    <cellStyle name="20% - Accent2 4 4" xfId="535"/>
    <cellStyle name="20% - Accent2 4 4 2" xfId="3116"/>
    <cellStyle name="20% - Accent2 4 4 2 2" xfId="15525"/>
    <cellStyle name="20% - Accent2 4 4 3" xfId="5448"/>
    <cellStyle name="20% - Accent2 4 4 3 2" xfId="18317"/>
    <cellStyle name="20% - Accent2 4 4 4" xfId="5224"/>
    <cellStyle name="20% - Accent2 4 4 4 2" xfId="19895"/>
    <cellStyle name="20% - Accent2 4 4 5" xfId="9359"/>
    <cellStyle name="20% - Accent2 4 4 6" xfId="11700"/>
    <cellStyle name="20% - Accent2 4 4 7" xfId="13440"/>
    <cellStyle name="20% - Accent2 4 4 8" xfId="21298"/>
    <cellStyle name="20% - Accent2 4 5" xfId="603"/>
    <cellStyle name="20% - Accent2 4 5 2" xfId="3152"/>
    <cellStyle name="20% - Accent2 4 5 2 2" xfId="15526"/>
    <cellStyle name="20% - Accent2 4 5 3" xfId="5515"/>
    <cellStyle name="20% - Accent2 4 5 3 2" xfId="18316"/>
    <cellStyle name="20% - Accent2 4 5 4" xfId="5153"/>
    <cellStyle name="20% - Accent2 4 5 4 2" xfId="19894"/>
    <cellStyle name="20% - Accent2 4 5 5" xfId="9348"/>
    <cellStyle name="20% - Accent2 4 5 6" xfId="11699"/>
    <cellStyle name="20% - Accent2 4 5 7" xfId="13478"/>
    <cellStyle name="20% - Accent2 4 5 8" xfId="21340"/>
    <cellStyle name="20% - Accent2 4 6" xfId="1451"/>
    <cellStyle name="20% - Accent2 4 7" xfId="1056"/>
    <cellStyle name="20% - Accent2 4 8" xfId="1958"/>
    <cellStyle name="20% - Accent2 4 9" xfId="2023"/>
    <cellStyle name="20% - Accent2 5" xfId="189"/>
    <cellStyle name="20% - Accent2 5 10" xfId="2251"/>
    <cellStyle name="20% - Accent2 5 10 2" xfId="3836"/>
    <cellStyle name="20% - Accent2 5 10 2 2" xfId="15532"/>
    <cellStyle name="20% - Accent2 5 10 3" xfId="6995"/>
    <cellStyle name="20% - Accent2 5 10 3 2" xfId="18313"/>
    <cellStyle name="20% - Accent2 5 10 4" xfId="5265"/>
    <cellStyle name="20% - Accent2 5 10 4 2" xfId="19891"/>
    <cellStyle name="20% - Accent2 5 10 5" xfId="9342"/>
    <cellStyle name="20% - Accent2 5 10 6" xfId="11697"/>
    <cellStyle name="20% - Accent2 5 10 7" xfId="14324"/>
    <cellStyle name="20% - Accent2 5 10 8" xfId="22091"/>
    <cellStyle name="20% - Accent2 5 11" xfId="2609"/>
    <cellStyle name="20% - Accent2 5 11 2" xfId="4173"/>
    <cellStyle name="20% - Accent2 5 11 2 2" xfId="15533"/>
    <cellStyle name="20% - Accent2 5 11 3" xfId="7353"/>
    <cellStyle name="20% - Accent2 5 11 3 2" xfId="18312"/>
    <cellStyle name="20% - Accent2 5 11 4" xfId="5280"/>
    <cellStyle name="20% - Accent2 5 11 4 2" xfId="19890"/>
    <cellStyle name="20% - Accent2 5 11 5" xfId="9341"/>
    <cellStyle name="20% - Accent2 5 11 6" xfId="11696"/>
    <cellStyle name="20% - Accent2 5 11 7" xfId="14669"/>
    <cellStyle name="20% - Accent2 5 11 8" xfId="22436"/>
    <cellStyle name="20% - Accent2 5 12" xfId="2762"/>
    <cellStyle name="20% - Accent2 5 12 2" xfId="4303"/>
    <cellStyle name="20% - Accent2 5 12 2 2" xfId="15534"/>
    <cellStyle name="20% - Accent2 5 12 3" xfId="7506"/>
    <cellStyle name="20% - Accent2 5 12 3 2" xfId="18311"/>
    <cellStyle name="20% - Accent2 5 12 4" xfId="5216"/>
    <cellStyle name="20% - Accent2 5 12 4 2" xfId="19889"/>
    <cellStyle name="20% - Accent2 5 12 5" xfId="9340"/>
    <cellStyle name="20% - Accent2 5 12 6" xfId="11695"/>
    <cellStyle name="20% - Accent2 5 12 7" xfId="14806"/>
    <cellStyle name="20% - Accent2 5 12 8" xfId="22573"/>
    <cellStyle name="20% - Accent2 5 13" xfId="2882"/>
    <cellStyle name="20% - Accent2 5 13 2" xfId="4804"/>
    <cellStyle name="20% - Accent2 5 13 2 2" xfId="15535"/>
    <cellStyle name="20% - Accent2 5 13 3" xfId="9336"/>
    <cellStyle name="20% - Accent2 5 13 3 2" xfId="18310"/>
    <cellStyle name="20% - Accent2 5 13 4" xfId="11694"/>
    <cellStyle name="20% - Accent2 5 13 4 2" xfId="19888"/>
    <cellStyle name="20% - Accent2 5 13 5" xfId="15074"/>
    <cellStyle name="20% - Accent2 5 14" xfId="4420"/>
    <cellStyle name="20% - Accent2 5 14 2" xfId="15531"/>
    <cellStyle name="20% - Accent2 5 15" xfId="4828"/>
    <cellStyle name="20% - Accent2 5 15 2" xfId="18314"/>
    <cellStyle name="20% - Accent2 5 16" xfId="5158"/>
    <cellStyle name="20% - Accent2 5 16 2" xfId="19892"/>
    <cellStyle name="20% - Accent2 5 17" xfId="9343"/>
    <cellStyle name="20% - Accent2 5 18" xfId="11698"/>
    <cellStyle name="20% - Accent2 5 19" xfId="13171"/>
    <cellStyle name="20% - Accent2 5 2" xfId="329"/>
    <cellStyle name="20% - Accent2 5 2 10" xfId="5201"/>
    <cellStyle name="20% - Accent2 5 2 10 2" xfId="19887"/>
    <cellStyle name="20% - Accent2 5 2 11" xfId="9335"/>
    <cellStyle name="20% - Accent2 5 2 12" xfId="11693"/>
    <cellStyle name="20% - Accent2 5 2 13" xfId="13280"/>
    <cellStyle name="20% - Accent2 5 2 14" xfId="21009"/>
    <cellStyle name="20% - Accent2 5 2 2" xfId="706"/>
    <cellStyle name="20% - Accent2 5 2 2 2" xfId="3243"/>
    <cellStyle name="20% - Accent2 5 2 2 2 2" xfId="15537"/>
    <cellStyle name="20% - Accent2 5 2 2 3" xfId="5618"/>
    <cellStyle name="20% - Accent2 5 2 2 3 2" xfId="18308"/>
    <cellStyle name="20% - Accent2 5 2 2 4" xfId="5287"/>
    <cellStyle name="20% - Accent2 5 2 2 4 2" xfId="19886"/>
    <cellStyle name="20% - Accent2 5 2 2 5" xfId="9334"/>
    <cellStyle name="20% - Accent2 5 2 2 6" xfId="11692"/>
    <cellStyle name="20% - Accent2 5 2 2 7" xfId="13569"/>
    <cellStyle name="20% - Accent2 5 2 2 8" xfId="21434"/>
    <cellStyle name="20% - Accent2 5 2 3" xfId="1167"/>
    <cellStyle name="20% - Accent2 5 2 3 2" xfId="3444"/>
    <cellStyle name="20% - Accent2 5 2 3 2 2" xfId="15538"/>
    <cellStyle name="20% - Accent2 5 2 3 3" xfId="5917"/>
    <cellStyle name="20% - Accent2 5 2 3 3 2" xfId="18307"/>
    <cellStyle name="20% - Accent2 5 2 3 4" xfId="5147"/>
    <cellStyle name="20% - Accent2 5 2 3 4 2" xfId="19885"/>
    <cellStyle name="20% - Accent2 5 2 3 5" xfId="9333"/>
    <cellStyle name="20% - Accent2 5 2 3 6" xfId="11691"/>
    <cellStyle name="20% - Accent2 5 2 3 7" xfId="13888"/>
    <cellStyle name="20% - Accent2 5 2 3 8" xfId="21656"/>
    <cellStyle name="20% - Accent2 5 2 4" xfId="2389"/>
    <cellStyle name="20% - Accent2 5 2 4 2" xfId="3969"/>
    <cellStyle name="20% - Accent2 5 2 4 2 2" xfId="15539"/>
    <cellStyle name="20% - Accent2 5 2 4 3" xfId="7133"/>
    <cellStyle name="20% - Accent2 5 2 4 3 2" xfId="18306"/>
    <cellStyle name="20% - Accent2 5 2 4 4" xfId="5138"/>
    <cellStyle name="20% - Accent2 5 2 4 4 2" xfId="19884"/>
    <cellStyle name="20% - Accent2 5 2 4 5" xfId="9327"/>
    <cellStyle name="20% - Accent2 5 2 4 6" xfId="11690"/>
    <cellStyle name="20% - Accent2 5 2 4 7" xfId="14460"/>
    <cellStyle name="20% - Accent2 5 2 4 8" xfId="22227"/>
    <cellStyle name="20% - Accent2 5 2 5" xfId="2132"/>
    <cellStyle name="20% - Accent2 5 2 5 2" xfId="3738"/>
    <cellStyle name="20% - Accent2 5 2 5 2 2" xfId="15540"/>
    <cellStyle name="20% - Accent2 5 2 5 3" xfId="6876"/>
    <cellStyle name="20% - Accent2 5 2 5 3 2" xfId="18304"/>
    <cellStyle name="20% - Accent2 5 2 5 4" xfId="4911"/>
    <cellStyle name="20% - Accent2 5 2 5 4 2" xfId="19883"/>
    <cellStyle name="20% - Accent2 5 2 5 5" xfId="9326"/>
    <cellStyle name="20% - Accent2 5 2 5 6" xfId="11689"/>
    <cellStyle name="20% - Accent2 5 2 5 7" xfId="14222"/>
    <cellStyle name="20% - Accent2 5 2 5 8" xfId="21989"/>
    <cellStyle name="20% - Accent2 5 2 6" xfId="2660"/>
    <cellStyle name="20% - Accent2 5 2 6 2" xfId="4215"/>
    <cellStyle name="20% - Accent2 5 2 6 2 2" xfId="15541"/>
    <cellStyle name="20% - Accent2 5 2 6 3" xfId="7404"/>
    <cellStyle name="20% - Accent2 5 2 6 3 2" xfId="18303"/>
    <cellStyle name="20% - Accent2 5 2 6 4" xfId="7591"/>
    <cellStyle name="20% - Accent2 5 2 6 4 2" xfId="19881"/>
    <cellStyle name="20% - Accent2 5 2 6 5" xfId="9325"/>
    <cellStyle name="20% - Accent2 5 2 6 6" xfId="11688"/>
    <cellStyle name="20% - Accent2 5 2 6 7" xfId="14714"/>
    <cellStyle name="20% - Accent2 5 2 6 8" xfId="22481"/>
    <cellStyle name="20% - Accent2 5 2 7" xfId="2975"/>
    <cellStyle name="20% - Accent2 5 2 7 2" xfId="7584"/>
    <cellStyle name="20% - Accent2 5 2 7 2 2" xfId="15542"/>
    <cellStyle name="20% - Accent2 5 2 7 3" xfId="9324"/>
    <cellStyle name="20% - Accent2 5 2 7 3 2" xfId="18302"/>
    <cellStyle name="20% - Accent2 5 2 7 4" xfId="11686"/>
    <cellStyle name="20% - Accent2 5 2 7 4 2" xfId="19880"/>
    <cellStyle name="20% - Accent2 5 2 7 5" xfId="15172"/>
    <cellStyle name="20% - Accent2 5 2 8" xfId="4515"/>
    <cellStyle name="20% - Accent2 5 2 8 2" xfId="15536"/>
    <cellStyle name="20% - Accent2 5 2 9" xfId="5003"/>
    <cellStyle name="20% - Accent2 5 2 9 2" xfId="18309"/>
    <cellStyle name="20% - Accent2 5 20" xfId="20897"/>
    <cellStyle name="20% - Accent2 5 3" xfId="368"/>
    <cellStyle name="20% - Accent2 5 3 10" xfId="7470"/>
    <cellStyle name="20% - Accent2 5 3 10 2" xfId="19879"/>
    <cellStyle name="20% - Accent2 5 3 11" xfId="9323"/>
    <cellStyle name="20% - Accent2 5 3 12" xfId="11685"/>
    <cellStyle name="20% - Accent2 5 3 13" xfId="13317"/>
    <cellStyle name="20% - Accent2 5 3 14" xfId="21047"/>
    <cellStyle name="20% - Accent2 5 3 2" xfId="745"/>
    <cellStyle name="20% - Accent2 5 3 2 2" xfId="3280"/>
    <cellStyle name="20% - Accent2 5 3 2 2 2" xfId="15544"/>
    <cellStyle name="20% - Accent2 5 3 2 3" xfId="5657"/>
    <cellStyle name="20% - Accent2 5 3 2 3 2" xfId="18300"/>
    <cellStyle name="20% - Accent2 5 3 2 4" xfId="7250"/>
    <cellStyle name="20% - Accent2 5 3 2 4 2" xfId="19878"/>
    <cellStyle name="20% - Accent2 5 3 2 5" xfId="9322"/>
    <cellStyle name="20% - Accent2 5 3 2 6" xfId="11684"/>
    <cellStyle name="20% - Accent2 5 3 2 7" xfId="13604"/>
    <cellStyle name="20% - Accent2 5 3 2 8" xfId="21471"/>
    <cellStyle name="20% - Accent2 5 3 3" xfId="1204"/>
    <cellStyle name="20% - Accent2 5 3 3 2" xfId="3481"/>
    <cellStyle name="20% - Accent2 5 3 3 2 2" xfId="15545"/>
    <cellStyle name="20% - Accent2 5 3 3 3" xfId="5954"/>
    <cellStyle name="20% - Accent2 5 3 3 3 2" xfId="18299"/>
    <cellStyle name="20% - Accent2 5 3 3 4" xfId="6030"/>
    <cellStyle name="20% - Accent2 5 3 3 4 2" xfId="19877"/>
    <cellStyle name="20% - Accent2 5 3 3 5" xfId="9321"/>
    <cellStyle name="20% - Accent2 5 3 3 6" xfId="11683"/>
    <cellStyle name="20% - Accent2 5 3 3 7" xfId="13925"/>
    <cellStyle name="20% - Accent2 5 3 3 8" xfId="21693"/>
    <cellStyle name="20% - Accent2 5 3 4" xfId="2428"/>
    <cellStyle name="20% - Accent2 5 3 4 2" xfId="4008"/>
    <cellStyle name="20% - Accent2 5 3 4 2 2" xfId="15546"/>
    <cellStyle name="20% - Accent2 5 3 4 3" xfId="7172"/>
    <cellStyle name="20% - Accent2 5 3 4 3 2" xfId="18298"/>
    <cellStyle name="20% - Accent2 5 3 4 4" xfId="5121"/>
    <cellStyle name="20% - Accent2 5 3 4 4 2" xfId="19876"/>
    <cellStyle name="20% - Accent2 5 3 4 5" xfId="9320"/>
    <cellStyle name="20% - Accent2 5 3 4 6" xfId="11682"/>
    <cellStyle name="20% - Accent2 5 3 4 7" xfId="14499"/>
    <cellStyle name="20% - Accent2 5 3 4 8" xfId="22266"/>
    <cellStyle name="20% - Accent2 5 3 5" xfId="2287"/>
    <cellStyle name="20% - Accent2 5 3 5 2" xfId="3871"/>
    <cellStyle name="20% - Accent2 5 3 5 2 2" xfId="15547"/>
    <cellStyle name="20% - Accent2 5 3 5 3" xfId="7031"/>
    <cellStyle name="20% - Accent2 5 3 5 3 2" xfId="18297"/>
    <cellStyle name="20% - Accent2 5 3 5 4" xfId="4902"/>
    <cellStyle name="20% - Accent2 5 3 5 4 2" xfId="19875"/>
    <cellStyle name="20% - Accent2 5 3 5 5" xfId="9319"/>
    <cellStyle name="20% - Accent2 5 3 5 6" xfId="11681"/>
    <cellStyle name="20% - Accent2 5 3 5 7" xfId="14359"/>
    <cellStyle name="20% - Accent2 5 3 5 8" xfId="22126"/>
    <cellStyle name="20% - Accent2 5 3 6" xfId="2581"/>
    <cellStyle name="20% - Accent2 5 3 6 2" xfId="4148"/>
    <cellStyle name="20% - Accent2 5 3 6 2 2" xfId="15548"/>
    <cellStyle name="20% - Accent2 5 3 6 3" xfId="7325"/>
    <cellStyle name="20% - Accent2 5 3 6 3 2" xfId="18296"/>
    <cellStyle name="20% - Accent2 5 3 6 4" xfId="4894"/>
    <cellStyle name="20% - Accent2 5 3 6 4 2" xfId="19874"/>
    <cellStyle name="20% - Accent2 5 3 6 5" xfId="9318"/>
    <cellStyle name="20% - Accent2 5 3 6 6" xfId="11680"/>
    <cellStyle name="20% - Accent2 5 3 6 7" xfId="14641"/>
    <cellStyle name="20% - Accent2 5 3 6 8" xfId="22408"/>
    <cellStyle name="20% - Accent2 5 3 7" xfId="3012"/>
    <cellStyle name="20% - Accent2 5 3 7 2" xfId="6789"/>
    <cellStyle name="20% - Accent2 5 3 7 2 2" xfId="15549"/>
    <cellStyle name="20% - Accent2 5 3 7 3" xfId="9317"/>
    <cellStyle name="20% - Accent2 5 3 7 3 2" xfId="18295"/>
    <cellStyle name="20% - Accent2 5 3 7 4" xfId="11679"/>
    <cellStyle name="20% - Accent2 5 3 7 4 2" xfId="19873"/>
    <cellStyle name="20% - Accent2 5 3 7 5" xfId="15210"/>
    <cellStyle name="20% - Accent2 5 3 8" xfId="4552"/>
    <cellStyle name="20% - Accent2 5 3 8 2" xfId="15543"/>
    <cellStyle name="20% - Accent2 5 3 9" xfId="5042"/>
    <cellStyle name="20% - Accent2 5 3 9 2" xfId="18301"/>
    <cellStyle name="20% - Accent2 5 4" xfId="583"/>
    <cellStyle name="20% - Accent2 5 4 2" xfId="3140"/>
    <cellStyle name="20% - Accent2 5 4 2 2" xfId="15550"/>
    <cellStyle name="20% - Accent2 5 4 3" xfId="5495"/>
    <cellStyle name="20% - Accent2 5 4 3 2" xfId="18293"/>
    <cellStyle name="20% - Accent2 5 4 4" xfId="6746"/>
    <cellStyle name="20% - Accent2 5 4 4 2" xfId="19872"/>
    <cellStyle name="20% - Accent2 5 4 5" xfId="9316"/>
    <cellStyle name="20% - Accent2 5 4 6" xfId="11678"/>
    <cellStyle name="20% - Accent2 5 4 7" xfId="13466"/>
    <cellStyle name="20% - Accent2 5 4 8" xfId="21328"/>
    <cellStyle name="20% - Accent2 5 5" xfId="1046"/>
    <cellStyle name="20% - Accent2 5 5 2" xfId="3353"/>
    <cellStyle name="20% - Accent2 5 5 2 2" xfId="15551"/>
    <cellStyle name="20% - Accent2 5 5 3" xfId="5796"/>
    <cellStyle name="20% - Accent2 5 5 3 2" xfId="18292"/>
    <cellStyle name="20% - Accent2 5 5 4" xfId="6680"/>
    <cellStyle name="20% - Accent2 5 5 4 2" xfId="19870"/>
    <cellStyle name="20% - Accent2 5 5 5" xfId="9315"/>
    <cellStyle name="20% - Accent2 5 5 6" xfId="11677"/>
    <cellStyle name="20% - Accent2 5 5 7" xfId="13794"/>
    <cellStyle name="20% - Accent2 5 5 8" xfId="21561"/>
    <cellStyle name="20% - Accent2 5 6" xfId="1454"/>
    <cellStyle name="20% - Accent2 5 7" xfId="1768"/>
    <cellStyle name="20% - Accent2 5 8" xfId="1955"/>
    <cellStyle name="20% - Accent2 5 9" xfId="2020"/>
    <cellStyle name="20% - Accent2 6" xfId="229"/>
    <cellStyle name="20% - Accent2 7" xfId="238"/>
    <cellStyle name="20% - Accent2 7 10" xfId="4438"/>
    <cellStyle name="20% - Accent2 7 10 2" xfId="15557"/>
    <cellStyle name="20% - Accent2 7 11" xfId="4877"/>
    <cellStyle name="20% - Accent2 7 11 2" xfId="18291"/>
    <cellStyle name="20% - Accent2 7 12" xfId="5126"/>
    <cellStyle name="20% - Accent2 7 12 2" xfId="19869"/>
    <cellStyle name="20% - Accent2 7 13" xfId="9312"/>
    <cellStyle name="20% - Accent2 7 14" xfId="11676"/>
    <cellStyle name="20% - Accent2 7 15" xfId="13193"/>
    <cellStyle name="20% - Accent2 7 16" xfId="20919"/>
    <cellStyle name="20% - Accent2 7 2" xfId="352"/>
    <cellStyle name="20% - Accent2 7 2 10" xfId="5127"/>
    <cellStyle name="20% - Accent2 7 2 10 2" xfId="19868"/>
    <cellStyle name="20% - Accent2 7 2 11" xfId="9308"/>
    <cellStyle name="20% - Accent2 7 2 12" xfId="11675"/>
    <cellStyle name="20% - Accent2 7 2 13" xfId="13301"/>
    <cellStyle name="20% - Accent2 7 2 14" xfId="21032"/>
    <cellStyle name="20% - Accent2 7 2 2" xfId="729"/>
    <cellStyle name="20% - Accent2 7 2 2 2" xfId="3266"/>
    <cellStyle name="20% - Accent2 7 2 2 2 2" xfId="15559"/>
    <cellStyle name="20% - Accent2 7 2 2 3" xfId="5641"/>
    <cellStyle name="20% - Accent2 7 2 2 3 2" xfId="18289"/>
    <cellStyle name="20% - Accent2 7 2 2 4" xfId="4917"/>
    <cellStyle name="20% - Accent2 7 2 2 4 2" xfId="19867"/>
    <cellStyle name="20% - Accent2 7 2 2 5" xfId="9305"/>
    <cellStyle name="20% - Accent2 7 2 2 6" xfId="11674"/>
    <cellStyle name="20% - Accent2 7 2 2 7" xfId="13590"/>
    <cellStyle name="20% - Accent2 7 2 2 8" xfId="21457"/>
    <cellStyle name="20% - Accent2 7 2 3" xfId="1190"/>
    <cellStyle name="20% - Accent2 7 2 3 2" xfId="3467"/>
    <cellStyle name="20% - Accent2 7 2 3 2 2" xfId="15560"/>
    <cellStyle name="20% - Accent2 7 2 3 3" xfId="5940"/>
    <cellStyle name="20% - Accent2 7 2 3 3 2" xfId="18288"/>
    <cellStyle name="20% - Accent2 7 2 3 4" xfId="5133"/>
    <cellStyle name="20% - Accent2 7 2 3 4 2" xfId="19866"/>
    <cellStyle name="20% - Accent2 7 2 3 5" xfId="9304"/>
    <cellStyle name="20% - Accent2 7 2 3 6" xfId="11673"/>
    <cellStyle name="20% - Accent2 7 2 3 7" xfId="13911"/>
    <cellStyle name="20% - Accent2 7 2 3 8" xfId="21679"/>
    <cellStyle name="20% - Accent2 7 2 4" xfId="2412"/>
    <cellStyle name="20% - Accent2 7 2 4 2" xfId="3992"/>
    <cellStyle name="20% - Accent2 7 2 4 2 2" xfId="15561"/>
    <cellStyle name="20% - Accent2 7 2 4 3" xfId="7156"/>
    <cellStyle name="20% - Accent2 7 2 4 3 2" xfId="18287"/>
    <cellStyle name="20% - Accent2 7 2 4 4" xfId="4920"/>
    <cellStyle name="20% - Accent2 7 2 4 4 2" xfId="19865"/>
    <cellStyle name="20% - Accent2 7 2 4 5" xfId="9303"/>
    <cellStyle name="20% - Accent2 7 2 4 6" xfId="11672"/>
    <cellStyle name="20% - Accent2 7 2 4 7" xfId="14483"/>
    <cellStyle name="20% - Accent2 7 2 4 8" xfId="22250"/>
    <cellStyle name="20% - Accent2 7 2 5" xfId="2120"/>
    <cellStyle name="20% - Accent2 7 2 5 2" xfId="3726"/>
    <cellStyle name="20% - Accent2 7 2 5 2 2" xfId="15562"/>
    <cellStyle name="20% - Accent2 7 2 5 3" xfId="6864"/>
    <cellStyle name="20% - Accent2 7 2 5 3 2" xfId="18285"/>
    <cellStyle name="20% - Accent2 7 2 5 4" xfId="7512"/>
    <cellStyle name="20% - Accent2 7 2 5 4 2" xfId="19864"/>
    <cellStyle name="20% - Accent2 7 2 5 5" xfId="9302"/>
    <cellStyle name="20% - Accent2 7 2 5 6" xfId="11671"/>
    <cellStyle name="20% - Accent2 7 2 5 7" xfId="14210"/>
    <cellStyle name="20% - Accent2 7 2 5 8" xfId="21977"/>
    <cellStyle name="20% - Accent2 7 2 6" xfId="2316"/>
    <cellStyle name="20% - Accent2 7 2 6 2" xfId="3898"/>
    <cellStyle name="20% - Accent2 7 2 6 2 2" xfId="15563"/>
    <cellStyle name="20% - Accent2 7 2 6 3" xfId="7060"/>
    <cellStyle name="20% - Accent2 7 2 6 3 2" xfId="18284"/>
    <cellStyle name="20% - Accent2 7 2 6 4" xfId="7366"/>
    <cellStyle name="20% - Accent2 7 2 6 4 2" xfId="19862"/>
    <cellStyle name="20% - Accent2 7 2 6 5" xfId="9301"/>
    <cellStyle name="20% - Accent2 7 2 6 6" xfId="11670"/>
    <cellStyle name="20% - Accent2 7 2 6 7" xfId="14388"/>
    <cellStyle name="20% - Accent2 7 2 6 8" xfId="22155"/>
    <cellStyle name="20% - Accent2 7 2 7" xfId="2998"/>
    <cellStyle name="20% - Accent2 7 2 7 2" xfId="6974"/>
    <cellStyle name="20% - Accent2 7 2 7 2 2" xfId="15564"/>
    <cellStyle name="20% - Accent2 7 2 7 3" xfId="9300"/>
    <cellStyle name="20% - Accent2 7 2 7 3 2" xfId="18283"/>
    <cellStyle name="20% - Accent2 7 2 7 4" xfId="11669"/>
    <cellStyle name="20% - Accent2 7 2 7 4 2" xfId="19861"/>
    <cellStyle name="20% - Accent2 7 2 7 5" xfId="15195"/>
    <cellStyle name="20% - Accent2 7 2 8" xfId="4538"/>
    <cellStyle name="20% - Accent2 7 2 8 2" xfId="15558"/>
    <cellStyle name="20% - Accent2 7 2 9" xfId="5026"/>
    <cellStyle name="20% - Accent2 7 2 9 2" xfId="18290"/>
    <cellStyle name="20% - Accent2 7 3" xfId="384"/>
    <cellStyle name="20% - Accent2 7 3 10" xfId="7587"/>
    <cellStyle name="20% - Accent2 7 3 10 2" xfId="19860"/>
    <cellStyle name="20% - Accent2 7 3 11" xfId="9299"/>
    <cellStyle name="20% - Accent2 7 3 12" xfId="11668"/>
    <cellStyle name="20% - Accent2 7 3 13" xfId="13333"/>
    <cellStyle name="20% - Accent2 7 3 14" xfId="21063"/>
    <cellStyle name="20% - Accent2 7 3 2" xfId="761"/>
    <cellStyle name="20% - Accent2 7 3 2 2" xfId="3296"/>
    <cellStyle name="20% - Accent2 7 3 2 2 2" xfId="15566"/>
    <cellStyle name="20% - Accent2 7 3 2 3" xfId="5673"/>
    <cellStyle name="20% - Accent2 7 3 2 3 2" xfId="18281"/>
    <cellStyle name="20% - Accent2 7 3 2 4" xfId="7500"/>
    <cellStyle name="20% - Accent2 7 3 2 4 2" xfId="19859"/>
    <cellStyle name="20% - Accent2 7 3 2 5" xfId="9298"/>
    <cellStyle name="20% - Accent2 7 3 2 6" xfId="11667"/>
    <cellStyle name="20% - Accent2 7 3 2 7" xfId="13620"/>
    <cellStyle name="20% - Accent2 7 3 2 8" xfId="21487"/>
    <cellStyle name="20% - Accent2 7 3 3" xfId="1220"/>
    <cellStyle name="20% - Accent2 7 3 3 2" xfId="3497"/>
    <cellStyle name="20% - Accent2 7 3 3 2 2" xfId="15567"/>
    <cellStyle name="20% - Accent2 7 3 3 3" xfId="5970"/>
    <cellStyle name="20% - Accent2 7 3 3 3 2" xfId="18280"/>
    <cellStyle name="20% - Accent2 7 3 3 4" xfId="7342"/>
    <cellStyle name="20% - Accent2 7 3 3 4 2" xfId="19858"/>
    <cellStyle name="20% - Accent2 7 3 3 5" xfId="9297"/>
    <cellStyle name="20% - Accent2 7 3 3 6" xfId="11666"/>
    <cellStyle name="20% - Accent2 7 3 3 7" xfId="13941"/>
    <cellStyle name="20% - Accent2 7 3 3 8" xfId="21709"/>
    <cellStyle name="20% - Accent2 7 3 4" xfId="2444"/>
    <cellStyle name="20% - Accent2 7 3 4 2" xfId="4024"/>
    <cellStyle name="20% - Accent2 7 3 4 2 2" xfId="15568"/>
    <cellStyle name="20% - Accent2 7 3 4 3" xfId="7188"/>
    <cellStyle name="20% - Accent2 7 3 4 3 2" xfId="18279"/>
    <cellStyle name="20% - Accent2 7 3 4 4" xfId="7037"/>
    <cellStyle name="20% - Accent2 7 3 4 4 2" xfId="19857"/>
    <cellStyle name="20% - Accent2 7 3 4 5" xfId="9296"/>
    <cellStyle name="20% - Accent2 7 3 4 6" xfId="11665"/>
    <cellStyle name="20% - Accent2 7 3 4 7" xfId="14515"/>
    <cellStyle name="20% - Accent2 7 3 4 8" xfId="22282"/>
    <cellStyle name="20% - Accent2 7 3 5" xfId="2667"/>
    <cellStyle name="20% - Accent2 7 3 5 2" xfId="4222"/>
    <cellStyle name="20% - Accent2 7 3 5 2 2" xfId="15569"/>
    <cellStyle name="20% - Accent2 7 3 5 3" xfId="7411"/>
    <cellStyle name="20% - Accent2 7 3 5 3 2" xfId="18278"/>
    <cellStyle name="20% - Accent2 7 3 5 4" xfId="5826"/>
    <cellStyle name="20% - Accent2 7 3 5 4 2" xfId="19856"/>
    <cellStyle name="20% - Accent2 7 3 5 5" xfId="9295"/>
    <cellStyle name="20% - Accent2 7 3 5 6" xfId="11664"/>
    <cellStyle name="20% - Accent2 7 3 5 7" xfId="14721"/>
    <cellStyle name="20% - Accent2 7 3 5 8" xfId="22488"/>
    <cellStyle name="20% - Accent2 7 3 6" xfId="2781"/>
    <cellStyle name="20% - Accent2 7 3 6 2" xfId="4314"/>
    <cellStyle name="20% - Accent2 7 3 6 2 2" xfId="15570"/>
    <cellStyle name="20% - Accent2 7 3 6 3" xfId="7525"/>
    <cellStyle name="20% - Accent2 7 3 6 3 2" xfId="18277"/>
    <cellStyle name="20% - Accent2 7 3 6 4" xfId="4929"/>
    <cellStyle name="20% - Accent2 7 3 6 4 2" xfId="19855"/>
    <cellStyle name="20% - Accent2 7 3 6 5" xfId="9293"/>
    <cellStyle name="20% - Accent2 7 3 6 6" xfId="11663"/>
    <cellStyle name="20% - Accent2 7 3 6 7" xfId="14820"/>
    <cellStyle name="20% - Accent2 7 3 6 8" xfId="22587"/>
    <cellStyle name="20% - Accent2 7 3 7" xfId="3028"/>
    <cellStyle name="20% - Accent2 7 3 7 2" xfId="4924"/>
    <cellStyle name="20% - Accent2 7 3 7 2 2" xfId="15571"/>
    <cellStyle name="20% - Accent2 7 3 7 3" xfId="9288"/>
    <cellStyle name="20% - Accent2 7 3 7 3 2" xfId="18276"/>
    <cellStyle name="20% - Accent2 7 3 7 4" xfId="11660"/>
    <cellStyle name="20% - Accent2 7 3 7 4 2" xfId="19854"/>
    <cellStyle name="20% - Accent2 7 3 7 5" xfId="15226"/>
    <cellStyle name="20% - Accent2 7 3 8" xfId="4568"/>
    <cellStyle name="20% - Accent2 7 3 8 2" xfId="15565"/>
    <cellStyle name="20% - Accent2 7 3 9" xfId="5058"/>
    <cellStyle name="20% - Accent2 7 3 9 2" xfId="18282"/>
    <cellStyle name="20% - Accent2 7 4" xfId="621"/>
    <cellStyle name="20% - Accent2 7 4 2" xfId="3162"/>
    <cellStyle name="20% - Accent2 7 4 2 2" xfId="15572"/>
    <cellStyle name="20% - Accent2 7 4 3" xfId="5533"/>
    <cellStyle name="20% - Accent2 7 4 3 2" xfId="18273"/>
    <cellStyle name="20% - Accent2 7 4 4" xfId="5184"/>
    <cellStyle name="20% - Accent2 7 4 4 2" xfId="19853"/>
    <cellStyle name="20% - Accent2 7 4 5" xfId="9287"/>
    <cellStyle name="20% - Accent2 7 4 6" xfId="11659"/>
    <cellStyle name="20% - Accent2 7 4 7" xfId="13491"/>
    <cellStyle name="20% - Accent2 7 4 8" xfId="21353"/>
    <cellStyle name="20% - Accent2 7 5" xfId="1081"/>
    <cellStyle name="20% - Accent2 7 5 2" xfId="3369"/>
    <cellStyle name="20% - Accent2 7 5 2 2" xfId="15573"/>
    <cellStyle name="20% - Accent2 7 5 3" xfId="5831"/>
    <cellStyle name="20% - Accent2 7 5 3 2" xfId="18272"/>
    <cellStyle name="20% - Accent2 7 5 4" xfId="5154"/>
    <cellStyle name="20% - Accent2 7 5 4 2" xfId="19830"/>
    <cellStyle name="20% - Accent2 7 5 5" xfId="9286"/>
    <cellStyle name="20% - Accent2 7 5 6" xfId="11658"/>
    <cellStyle name="20% - Accent2 7 5 7" xfId="13812"/>
    <cellStyle name="20% - Accent2 7 5 8" xfId="21579"/>
    <cellStyle name="20% - Accent2 7 6" xfId="2298"/>
    <cellStyle name="20% - Accent2 7 6 2" xfId="3880"/>
    <cellStyle name="20% - Accent2 7 6 2 2" xfId="15574"/>
    <cellStyle name="20% - Accent2 7 6 3" xfId="7042"/>
    <cellStyle name="20% - Accent2 7 6 3 2" xfId="18271"/>
    <cellStyle name="20% - Accent2 7 6 4" xfId="5178"/>
    <cellStyle name="20% - Accent2 7 6 4 2" xfId="19829"/>
    <cellStyle name="20% - Accent2 7 6 5" xfId="9285"/>
    <cellStyle name="20% - Accent2 7 6 6" xfId="11657"/>
    <cellStyle name="20% - Accent2 7 6 7" xfId="14370"/>
    <cellStyle name="20% - Accent2 7 6 8" xfId="22137"/>
    <cellStyle name="20% - Accent2 7 7" xfId="2607"/>
    <cellStyle name="20% - Accent2 7 7 2" xfId="4171"/>
    <cellStyle name="20% - Accent2 7 7 2 2" xfId="15575"/>
    <cellStyle name="20% - Accent2 7 7 3" xfId="7351"/>
    <cellStyle name="20% - Accent2 7 7 3 2" xfId="18270"/>
    <cellStyle name="20% - Accent2 7 7 4" xfId="5269"/>
    <cellStyle name="20% - Accent2 7 7 4 2" xfId="19828"/>
    <cellStyle name="20% - Accent2 7 7 5" xfId="9283"/>
    <cellStyle name="20% - Accent2 7 7 6" xfId="11651"/>
    <cellStyle name="20% - Accent2 7 7 7" xfId="14667"/>
    <cellStyle name="20% - Accent2 7 7 8" xfId="22434"/>
    <cellStyle name="20% - Accent2 7 8" xfId="2761"/>
    <cellStyle name="20% - Accent2 7 8 2" xfId="4302"/>
    <cellStyle name="20% - Accent2 7 8 2 2" xfId="15576"/>
    <cellStyle name="20% - Accent2 7 8 3" xfId="7505"/>
    <cellStyle name="20% - Accent2 7 8 3 2" xfId="18269"/>
    <cellStyle name="20% - Accent2 7 8 4" xfId="5229"/>
    <cellStyle name="20% - Accent2 7 8 4 2" xfId="19827"/>
    <cellStyle name="20% - Accent2 7 8 5" xfId="9282"/>
    <cellStyle name="20% - Accent2 7 8 6" xfId="11650"/>
    <cellStyle name="20% - Accent2 7 8 7" xfId="14805"/>
    <cellStyle name="20% - Accent2 7 8 8" xfId="22572"/>
    <cellStyle name="20% - Accent2 7 9" xfId="2898"/>
    <cellStyle name="20% - Accent2 7 9 2" xfId="5230"/>
    <cellStyle name="20% - Accent2 7 9 2 2" xfId="15577"/>
    <cellStyle name="20% - Accent2 7 9 3" xfId="9281"/>
    <cellStyle name="20% - Accent2 7 9 3 2" xfId="18268"/>
    <cellStyle name="20% - Accent2 7 9 4" xfId="11641"/>
    <cellStyle name="20% - Accent2 7 9 4 2" xfId="19826"/>
    <cellStyle name="20% - Accent2 7 9 5" xfId="15092"/>
    <cellStyle name="20% - Accent2 8" xfId="259"/>
    <cellStyle name="20% - Accent2 8 10" xfId="5232"/>
    <cellStyle name="20% - Accent2 8 10 2" xfId="19825"/>
    <cellStyle name="20% - Accent2 8 11" xfId="9280"/>
    <cellStyle name="20% - Accent2 8 12" xfId="11640"/>
    <cellStyle name="20% - Accent2 8 13" xfId="13213"/>
    <cellStyle name="20% - Accent2 8 14" xfId="20940"/>
    <cellStyle name="20% - Accent2 8 2" xfId="639"/>
    <cellStyle name="20% - Accent2 8 2 2" xfId="3179"/>
    <cellStyle name="20% - Accent2 8 2 2 2" xfId="15579"/>
    <cellStyle name="20% - Accent2 8 2 3" xfId="5551"/>
    <cellStyle name="20% - Accent2 8 2 3 2" xfId="18266"/>
    <cellStyle name="20% - Accent2 8 2 4" xfId="5234"/>
    <cellStyle name="20% - Accent2 8 2 4 2" xfId="19824"/>
    <cellStyle name="20% - Accent2 8 2 5" xfId="9279"/>
    <cellStyle name="20% - Accent2 8 2 6" xfId="11639"/>
    <cellStyle name="20% - Accent2 8 2 7" xfId="13508"/>
    <cellStyle name="20% - Accent2 8 2 8" xfId="21370"/>
    <cellStyle name="20% - Accent2 8 3" xfId="1099"/>
    <cellStyle name="20% - Accent2 8 3 2" xfId="3384"/>
    <cellStyle name="20% - Accent2 8 3 2 2" xfId="15580"/>
    <cellStyle name="20% - Accent2 8 3 3" xfId="5849"/>
    <cellStyle name="20% - Accent2 8 3 3 2" xfId="18265"/>
    <cellStyle name="20% - Accent2 8 3 4" xfId="5260"/>
    <cellStyle name="20% - Accent2 8 3 4 2" xfId="19823"/>
    <cellStyle name="20% - Accent2 8 3 5" xfId="9278"/>
    <cellStyle name="20% - Accent2 8 3 6" xfId="11638"/>
    <cellStyle name="20% - Accent2 8 3 7" xfId="13827"/>
    <cellStyle name="20% - Accent2 8 3 8" xfId="21594"/>
    <cellStyle name="20% - Accent2 8 4" xfId="2319"/>
    <cellStyle name="20% - Accent2 8 4 2" xfId="3901"/>
    <cellStyle name="20% - Accent2 8 4 2 2" xfId="15581"/>
    <cellStyle name="20% - Accent2 8 4 3" xfId="7063"/>
    <cellStyle name="20% - Accent2 8 4 3 2" xfId="18264"/>
    <cellStyle name="20% - Accent2 8 4 4" xfId="4872"/>
    <cellStyle name="20% - Accent2 8 4 4 2" xfId="19822"/>
    <cellStyle name="20% - Accent2 8 4 5" xfId="9277"/>
    <cellStyle name="20% - Accent2 8 4 6" xfId="11637"/>
    <cellStyle name="20% - Accent2 8 4 7" xfId="14391"/>
    <cellStyle name="20% - Accent2 8 4 8" xfId="22158"/>
    <cellStyle name="20% - Accent2 8 5" xfId="2247"/>
    <cellStyle name="20% - Accent2 8 5 2" xfId="3832"/>
    <cellStyle name="20% - Accent2 8 5 2 2" xfId="15582"/>
    <cellStyle name="20% - Accent2 8 5 3" xfId="6991"/>
    <cellStyle name="20% - Accent2 8 5 3 2" xfId="18263"/>
    <cellStyle name="20% - Accent2 8 5 4" xfId="5181"/>
    <cellStyle name="20% - Accent2 8 5 4 2" xfId="19821"/>
    <cellStyle name="20% - Accent2 8 5 5" xfId="9276"/>
    <cellStyle name="20% - Accent2 8 5 6" xfId="11636"/>
    <cellStyle name="20% - Accent2 8 5 7" xfId="14320"/>
    <cellStyle name="20% - Accent2 8 5 8" xfId="22087"/>
    <cellStyle name="20% - Accent2 8 6" xfId="2185"/>
    <cellStyle name="20% - Accent2 8 6 2" xfId="3782"/>
    <cellStyle name="20% - Accent2 8 6 2 2" xfId="15583"/>
    <cellStyle name="20% - Accent2 8 6 3" xfId="6929"/>
    <cellStyle name="20% - Accent2 8 6 3 2" xfId="18262"/>
    <cellStyle name="20% - Accent2 8 6 4" xfId="5172"/>
    <cellStyle name="20% - Accent2 8 6 4 2" xfId="19820"/>
    <cellStyle name="20% - Accent2 8 6 5" xfId="9272"/>
    <cellStyle name="20% - Accent2 8 6 6" xfId="11635"/>
    <cellStyle name="20% - Accent2 8 6 7" xfId="14269"/>
    <cellStyle name="20% - Accent2 8 6 8" xfId="22036"/>
    <cellStyle name="20% - Accent2 8 7" xfId="2913"/>
    <cellStyle name="20% - Accent2 8 7 2" xfId="5150"/>
    <cellStyle name="20% - Accent2 8 7 2 2" xfId="15584"/>
    <cellStyle name="20% - Accent2 8 7 3" xfId="9271"/>
    <cellStyle name="20% - Accent2 8 7 3 2" xfId="18261"/>
    <cellStyle name="20% - Accent2 8 7 4" xfId="11634"/>
    <cellStyle name="20% - Accent2 8 7 4 2" xfId="19819"/>
    <cellStyle name="20% - Accent2 8 7 5" xfId="15110"/>
    <cellStyle name="20% - Accent2 8 8" xfId="4453"/>
    <cellStyle name="20% - Accent2 8 8 2" xfId="15578"/>
    <cellStyle name="20% - Accent2 8 9" xfId="4933"/>
    <cellStyle name="20% - Accent2 8 9 2" xfId="18267"/>
    <cellStyle name="20% - Accent2 9" xfId="302"/>
    <cellStyle name="20% - Accent2 9 10" xfId="5250"/>
    <cellStyle name="20% - Accent2 9 10 2" xfId="19818"/>
    <cellStyle name="20% - Accent2 9 11" xfId="9270"/>
    <cellStyle name="20% - Accent2 9 12" xfId="11630"/>
    <cellStyle name="20% - Accent2 9 13" xfId="13256"/>
    <cellStyle name="20% - Accent2 9 14" xfId="20982"/>
    <cellStyle name="20% - Accent2 9 2" xfId="679"/>
    <cellStyle name="20% - Accent2 9 2 2" xfId="3216"/>
    <cellStyle name="20% - Accent2 9 2 2 2" xfId="15586"/>
    <cellStyle name="20% - Accent2 9 2 3" xfId="5591"/>
    <cellStyle name="20% - Accent2 9 2 3 2" xfId="18259"/>
    <cellStyle name="20% - Accent2 9 2 4" xfId="5263"/>
    <cellStyle name="20% - Accent2 9 2 4 2" xfId="19817"/>
    <cellStyle name="20% - Accent2 9 2 5" xfId="9267"/>
    <cellStyle name="20% - Accent2 9 2 6" xfId="11629"/>
    <cellStyle name="20% - Accent2 9 2 7" xfId="13545"/>
    <cellStyle name="20% - Accent2 9 2 8" xfId="21407"/>
    <cellStyle name="20% - Accent2 9 3" xfId="1140"/>
    <cellStyle name="20% - Accent2 9 3 2" xfId="3419"/>
    <cellStyle name="20% - Accent2 9 3 2 2" xfId="15587"/>
    <cellStyle name="20% - Accent2 9 3 3" xfId="5890"/>
    <cellStyle name="20% - Accent2 9 3 3 2" xfId="18258"/>
    <cellStyle name="20% - Accent2 9 3 4" xfId="5302"/>
    <cellStyle name="20% - Accent2 9 3 4 2" xfId="19816"/>
    <cellStyle name="20% - Accent2 9 3 5" xfId="9266"/>
    <cellStyle name="20% - Accent2 9 3 6" xfId="11628"/>
    <cellStyle name="20% - Accent2 9 3 7" xfId="13862"/>
    <cellStyle name="20% - Accent2 9 3 8" xfId="21629"/>
    <cellStyle name="20% - Accent2 9 4" xfId="2362"/>
    <cellStyle name="20% - Accent2 9 4 2" xfId="3944"/>
    <cellStyle name="20% - Accent2 9 4 2 2" xfId="15588"/>
    <cellStyle name="20% - Accent2 9 4 3" xfId="7106"/>
    <cellStyle name="20% - Accent2 9 4 3 2" xfId="18257"/>
    <cellStyle name="20% - Accent2 9 4 4" xfId="5267"/>
    <cellStyle name="20% - Accent2 9 4 4 2" xfId="19815"/>
    <cellStyle name="20% - Accent2 9 4 5" xfId="9265"/>
    <cellStyle name="20% - Accent2 9 4 6" xfId="11625"/>
    <cellStyle name="20% - Accent2 9 4 7" xfId="14434"/>
    <cellStyle name="20% - Accent2 9 4 8" xfId="22201"/>
    <cellStyle name="20% - Accent2 9 5" xfId="2095"/>
    <cellStyle name="20% - Accent2 9 5 2" xfId="3702"/>
    <cellStyle name="20% - Accent2 9 5 2 2" xfId="15589"/>
    <cellStyle name="20% - Accent2 9 5 3" xfId="6839"/>
    <cellStyle name="20% - Accent2 9 5 3 2" xfId="18256"/>
    <cellStyle name="20% - Accent2 9 5 4" xfId="5237"/>
    <cellStyle name="20% - Accent2 9 5 4 2" xfId="19814"/>
    <cellStyle name="20% - Accent2 9 5 5" xfId="9264"/>
    <cellStyle name="20% - Accent2 9 5 6" xfId="11624"/>
    <cellStyle name="20% - Accent2 9 5 7" xfId="14186"/>
    <cellStyle name="20% - Accent2 9 5 8" xfId="21953"/>
    <cellStyle name="20% - Accent2 9 6" xfId="2188"/>
    <cellStyle name="20% - Accent2 9 6 2" xfId="3785"/>
    <cellStyle name="20% - Accent2 9 6 2 2" xfId="15590"/>
    <cellStyle name="20% - Accent2 9 6 3" xfId="6932"/>
    <cellStyle name="20% - Accent2 9 6 3 2" xfId="18255"/>
    <cellStyle name="20% - Accent2 9 6 4" xfId="5193"/>
    <cellStyle name="20% - Accent2 9 6 4 2" xfId="19813"/>
    <cellStyle name="20% - Accent2 9 6 5" xfId="9258"/>
    <cellStyle name="20% - Accent2 9 6 6" xfId="11623"/>
    <cellStyle name="20% - Accent2 9 6 7" xfId="14272"/>
    <cellStyle name="20% - Accent2 9 6 8" xfId="22039"/>
    <cellStyle name="20% - Accent2 9 7" xfId="2948"/>
    <cellStyle name="20% - Accent2 9 7 2" xfId="5257"/>
    <cellStyle name="20% - Accent2 9 7 2 2" xfId="15591"/>
    <cellStyle name="20% - Accent2 9 7 3" xfId="9257"/>
    <cellStyle name="20% - Accent2 9 7 3 2" xfId="18254"/>
    <cellStyle name="20% - Accent2 9 7 4" xfId="11622"/>
    <cellStyle name="20% - Accent2 9 7 4 2" xfId="19812"/>
    <cellStyle name="20% - Accent2 9 7 5" xfId="15147"/>
    <cellStyle name="20% - Accent2 9 8" xfId="4488"/>
    <cellStyle name="20% - Accent2 9 8 2" xfId="15585"/>
    <cellStyle name="20% - Accent2 9 9" xfId="4976"/>
    <cellStyle name="20% - Accent2 9 9 2" xfId="18260"/>
    <cellStyle name="20% - Accent3" xfId="7" builtinId="38" customBuiltin="1"/>
    <cellStyle name="20% - Accent3 10" xfId="412"/>
    <cellStyle name="20% - Accent3 10 10" xfId="5189"/>
    <cellStyle name="20% - Accent3 10 10 2" xfId="19810"/>
    <cellStyle name="20% - Accent3 10 11" xfId="9255"/>
    <cellStyle name="20% - Accent3 10 12" xfId="11615"/>
    <cellStyle name="20% - Accent3 10 13" xfId="13361"/>
    <cellStyle name="20% - Accent3 10 14" xfId="21091"/>
    <cellStyle name="20% - Accent3 10 2" xfId="789"/>
    <cellStyle name="20% - Accent3 10 2 2" xfId="3324"/>
    <cellStyle name="20% - Accent3 10 2 2 2" xfId="15594"/>
    <cellStyle name="20% - Accent3 10 2 3" xfId="5701"/>
    <cellStyle name="20% - Accent3 10 2 3 2" xfId="18251"/>
    <cellStyle name="20% - Accent3 10 2 4" xfId="5152"/>
    <cellStyle name="20% - Accent3 10 2 4 2" xfId="19809"/>
    <cellStyle name="20% - Accent3 10 2 5" xfId="9254"/>
    <cellStyle name="20% - Accent3 10 2 6" xfId="11614"/>
    <cellStyle name="20% - Accent3 10 2 7" xfId="13645"/>
    <cellStyle name="20% - Accent3 10 2 8" xfId="21515"/>
    <cellStyle name="20% - Accent3 10 3" xfId="1248"/>
    <cellStyle name="20% - Accent3 10 3 2" xfId="3525"/>
    <cellStyle name="20% - Accent3 10 3 2 2" xfId="15595"/>
    <cellStyle name="20% - Accent3 10 3 3" xfId="5998"/>
    <cellStyle name="20% - Accent3 10 3 3 2" xfId="18250"/>
    <cellStyle name="20% - Accent3 10 3 4" xfId="5175"/>
    <cellStyle name="20% - Accent3 10 3 4 2" xfId="19807"/>
    <cellStyle name="20% - Accent3 10 3 5" xfId="9253"/>
    <cellStyle name="20% - Accent3 10 3 6" xfId="11613"/>
    <cellStyle name="20% - Accent3 10 3 7" xfId="13969"/>
    <cellStyle name="20% - Accent3 10 3 8" xfId="21737"/>
    <cellStyle name="20% - Accent3 10 4" xfId="2472"/>
    <cellStyle name="20% - Accent3 10 4 2" xfId="4052"/>
    <cellStyle name="20% - Accent3 10 4 2 2" xfId="15596"/>
    <cellStyle name="20% - Accent3 10 4 3" xfId="7216"/>
    <cellStyle name="20% - Accent3 10 4 3 2" xfId="18249"/>
    <cellStyle name="20% - Accent3 10 4 4" xfId="5271"/>
    <cellStyle name="20% - Accent3 10 4 4 2" xfId="19806"/>
    <cellStyle name="20% - Accent3 10 4 5" xfId="9252"/>
    <cellStyle name="20% - Accent3 10 4 6" xfId="11612"/>
    <cellStyle name="20% - Accent3 10 4 7" xfId="14543"/>
    <cellStyle name="20% - Accent3 10 4 8" xfId="22310"/>
    <cellStyle name="20% - Accent3 10 5" xfId="2695"/>
    <cellStyle name="20% - Accent3 10 5 2" xfId="4250"/>
    <cellStyle name="20% - Accent3 10 5 2 2" xfId="15597"/>
    <cellStyle name="20% - Accent3 10 5 3" xfId="7439"/>
    <cellStyle name="20% - Accent3 10 5 3 2" xfId="18248"/>
    <cellStyle name="20% - Accent3 10 5 4" xfId="5248"/>
    <cellStyle name="20% - Accent3 10 5 4 2" xfId="19805"/>
    <cellStyle name="20% - Accent3 10 5 5" xfId="9251"/>
    <cellStyle name="20% - Accent3 10 5 6" xfId="11611"/>
    <cellStyle name="20% - Accent3 10 5 7" xfId="14749"/>
    <cellStyle name="20% - Accent3 10 5 8" xfId="22516"/>
    <cellStyle name="20% - Accent3 10 6" xfId="2809"/>
    <cellStyle name="20% - Accent3 10 6 2" xfId="4342"/>
    <cellStyle name="20% - Accent3 10 6 2 2" xfId="15598"/>
    <cellStyle name="20% - Accent3 10 6 3" xfId="7553"/>
    <cellStyle name="20% - Accent3 10 6 3 2" xfId="18247"/>
    <cellStyle name="20% - Accent3 10 6 4" xfId="5160"/>
    <cellStyle name="20% - Accent3 10 6 4 2" xfId="19804"/>
    <cellStyle name="20% - Accent3 10 6 5" xfId="9250"/>
    <cellStyle name="20% - Accent3 10 6 6" xfId="11610"/>
    <cellStyle name="20% - Accent3 10 6 7" xfId="14848"/>
    <cellStyle name="20% - Accent3 10 6 8" xfId="22615"/>
    <cellStyle name="20% - Accent3 10 7" xfId="3056"/>
    <cellStyle name="20% - Accent3 10 7 2" xfId="5270"/>
    <cellStyle name="20% - Accent3 10 7 2 2" xfId="15599"/>
    <cellStyle name="20% - Accent3 10 7 3" xfId="9249"/>
    <cellStyle name="20% - Accent3 10 7 3 2" xfId="18246"/>
    <cellStyle name="20% - Accent3 10 7 4" xfId="11609"/>
    <cellStyle name="20% - Accent3 10 7 4 2" xfId="19803"/>
    <cellStyle name="20% - Accent3 10 7 5" xfId="15254"/>
    <cellStyle name="20% - Accent3 10 8" xfId="4596"/>
    <cellStyle name="20% - Accent3 10 8 2" xfId="15593"/>
    <cellStyle name="20% - Accent3 10 9" xfId="5086"/>
    <cellStyle name="20% - Accent3 10 9 2" xfId="18252"/>
    <cellStyle name="20% - Accent3 11" xfId="406"/>
    <cellStyle name="20% - Accent3 11 10" xfId="5245"/>
    <cellStyle name="20% - Accent3 11 10 2" xfId="19802"/>
    <cellStyle name="20% - Accent3 11 11" xfId="9247"/>
    <cellStyle name="20% - Accent3 11 12" xfId="11608"/>
    <cellStyle name="20% - Accent3 11 13" xfId="13355"/>
    <cellStyle name="20% - Accent3 11 14" xfId="21085"/>
    <cellStyle name="20% - Accent3 11 2" xfId="783"/>
    <cellStyle name="20% - Accent3 11 2 2" xfId="3318"/>
    <cellStyle name="20% - Accent3 11 2 2 2" xfId="15601"/>
    <cellStyle name="20% - Accent3 11 2 3" xfId="5695"/>
    <cellStyle name="20% - Accent3 11 2 3 2" xfId="18244"/>
    <cellStyle name="20% - Accent3 11 2 4" xfId="5227"/>
    <cellStyle name="20% - Accent3 11 2 4 2" xfId="19801"/>
    <cellStyle name="20% - Accent3 11 2 5" xfId="9246"/>
    <cellStyle name="20% - Accent3 11 2 6" xfId="11607"/>
    <cellStyle name="20% - Accent3 11 2 7" xfId="13639"/>
    <cellStyle name="20% - Accent3 11 2 8" xfId="21509"/>
    <cellStyle name="20% - Accent3 11 3" xfId="1242"/>
    <cellStyle name="20% - Accent3 11 3 2" xfId="3519"/>
    <cellStyle name="20% - Accent3 11 3 2 2" xfId="15602"/>
    <cellStyle name="20% - Accent3 11 3 3" xfId="5992"/>
    <cellStyle name="20% - Accent3 11 3 3 2" xfId="18243"/>
    <cellStyle name="20% - Accent3 11 3 4" xfId="6097"/>
    <cellStyle name="20% - Accent3 11 3 4 2" xfId="19800"/>
    <cellStyle name="20% - Accent3 11 3 5" xfId="9245"/>
    <cellStyle name="20% - Accent3 11 3 6" xfId="11605"/>
    <cellStyle name="20% - Accent3 11 3 7" xfId="13963"/>
    <cellStyle name="20% - Accent3 11 3 8" xfId="21731"/>
    <cellStyle name="20% - Accent3 11 4" xfId="2466"/>
    <cellStyle name="20% - Accent3 11 4 2" xfId="4046"/>
    <cellStyle name="20% - Accent3 11 4 2 2" xfId="15603"/>
    <cellStyle name="20% - Accent3 11 4 3" xfId="7210"/>
    <cellStyle name="20% - Accent3 11 4 3 2" xfId="18242"/>
    <cellStyle name="20% - Accent3 11 4 4" xfId="5776"/>
    <cellStyle name="20% - Accent3 11 4 4 2" xfId="19799"/>
    <cellStyle name="20% - Accent3 11 4 5" xfId="9244"/>
    <cellStyle name="20% - Accent3 11 4 6" xfId="11604"/>
    <cellStyle name="20% - Accent3 11 4 7" xfId="14537"/>
    <cellStyle name="20% - Accent3 11 4 8" xfId="22304"/>
    <cellStyle name="20% - Accent3 11 5" xfId="2689"/>
    <cellStyle name="20% - Accent3 11 5 2" xfId="4244"/>
    <cellStyle name="20% - Accent3 11 5 2 2" xfId="15604"/>
    <cellStyle name="20% - Accent3 11 5 3" xfId="7433"/>
    <cellStyle name="20% - Accent3 11 5 3 2" xfId="18241"/>
    <cellStyle name="20% - Accent3 11 5 4" xfId="4806"/>
    <cellStyle name="20% - Accent3 11 5 4 2" xfId="19798"/>
    <cellStyle name="20% - Accent3 11 5 5" xfId="9243"/>
    <cellStyle name="20% - Accent3 11 5 6" xfId="11603"/>
    <cellStyle name="20% - Accent3 11 5 7" xfId="14743"/>
    <cellStyle name="20% - Accent3 11 5 8" xfId="22510"/>
    <cellStyle name="20% - Accent3 11 6" xfId="2803"/>
    <cellStyle name="20% - Accent3 11 6 2" xfId="4336"/>
    <cellStyle name="20% - Accent3 11 6 2 2" xfId="15605"/>
    <cellStyle name="20% - Accent3 11 6 3" xfId="7547"/>
    <cellStyle name="20% - Accent3 11 6 3 2" xfId="18240"/>
    <cellStyle name="20% - Accent3 11 6 4" xfId="6787"/>
    <cellStyle name="20% - Accent3 11 6 4 2" xfId="19797"/>
    <cellStyle name="20% - Accent3 11 6 5" xfId="9242"/>
    <cellStyle name="20% - Accent3 11 6 6" xfId="11602"/>
    <cellStyle name="20% - Accent3 11 6 7" xfId="14842"/>
    <cellStyle name="20% - Accent3 11 6 8" xfId="22609"/>
    <cellStyle name="20% - Accent3 11 7" xfId="3050"/>
    <cellStyle name="20% - Accent3 11 7 2" xfId="6744"/>
    <cellStyle name="20% - Accent3 11 7 2 2" xfId="15606"/>
    <cellStyle name="20% - Accent3 11 7 3" xfId="9241"/>
    <cellStyle name="20% - Accent3 11 7 3 2" xfId="18239"/>
    <cellStyle name="20% - Accent3 11 7 4" xfId="11601"/>
    <cellStyle name="20% - Accent3 11 7 4 2" xfId="19796"/>
    <cellStyle name="20% - Accent3 11 7 5" xfId="15248"/>
    <cellStyle name="20% - Accent3 11 8" xfId="4590"/>
    <cellStyle name="20% - Accent3 11 8 2" xfId="15600"/>
    <cellStyle name="20% - Accent3 11 9" xfId="5080"/>
    <cellStyle name="20% - Accent3 11 9 2" xfId="18245"/>
    <cellStyle name="20% - Accent3 12" xfId="403"/>
    <cellStyle name="20% - Accent3 12 10" xfId="6678"/>
    <cellStyle name="20% - Accent3 12 10 2" xfId="19795"/>
    <cellStyle name="20% - Accent3 12 11" xfId="9240"/>
    <cellStyle name="20% - Accent3 12 12" xfId="11600"/>
    <cellStyle name="20% - Accent3 12 13" xfId="13352"/>
    <cellStyle name="20% - Accent3 12 14" xfId="21082"/>
    <cellStyle name="20% - Accent3 12 2" xfId="780"/>
    <cellStyle name="20% - Accent3 12 2 2" xfId="3315"/>
    <cellStyle name="20% - Accent3 12 2 2 2" xfId="15608"/>
    <cellStyle name="20% - Accent3 12 2 3" xfId="5692"/>
    <cellStyle name="20% - Accent3 12 2 3 2" xfId="18237"/>
    <cellStyle name="20% - Accent3 12 2 4" xfId="6527"/>
    <cellStyle name="20% - Accent3 12 2 4 2" xfId="19794"/>
    <cellStyle name="20% - Accent3 12 2 5" xfId="9239"/>
    <cellStyle name="20% - Accent3 12 2 6" xfId="11599"/>
    <cellStyle name="20% - Accent3 12 2 7" xfId="13636"/>
    <cellStyle name="20% - Accent3 12 2 8" xfId="21506"/>
    <cellStyle name="20% - Accent3 12 3" xfId="1239"/>
    <cellStyle name="20% - Accent3 12 3 2" xfId="3516"/>
    <cellStyle name="20% - Accent3 12 3 2 2" xfId="15609"/>
    <cellStyle name="20% - Accent3 12 3 3" xfId="5989"/>
    <cellStyle name="20% - Accent3 12 3 3 2" xfId="18236"/>
    <cellStyle name="20% - Accent3 12 3 4" xfId="5283"/>
    <cellStyle name="20% - Accent3 12 3 4 2" xfId="19793"/>
    <cellStyle name="20% - Accent3 12 3 5" xfId="9238"/>
    <cellStyle name="20% - Accent3 12 3 6" xfId="11598"/>
    <cellStyle name="20% - Accent3 12 3 7" xfId="13960"/>
    <cellStyle name="20% - Accent3 12 3 8" xfId="21728"/>
    <cellStyle name="20% - Accent3 12 4" xfId="2463"/>
    <cellStyle name="20% - Accent3 12 4 2" xfId="4043"/>
    <cellStyle name="20% - Accent3 12 4 2 2" xfId="15610"/>
    <cellStyle name="20% - Accent3 12 4 3" xfId="7207"/>
    <cellStyle name="20% - Accent3 12 4 3 2" xfId="18235"/>
    <cellStyle name="20% - Accent3 12 4 4" xfId="5207"/>
    <cellStyle name="20% - Accent3 12 4 4 2" xfId="19792"/>
    <cellStyle name="20% - Accent3 12 4 5" xfId="9237"/>
    <cellStyle name="20% - Accent3 12 4 6" xfId="11597"/>
    <cellStyle name="20% - Accent3 12 4 7" xfId="14534"/>
    <cellStyle name="20% - Accent3 12 4 8" xfId="22301"/>
    <cellStyle name="20% - Accent3 12 5" xfId="2686"/>
    <cellStyle name="20% - Accent3 12 5 2" xfId="4241"/>
    <cellStyle name="20% - Accent3 12 5 2 2" xfId="15611"/>
    <cellStyle name="20% - Accent3 12 5 3" xfId="7430"/>
    <cellStyle name="20% - Accent3 12 5 3 2" xfId="18234"/>
    <cellStyle name="20% - Accent3 12 5 4" xfId="4916"/>
    <cellStyle name="20% - Accent3 12 5 4 2" xfId="19791"/>
    <cellStyle name="20% - Accent3 12 5 5" xfId="9185"/>
    <cellStyle name="20% - Accent3 12 5 6" xfId="11596"/>
    <cellStyle name="20% - Accent3 12 5 7" xfId="14740"/>
    <cellStyle name="20% - Accent3 12 5 8" xfId="22507"/>
    <cellStyle name="20% - Accent3 12 6" xfId="2800"/>
    <cellStyle name="20% - Accent3 12 6 2" xfId="4333"/>
    <cellStyle name="20% - Accent3 12 6 2 2" xfId="15612"/>
    <cellStyle name="20% - Accent3 12 6 3" xfId="7544"/>
    <cellStyle name="20% - Accent3 12 6 3 2" xfId="18233"/>
    <cellStyle name="20% - Accent3 12 6 4" xfId="5129"/>
    <cellStyle name="20% - Accent3 12 6 4 2" xfId="19790"/>
    <cellStyle name="20% - Accent3 12 6 5" xfId="9184"/>
    <cellStyle name="20% - Accent3 12 6 6" xfId="11595"/>
    <cellStyle name="20% - Accent3 12 6 7" xfId="14839"/>
    <cellStyle name="20% - Accent3 12 6 8" xfId="22606"/>
    <cellStyle name="20% - Accent3 12 7" xfId="3047"/>
    <cellStyle name="20% - Accent3 12 7 2" xfId="4949"/>
    <cellStyle name="20% - Accent3 12 7 2 2" xfId="15613"/>
    <cellStyle name="20% - Accent3 12 7 3" xfId="9127"/>
    <cellStyle name="20% - Accent3 12 7 3 2" xfId="18232"/>
    <cellStyle name="20% - Accent3 12 7 4" xfId="11594"/>
    <cellStyle name="20% - Accent3 12 7 4 2" xfId="19789"/>
    <cellStyle name="20% - Accent3 12 7 5" xfId="15245"/>
    <cellStyle name="20% - Accent3 12 8" xfId="4587"/>
    <cellStyle name="20% - Accent3 12 8 2" xfId="15607"/>
    <cellStyle name="20% - Accent3 12 9" xfId="5077"/>
    <cellStyle name="20% - Accent3 12 9 2" xfId="18238"/>
    <cellStyle name="20% - Accent3 13" xfId="452"/>
    <cellStyle name="20% - Accent3 13 2" xfId="3092"/>
    <cellStyle name="20% - Accent3 13 2 2" xfId="15614"/>
    <cellStyle name="20% - Accent3 13 3" xfId="5376"/>
    <cellStyle name="20% - Accent3 13 3 2" xfId="18231"/>
    <cellStyle name="20% - Accent3 13 4" xfId="4975"/>
    <cellStyle name="20% - Accent3 13 4 2" xfId="19788"/>
    <cellStyle name="20% - Accent3 13 5" xfId="9099"/>
    <cellStyle name="20% - Accent3 13 6" xfId="11593"/>
    <cellStyle name="20% - Accent3 13 7" xfId="13398"/>
    <cellStyle name="20% - Accent3 13 8" xfId="21261"/>
    <cellStyle name="20% - Accent3 14" xfId="565"/>
    <cellStyle name="20% - Accent3 14 2" xfId="3131"/>
    <cellStyle name="20% - Accent3 14 2 2" xfId="15615"/>
    <cellStyle name="20% - Accent3 14 3" xfId="5477"/>
    <cellStyle name="20% - Accent3 14 3 2" xfId="18230"/>
    <cellStyle name="20% - Accent3 14 4" xfId="5261"/>
    <cellStyle name="20% - Accent3 14 4 2" xfId="19787"/>
    <cellStyle name="20% - Accent3 14 5" xfId="9092"/>
    <cellStyle name="20% - Accent3 14 6" xfId="11592"/>
    <cellStyle name="20% - Accent3 14 7" xfId="13456"/>
    <cellStyle name="20% - Accent3 14 8" xfId="21315"/>
    <cellStyle name="20% - Accent3 15" xfId="510"/>
    <cellStyle name="20% - Accent3 16" xfId="1317"/>
    <cellStyle name="20% - Accent3 17" xfId="1309"/>
    <cellStyle name="20% - Accent3 18" xfId="607"/>
    <cellStyle name="20% - Accent3 19" xfId="1357"/>
    <cellStyle name="20% - Accent3 2" xfId="8"/>
    <cellStyle name="20% - Accent3 2 2" xfId="1457"/>
    <cellStyle name="20% - Accent3 2 3" xfId="1458"/>
    <cellStyle name="20% - Accent3 20" xfId="1398"/>
    <cellStyle name="20% - Accent3 21" xfId="1455"/>
    <cellStyle name="20% - Accent3 21 2" xfId="3556"/>
    <cellStyle name="20% - Accent3 21 2 2" xfId="15618"/>
    <cellStyle name="20% - Accent3 21 3" xfId="6204"/>
    <cellStyle name="20% - Accent3 21 3 2" xfId="18229"/>
    <cellStyle name="20% - Accent3 21 4" xfId="6028"/>
    <cellStyle name="20% - Accent3 21 4 2" xfId="19786"/>
    <cellStyle name="20% - Accent3 21 5" xfId="9006"/>
    <cellStyle name="20% - Accent3 21 6" xfId="11591"/>
    <cellStyle name="20% - Accent3 21 7" xfId="14004"/>
    <cellStyle name="20% - Accent3 21 8" xfId="21771"/>
    <cellStyle name="20% - Accent3 22" xfId="1767"/>
    <cellStyle name="20% - Accent3 22 2" xfId="3602"/>
    <cellStyle name="20% - Accent3 22 2 2" xfId="15619"/>
    <cellStyle name="20% - Accent3 22 3" xfId="6512"/>
    <cellStyle name="20% - Accent3 22 3 2" xfId="18228"/>
    <cellStyle name="20% - Accent3 22 4" xfId="6100"/>
    <cellStyle name="20% - Accent3 22 4 2" xfId="19785"/>
    <cellStyle name="20% - Accent3 22 5" xfId="9003"/>
    <cellStyle name="20% - Accent3 22 6" xfId="11590"/>
    <cellStyle name="20% - Accent3 22 7" xfId="14050"/>
    <cellStyle name="20% - Accent3 22 8" xfId="21817"/>
    <cellStyle name="20% - Accent3 23" xfId="1954"/>
    <cellStyle name="20% - Accent3 23 2" xfId="3638"/>
    <cellStyle name="20% - Accent3 23 2 2" xfId="15620"/>
    <cellStyle name="20% - Accent3 23 3" xfId="6699"/>
    <cellStyle name="20% - Accent3 23 3 2" xfId="18227"/>
    <cellStyle name="20% - Accent3 23 4" xfId="5116"/>
    <cellStyle name="20% - Accent3 23 4 2" xfId="19784"/>
    <cellStyle name="20% - Accent3 23 5" xfId="8994"/>
    <cellStyle name="20% - Accent3 23 6" xfId="11589"/>
    <cellStyle name="20% - Accent3 23 7" xfId="14104"/>
    <cellStyle name="20% - Accent3 23 8" xfId="21871"/>
    <cellStyle name="20% - Accent3 24" xfId="2019"/>
    <cellStyle name="20% - Accent3 24 2" xfId="3658"/>
    <cellStyle name="20% - Accent3 24 2 2" xfId="15621"/>
    <cellStyle name="20% - Accent3 24 3" xfId="6764"/>
    <cellStyle name="20% - Accent3 24 3 2" xfId="18226"/>
    <cellStyle name="20% - Accent3 24 4" xfId="4901"/>
    <cellStyle name="20% - Accent3 24 4 2" xfId="19783"/>
    <cellStyle name="20% - Accent3 24 5" xfId="8984"/>
    <cellStyle name="20% - Accent3 24 6" xfId="11588"/>
    <cellStyle name="20% - Accent3 24 7" xfId="14133"/>
    <cellStyle name="20% - Accent3 24 8" xfId="21900"/>
    <cellStyle name="20% - Accent3 25" xfId="2084"/>
    <cellStyle name="20% - Accent3 25 2" xfId="3691"/>
    <cellStyle name="20% - Accent3 25 2 2" xfId="15622"/>
    <cellStyle name="20% - Accent3 25 3" xfId="6828"/>
    <cellStyle name="20% - Accent3 25 3 2" xfId="18225"/>
    <cellStyle name="20% - Accent3 25 4" xfId="5779"/>
    <cellStyle name="20% - Accent3 25 4 2" xfId="19782"/>
    <cellStyle name="20% - Accent3 25 5" xfId="8974"/>
    <cellStyle name="20% - Accent3 25 6" xfId="11587"/>
    <cellStyle name="20% - Accent3 25 7" xfId="14175"/>
    <cellStyle name="20% - Accent3 25 8" xfId="21942"/>
    <cellStyle name="20% - Accent3 26" xfId="2560"/>
    <cellStyle name="20% - Accent3 26 2" xfId="4128"/>
    <cellStyle name="20% - Accent3 26 2 2" xfId="15623"/>
    <cellStyle name="20% - Accent3 26 3" xfId="7304"/>
    <cellStyle name="20% - Accent3 26 3 2" xfId="18224"/>
    <cellStyle name="20% - Accent3 26 4" xfId="4892"/>
    <cellStyle name="20% - Accent3 26 4 2" xfId="19781"/>
    <cellStyle name="20% - Accent3 26 5" xfId="8969"/>
    <cellStyle name="20% - Accent3 26 6" xfId="11586"/>
    <cellStyle name="20% - Accent3 26 7" xfId="14620"/>
    <cellStyle name="20% - Accent3 26 8" xfId="22387"/>
    <cellStyle name="20% - Accent3 27" xfId="2746"/>
    <cellStyle name="20% - Accent3 27 2" xfId="4290"/>
    <cellStyle name="20% - Accent3 27 2 2" xfId="15624"/>
    <cellStyle name="20% - Accent3 27 3" xfId="7490"/>
    <cellStyle name="20% - Accent3 27 3 2" xfId="18223"/>
    <cellStyle name="20% - Accent3 27 4" xfId="5777"/>
    <cellStyle name="20% - Accent3 27 4 2" xfId="19780"/>
    <cellStyle name="20% - Accent3 27 5" xfId="8968"/>
    <cellStyle name="20% - Accent3 27 6" xfId="11583"/>
    <cellStyle name="20% - Accent3 27 7" xfId="14790"/>
    <cellStyle name="20% - Accent3 27 8" xfId="22557"/>
    <cellStyle name="20% - Accent3 28" xfId="2848"/>
    <cellStyle name="20% - Accent3 28 2" xfId="4870"/>
    <cellStyle name="20% - Accent3 28 2 2" xfId="15625"/>
    <cellStyle name="20% - Accent3 28 3" xfId="8967"/>
    <cellStyle name="20% - Accent3 28 3 2" xfId="18222"/>
    <cellStyle name="20% - Accent3 28 4" xfId="11582"/>
    <cellStyle name="20% - Accent3 28 4 2" xfId="19779"/>
    <cellStyle name="20% - Accent3 28 5" xfId="15038"/>
    <cellStyle name="20% - Accent3 29" xfId="4375"/>
    <cellStyle name="20% - Accent3 29 2" xfId="15592"/>
    <cellStyle name="20% - Accent3 3" xfId="9"/>
    <cellStyle name="20% - Accent3 3 2" xfId="1459"/>
    <cellStyle name="20% - Accent3 3 3" xfId="1460"/>
    <cellStyle name="20% - Accent3 30" xfId="4665"/>
    <cellStyle name="20% - Accent3 30 2" xfId="18253"/>
    <cellStyle name="20% - Accent3 31" xfId="4805"/>
    <cellStyle name="20% - Accent3 31 2" xfId="19811"/>
    <cellStyle name="20% - Accent3 32" xfId="9256"/>
    <cellStyle name="20% - Accent3 33" xfId="11616"/>
    <cellStyle name="20% - Accent3 34" xfId="12977"/>
    <cellStyle name="20% - Accent3 35" xfId="20844"/>
    <cellStyle name="20% - Accent3 4" xfId="129"/>
    <cellStyle name="20% - Accent3 4 10" xfId="2200"/>
    <cellStyle name="20% - Accent3 4 10 2" xfId="3795"/>
    <cellStyle name="20% - Accent3 4 10 2 2" xfId="15628"/>
    <cellStyle name="20% - Accent3 4 10 3" xfId="6944"/>
    <cellStyle name="20% - Accent3 4 10 3 2" xfId="18220"/>
    <cellStyle name="20% - Accent3 4 10 4" xfId="5331"/>
    <cellStyle name="20% - Accent3 4 10 4 2" xfId="19777"/>
    <cellStyle name="20% - Accent3 4 10 5" xfId="8925"/>
    <cellStyle name="20% - Accent3 4 10 6" xfId="11577"/>
    <cellStyle name="20% - Accent3 4 10 7" xfId="14282"/>
    <cellStyle name="20% - Accent3 4 10 8" xfId="22049"/>
    <cellStyle name="20% - Accent3 4 11" xfId="2513"/>
    <cellStyle name="20% - Accent3 4 11 2" xfId="4085"/>
    <cellStyle name="20% - Accent3 4 11 2 2" xfId="15629"/>
    <cellStyle name="20% - Accent3 4 11 3" xfId="7257"/>
    <cellStyle name="20% - Accent3 4 11 3 2" xfId="18219"/>
    <cellStyle name="20% - Accent3 4 11 4" xfId="5155"/>
    <cellStyle name="20% - Accent3 4 11 4 2" xfId="19776"/>
    <cellStyle name="20% - Accent3 4 11 5" xfId="8924"/>
    <cellStyle name="20% - Accent3 4 11 6" xfId="11576"/>
    <cellStyle name="20% - Accent3 4 11 7" xfId="14577"/>
    <cellStyle name="20% - Accent3 4 11 8" xfId="22344"/>
    <cellStyle name="20% - Accent3 4 12" xfId="2732"/>
    <cellStyle name="20% - Accent3 4 12 2" xfId="4279"/>
    <cellStyle name="20% - Accent3 4 12 2 2" xfId="15630"/>
    <cellStyle name="20% - Accent3 4 12 3" xfId="7476"/>
    <cellStyle name="20% - Accent3 4 12 3 2" xfId="18218"/>
    <cellStyle name="20% - Accent3 4 12 4" xfId="5235"/>
    <cellStyle name="20% - Accent3 4 12 4 2" xfId="19775"/>
    <cellStyle name="20% - Accent3 4 12 5" xfId="8923"/>
    <cellStyle name="20% - Accent3 4 12 6" xfId="11575"/>
    <cellStyle name="20% - Accent3 4 12 7" xfId="14779"/>
    <cellStyle name="20% - Accent3 4 12 8" xfId="22546"/>
    <cellStyle name="20% - Accent3 4 13" xfId="2865"/>
    <cellStyle name="20% - Accent3 4 13 2" xfId="5200"/>
    <cellStyle name="20% - Accent3 4 13 2 2" xfId="15631"/>
    <cellStyle name="20% - Accent3 4 13 3" xfId="8921"/>
    <cellStyle name="20% - Accent3 4 13 3 2" xfId="18217"/>
    <cellStyle name="20% - Accent3 4 13 4" xfId="11574"/>
    <cellStyle name="20% - Accent3 4 13 4 2" xfId="19774"/>
    <cellStyle name="20% - Accent3 4 13 5" xfId="15054"/>
    <cellStyle name="20% - Accent3 4 14" xfId="4398"/>
    <cellStyle name="20% - Accent3 4 14 2" xfId="15627"/>
    <cellStyle name="20% - Accent3 4 15" xfId="4771"/>
    <cellStyle name="20% - Accent3 4 15 2" xfId="18221"/>
    <cellStyle name="20% - Accent3 4 16" xfId="6526"/>
    <cellStyle name="20% - Accent3 4 16 2" xfId="19778"/>
    <cellStyle name="20% - Accent3 4 17" xfId="8926"/>
    <cellStyle name="20% - Accent3 4 18" xfId="11578"/>
    <cellStyle name="20% - Accent3 4 19" xfId="13148"/>
    <cellStyle name="20% - Accent3 4 2" xfId="307"/>
    <cellStyle name="20% - Accent3 4 2 10" xfId="2562"/>
    <cellStyle name="20% - Accent3 4 2 10 2" xfId="4130"/>
    <cellStyle name="20% - Accent3 4 2 10 2 2" xfId="15633"/>
    <cellStyle name="20% - Accent3 4 2 10 3" xfId="7306"/>
    <cellStyle name="20% - Accent3 4 2 10 3 2" xfId="18215"/>
    <cellStyle name="20% - Accent3 4 2 10 4" xfId="4912"/>
    <cellStyle name="20% - Accent3 4 2 10 4 2" xfId="19772"/>
    <cellStyle name="20% - Accent3 4 2 10 5" xfId="8919"/>
    <cellStyle name="20% - Accent3 4 2 10 6" xfId="11569"/>
    <cellStyle name="20% - Accent3 4 2 10 7" xfId="14622"/>
    <cellStyle name="20% - Accent3 4 2 10 8" xfId="22389"/>
    <cellStyle name="20% - Accent3 4 2 11" xfId="2953"/>
    <cellStyle name="20% - Accent3 4 2 11 2" xfId="5146"/>
    <cellStyle name="20% - Accent3 4 2 11 2 2" xfId="15634"/>
    <cellStyle name="20% - Accent3 4 2 11 3" xfId="8918"/>
    <cellStyle name="20% - Accent3 4 2 11 3 2" xfId="18214"/>
    <cellStyle name="20% - Accent3 4 2 11 4" xfId="11568"/>
    <cellStyle name="20% - Accent3 4 2 11 4 2" xfId="19771"/>
    <cellStyle name="20% - Accent3 4 2 11 5" xfId="15151"/>
    <cellStyle name="20% - Accent3 4 2 12" xfId="4493"/>
    <cellStyle name="20% - Accent3 4 2 12 2" xfId="15632"/>
    <cellStyle name="20% - Accent3 4 2 13" xfId="4981"/>
    <cellStyle name="20% - Accent3 4 2 13 2" xfId="18216"/>
    <cellStyle name="20% - Accent3 4 2 14" xfId="5205"/>
    <cellStyle name="20% - Accent3 4 2 14 2" xfId="19773"/>
    <cellStyle name="20% - Accent3 4 2 15" xfId="8920"/>
    <cellStyle name="20% - Accent3 4 2 16" xfId="11573"/>
    <cellStyle name="20% - Accent3 4 2 17" xfId="13260"/>
    <cellStyle name="20% - Accent3 4 2 18" xfId="20987"/>
    <cellStyle name="20% - Accent3 4 2 2" xfId="684"/>
    <cellStyle name="20% - Accent3 4 2 2 2" xfId="3221"/>
    <cellStyle name="20% - Accent3 4 2 2 2 2" xfId="15635"/>
    <cellStyle name="20% - Accent3 4 2 2 3" xfId="5596"/>
    <cellStyle name="20% - Accent3 4 2 2 3 2" xfId="18213"/>
    <cellStyle name="20% - Accent3 4 2 2 4" xfId="5124"/>
    <cellStyle name="20% - Accent3 4 2 2 4 2" xfId="19770"/>
    <cellStyle name="20% - Accent3 4 2 2 5" xfId="8917"/>
    <cellStyle name="20% - Accent3 4 2 2 6" xfId="11567"/>
    <cellStyle name="20% - Accent3 4 2 2 7" xfId="13549"/>
    <cellStyle name="20% - Accent3 4 2 2 8" xfId="21412"/>
    <cellStyle name="20% - Accent3 4 2 3" xfId="1145"/>
    <cellStyle name="20% - Accent3 4 2 3 2" xfId="3423"/>
    <cellStyle name="20% - Accent3 4 2 3 2 2" xfId="15636"/>
    <cellStyle name="20% - Accent3 4 2 3 3" xfId="5895"/>
    <cellStyle name="20% - Accent3 4 2 3 3 2" xfId="18212"/>
    <cellStyle name="20% - Accent3 4 2 3 4" xfId="5122"/>
    <cellStyle name="20% - Accent3 4 2 3 4 2" xfId="19769"/>
    <cellStyle name="20% - Accent3 4 2 3 5" xfId="8916"/>
    <cellStyle name="20% - Accent3 4 2 3 6" xfId="11566"/>
    <cellStyle name="20% - Accent3 4 2 3 7" xfId="13866"/>
    <cellStyle name="20% - Accent3 4 2 3 8" xfId="21634"/>
    <cellStyle name="20% - Accent3 4 2 4" xfId="1462"/>
    <cellStyle name="20% - Accent3 4 2 4 2" xfId="3557"/>
    <cellStyle name="20% - Accent3 4 2 4 2 2" xfId="15637"/>
    <cellStyle name="20% - Accent3 4 2 4 3" xfId="6211"/>
    <cellStyle name="20% - Accent3 4 2 4 3 2" xfId="18211"/>
    <cellStyle name="20% - Accent3 4 2 4 4" xfId="4898"/>
    <cellStyle name="20% - Accent3 4 2 4 4 2" xfId="19768"/>
    <cellStyle name="20% - Accent3 4 2 4 5" xfId="8915"/>
    <cellStyle name="20% - Accent3 4 2 4 6" xfId="11560"/>
    <cellStyle name="20% - Accent3 4 2 4 7" xfId="14005"/>
    <cellStyle name="20% - Accent3 4 2 4 8" xfId="21772"/>
    <cellStyle name="20% - Accent3 4 2 5" xfId="1752"/>
    <cellStyle name="20% - Accent3 4 2 5 2" xfId="3601"/>
    <cellStyle name="20% - Accent3 4 2 5 2 2" xfId="15638"/>
    <cellStyle name="20% - Accent3 4 2 5 3" xfId="6497"/>
    <cellStyle name="20% - Accent3 4 2 5 3 2" xfId="18210"/>
    <cellStyle name="20% - Accent3 4 2 5 4" xfId="7471"/>
    <cellStyle name="20% - Accent3 4 2 5 4 2" xfId="19767"/>
    <cellStyle name="20% - Accent3 4 2 5 5" xfId="8910"/>
    <cellStyle name="20% - Accent3 4 2 5 6" xfId="11559"/>
    <cellStyle name="20% - Accent3 4 2 5 7" xfId="14049"/>
    <cellStyle name="20% - Accent3 4 2 5 8" xfId="21816"/>
    <cellStyle name="20% - Accent3 4 2 6" xfId="1950"/>
    <cellStyle name="20% - Accent3 4 2 6 2" xfId="3637"/>
    <cellStyle name="20% - Accent3 4 2 6 2 2" xfId="15639"/>
    <cellStyle name="20% - Accent3 4 2 6 3" xfId="6695"/>
    <cellStyle name="20% - Accent3 4 2 6 3 2" xfId="18209"/>
    <cellStyle name="20% - Accent3 4 2 6 4" xfId="7251"/>
    <cellStyle name="20% - Accent3 4 2 6 4 2" xfId="19766"/>
    <cellStyle name="20% - Accent3 4 2 6 5" xfId="8909"/>
    <cellStyle name="20% - Accent3 4 2 6 6" xfId="11558"/>
    <cellStyle name="20% - Accent3 4 2 6 7" xfId="14103"/>
    <cellStyle name="20% - Accent3 4 2 6 8" xfId="21870"/>
    <cellStyle name="20% - Accent3 4 2 7" xfId="2016"/>
    <cellStyle name="20% - Accent3 4 2 7 2" xfId="3657"/>
    <cellStyle name="20% - Accent3 4 2 7 2 2" xfId="15640"/>
    <cellStyle name="20% - Accent3 4 2 7 3" xfId="6761"/>
    <cellStyle name="20% - Accent3 4 2 7 3 2" xfId="18208"/>
    <cellStyle name="20% - Accent3 4 2 7 4" xfId="6960"/>
    <cellStyle name="20% - Accent3 4 2 7 4 2" xfId="19765"/>
    <cellStyle name="20% - Accent3 4 2 7 5" xfId="8906"/>
    <cellStyle name="20% - Accent3 4 2 7 6" xfId="11557"/>
    <cellStyle name="20% - Accent3 4 2 7 7" xfId="14132"/>
    <cellStyle name="20% - Accent3 4 2 7 8" xfId="21899"/>
    <cellStyle name="20% - Accent3 4 2 8" xfId="2367"/>
    <cellStyle name="20% - Accent3 4 2 8 2" xfId="3948"/>
    <cellStyle name="20% - Accent3 4 2 8 2 2" xfId="15641"/>
    <cellStyle name="20% - Accent3 4 2 8 3" xfId="7111"/>
    <cellStyle name="20% - Accent3 4 2 8 3 2" xfId="18207"/>
    <cellStyle name="20% - Accent3 4 2 8 4" xfId="5490"/>
    <cellStyle name="20% - Accent3 4 2 8 4 2" xfId="19764"/>
    <cellStyle name="20% - Accent3 4 2 8 5" xfId="8905"/>
    <cellStyle name="20% - Accent3 4 2 8 6" xfId="11556"/>
    <cellStyle name="20% - Accent3 4 2 8 7" xfId="14438"/>
    <cellStyle name="20% - Accent3 4 2 8 8" xfId="22205"/>
    <cellStyle name="20% - Accent3 4 2 9" xfId="2272"/>
    <cellStyle name="20% - Accent3 4 2 9 2" xfId="3857"/>
    <cellStyle name="20% - Accent3 4 2 9 2 2" xfId="15642"/>
    <cellStyle name="20% - Accent3 4 2 9 3" xfId="7016"/>
    <cellStyle name="20% - Accent3 4 2 9 3 2" xfId="18206"/>
    <cellStyle name="20% - Accent3 4 2 9 4" xfId="4897"/>
    <cellStyle name="20% - Accent3 4 2 9 4 2" xfId="19763"/>
    <cellStyle name="20% - Accent3 4 2 9 5" xfId="8904"/>
    <cellStyle name="20% - Accent3 4 2 9 6" xfId="11555"/>
    <cellStyle name="20% - Accent3 4 2 9 7" xfId="14345"/>
    <cellStyle name="20% - Accent3 4 2 9 8" xfId="22112"/>
    <cellStyle name="20% - Accent3 4 20" xfId="20871"/>
    <cellStyle name="20% - Accent3 4 3" xfId="288"/>
    <cellStyle name="20% - Accent3 4 3 10" xfId="2505"/>
    <cellStyle name="20% - Accent3 4 3 10 2" xfId="4081"/>
    <cellStyle name="20% - Accent3 4 3 10 2 2" xfId="15644"/>
    <cellStyle name="20% - Accent3 4 3 10 3" xfId="7249"/>
    <cellStyle name="20% - Accent3 4 3 10 3 2" xfId="18204"/>
    <cellStyle name="20% - Accent3 4 3 10 4" xfId="6978"/>
    <cellStyle name="20% - Accent3 4 3 10 4 2" xfId="19761"/>
    <cellStyle name="20% - Accent3 4 3 10 5" xfId="8900"/>
    <cellStyle name="20% - Accent3 4 3 10 6" xfId="11553"/>
    <cellStyle name="20% - Accent3 4 3 10 7" xfId="14573"/>
    <cellStyle name="20% - Accent3 4 3 10 8" xfId="22340"/>
    <cellStyle name="20% - Accent3 4 3 11" xfId="2940"/>
    <cellStyle name="20% - Accent3 4 3 11 2" xfId="6976"/>
    <cellStyle name="20% - Accent3 4 3 11 2 2" xfId="15645"/>
    <cellStyle name="20% - Accent3 4 3 11 3" xfId="8899"/>
    <cellStyle name="20% - Accent3 4 3 11 3 2" xfId="18203"/>
    <cellStyle name="20% - Accent3 4 3 11 4" xfId="11552"/>
    <cellStyle name="20% - Accent3 4 3 11 4 2" xfId="19760"/>
    <cellStyle name="20% - Accent3 4 3 11 5" xfId="15138"/>
    <cellStyle name="20% - Accent3 4 3 12" xfId="4480"/>
    <cellStyle name="20% - Accent3 4 3 12 2" xfId="15643"/>
    <cellStyle name="20% - Accent3 4 3 13" xfId="4962"/>
    <cellStyle name="20% - Accent3 4 3 13 2" xfId="18205"/>
    <cellStyle name="20% - Accent3 4 3 14" xfId="6961"/>
    <cellStyle name="20% - Accent3 4 3 14 2" xfId="19762"/>
    <cellStyle name="20% - Accent3 4 3 15" xfId="8903"/>
    <cellStyle name="20% - Accent3 4 3 16" xfId="11554"/>
    <cellStyle name="20% - Accent3 4 3 17" xfId="13242"/>
    <cellStyle name="20% - Accent3 4 3 18" xfId="20969"/>
    <cellStyle name="20% - Accent3 4 3 2" xfId="668"/>
    <cellStyle name="20% - Accent3 4 3 2 2" xfId="3207"/>
    <cellStyle name="20% - Accent3 4 3 2 2 2" xfId="15646"/>
    <cellStyle name="20% - Accent3 4 3 2 3" xfId="5580"/>
    <cellStyle name="20% - Accent3 4 3 2 3 2" xfId="18202"/>
    <cellStyle name="20% - Accent3 4 3 2 4" xfId="5525"/>
    <cellStyle name="20% - Accent3 4 3 2 4 2" xfId="19759"/>
    <cellStyle name="20% - Accent3 4 3 2 5" xfId="8898"/>
    <cellStyle name="20% - Accent3 4 3 2 6" xfId="11551"/>
    <cellStyle name="20% - Accent3 4 3 2 7" xfId="13536"/>
    <cellStyle name="20% - Accent3 4 3 2 8" xfId="21398"/>
    <cellStyle name="20% - Accent3 4 3 3" xfId="1127"/>
    <cellStyle name="20% - Accent3 4 3 3 2" xfId="3411"/>
    <cellStyle name="20% - Accent3 4 3 3 2 2" xfId="15647"/>
    <cellStyle name="20% - Accent3 4 3 3 3" xfId="5877"/>
    <cellStyle name="20% - Accent3 4 3 3 3 2" xfId="18201"/>
    <cellStyle name="20% - Accent3 4 3 3 4" xfId="4925"/>
    <cellStyle name="20% - Accent3 4 3 3 4 2" xfId="19758"/>
    <cellStyle name="20% - Accent3 4 3 3 5" xfId="8897"/>
    <cellStyle name="20% - Accent3 4 3 3 6" xfId="11550"/>
    <cellStyle name="20% - Accent3 4 3 3 7" xfId="13854"/>
    <cellStyle name="20% - Accent3 4 3 3 8" xfId="21621"/>
    <cellStyle name="20% - Accent3 4 3 4" xfId="1463"/>
    <cellStyle name="20% - Accent3 4 3 5" xfId="1749"/>
    <cellStyle name="20% - Accent3 4 3 6" xfId="1949"/>
    <cellStyle name="20% - Accent3 4 3 7" xfId="2015"/>
    <cellStyle name="20% - Accent3 4 3 8" xfId="2348"/>
    <cellStyle name="20% - Accent3 4 3 8 2" xfId="3930"/>
    <cellStyle name="20% - Accent3 4 3 8 2 2" xfId="15652"/>
    <cellStyle name="20% - Accent3 4 3 8 3" xfId="7092"/>
    <cellStyle name="20% - Accent3 4 3 8 3 2" xfId="18200"/>
    <cellStyle name="20% - Accent3 4 3 8 4" xfId="5168"/>
    <cellStyle name="20% - Accent3 4 3 8 4 2" xfId="19757"/>
    <cellStyle name="20% - Accent3 4 3 8 5" xfId="8887"/>
    <cellStyle name="20% - Accent3 4 3 8 6" xfId="11549"/>
    <cellStyle name="20% - Accent3 4 3 8 7" xfId="14420"/>
    <cellStyle name="20% - Accent3 4 3 8 8" xfId="22187"/>
    <cellStyle name="20% - Accent3 4 3 9" xfId="2152"/>
    <cellStyle name="20% - Accent3 4 3 9 2" xfId="3756"/>
    <cellStyle name="20% - Accent3 4 3 9 2 2" xfId="15653"/>
    <cellStyle name="20% - Accent3 4 3 9 3" xfId="6896"/>
    <cellStyle name="20% - Accent3 4 3 9 3 2" xfId="18199"/>
    <cellStyle name="20% - Accent3 4 3 9 4" xfId="5258"/>
    <cellStyle name="20% - Accent3 4 3 9 4 2" xfId="19756"/>
    <cellStyle name="20% - Accent3 4 3 9 5" xfId="8886"/>
    <cellStyle name="20% - Accent3 4 3 9 6" xfId="11548"/>
    <cellStyle name="20% - Accent3 4 3 9 7" xfId="14241"/>
    <cellStyle name="20% - Accent3 4 3 9 8" xfId="22008"/>
    <cellStyle name="20% - Accent3 4 4" xfId="536"/>
    <cellStyle name="20% - Accent3 4 4 2" xfId="3117"/>
    <cellStyle name="20% - Accent3 4 4 2 2" xfId="15654"/>
    <cellStyle name="20% - Accent3 4 4 3" xfId="5449"/>
    <cellStyle name="20% - Accent3 4 4 3 2" xfId="18198"/>
    <cellStyle name="20% - Accent3 4 4 4" xfId="5241"/>
    <cellStyle name="20% - Accent3 4 4 4 2" xfId="19755"/>
    <cellStyle name="20% - Accent3 4 4 5" xfId="8885"/>
    <cellStyle name="20% - Accent3 4 4 6" xfId="11547"/>
    <cellStyle name="20% - Accent3 4 4 7" xfId="13441"/>
    <cellStyle name="20% - Accent3 4 4 8" xfId="21299"/>
    <cellStyle name="20% - Accent3 4 5" xfId="486"/>
    <cellStyle name="20% - Accent3 4 5 2" xfId="3110"/>
    <cellStyle name="20% - Accent3 4 5 2 2" xfId="15655"/>
    <cellStyle name="20% - Accent3 4 5 3" xfId="5410"/>
    <cellStyle name="20% - Accent3 4 5 3 2" xfId="18197"/>
    <cellStyle name="20% - Accent3 4 5 4" xfId="5194"/>
    <cellStyle name="20% - Accent3 4 5 4 2" xfId="19754"/>
    <cellStyle name="20% - Accent3 4 5 5" xfId="8884"/>
    <cellStyle name="20% - Accent3 4 5 6" xfId="11544"/>
    <cellStyle name="20% - Accent3 4 5 7" xfId="13417"/>
    <cellStyle name="20% - Accent3 4 5 8" xfId="21283"/>
    <cellStyle name="20% - Accent3 4 6" xfId="1461"/>
    <cellStyle name="20% - Accent3 4 7" xfId="1753"/>
    <cellStyle name="20% - Accent3 4 8" xfId="1951"/>
    <cellStyle name="20% - Accent3 4 9" xfId="2017"/>
    <cellStyle name="20% - Accent3 5" xfId="191"/>
    <cellStyle name="20% - Accent3 5 10" xfId="2253"/>
    <cellStyle name="20% - Accent3 5 10 2" xfId="3838"/>
    <cellStyle name="20% - Accent3 5 10 2 2" xfId="15660"/>
    <cellStyle name="20% - Accent3 5 10 3" xfId="6997"/>
    <cellStyle name="20% - Accent3 5 10 3 2" xfId="18195"/>
    <cellStyle name="20% - Accent3 5 10 4" xfId="5174"/>
    <cellStyle name="20% - Accent3 5 10 4 2" xfId="19752"/>
    <cellStyle name="20% - Accent3 5 10 5" xfId="8877"/>
    <cellStyle name="20% - Accent3 5 10 6" xfId="11537"/>
    <cellStyle name="20% - Accent3 5 10 7" xfId="14326"/>
    <cellStyle name="20% - Accent3 5 10 8" xfId="22093"/>
    <cellStyle name="20% - Accent3 5 11" xfId="2530"/>
    <cellStyle name="20% - Accent3 5 11 2" xfId="4101"/>
    <cellStyle name="20% - Accent3 5 11 2 2" xfId="15661"/>
    <cellStyle name="20% - Accent3 5 11 3" xfId="7274"/>
    <cellStyle name="20% - Accent3 5 11 3 2" xfId="18194"/>
    <cellStyle name="20% - Accent3 5 11 4" xfId="5192"/>
    <cellStyle name="20% - Accent3 5 11 4 2" xfId="19751"/>
    <cellStyle name="20% - Accent3 5 11 5" xfId="8876"/>
    <cellStyle name="20% - Accent3 5 11 6" xfId="11536"/>
    <cellStyle name="20% - Accent3 5 11 7" xfId="14593"/>
    <cellStyle name="20% - Accent3 5 11 8" xfId="22360"/>
    <cellStyle name="20% - Accent3 5 12" xfId="2739"/>
    <cellStyle name="20% - Accent3 5 12 2" xfId="4285"/>
    <cellStyle name="20% - Accent3 5 12 2 2" xfId="15662"/>
    <cellStyle name="20% - Accent3 5 12 3" xfId="7483"/>
    <cellStyle name="20% - Accent3 5 12 3 2" xfId="18193"/>
    <cellStyle name="20% - Accent3 5 12 4" xfId="5246"/>
    <cellStyle name="20% - Accent3 5 12 4 2" xfId="19750"/>
    <cellStyle name="20% - Accent3 5 12 5" xfId="8875"/>
    <cellStyle name="20% - Accent3 5 12 6" xfId="11535"/>
    <cellStyle name="20% - Accent3 5 12 7" xfId="14785"/>
    <cellStyle name="20% - Accent3 5 12 8" xfId="22552"/>
    <cellStyle name="20% - Accent3 5 13" xfId="2884"/>
    <cellStyle name="20% - Accent3 5 13 2" xfId="5252"/>
    <cellStyle name="20% - Accent3 5 13 2 2" xfId="15663"/>
    <cellStyle name="20% - Accent3 5 13 3" xfId="8874"/>
    <cellStyle name="20% - Accent3 5 13 3 2" xfId="18192"/>
    <cellStyle name="20% - Accent3 5 13 4" xfId="11534"/>
    <cellStyle name="20% - Accent3 5 13 4 2" xfId="19749"/>
    <cellStyle name="20% - Accent3 5 13 5" xfId="15076"/>
    <cellStyle name="20% - Accent3 5 14" xfId="4422"/>
    <cellStyle name="20% - Accent3 5 14 2" xfId="15659"/>
    <cellStyle name="20% - Accent3 5 15" xfId="4830"/>
    <cellStyle name="20% - Accent3 5 15 2" xfId="18196"/>
    <cellStyle name="20% - Accent3 5 16" xfId="5177"/>
    <cellStyle name="20% - Accent3 5 16 2" xfId="19753"/>
    <cellStyle name="20% - Accent3 5 17" xfId="8878"/>
    <cellStyle name="20% - Accent3 5 18" xfId="11538"/>
    <cellStyle name="20% - Accent3 5 19" xfId="13173"/>
    <cellStyle name="20% - Accent3 5 2" xfId="331"/>
    <cellStyle name="20% - Accent3 5 2 10" xfId="5199"/>
    <cellStyle name="20% - Accent3 5 2 10 2" xfId="19748"/>
    <cellStyle name="20% - Accent3 5 2 11" xfId="8873"/>
    <cellStyle name="20% - Accent3 5 2 12" xfId="11533"/>
    <cellStyle name="20% - Accent3 5 2 13" xfId="13282"/>
    <cellStyle name="20% - Accent3 5 2 14" xfId="21011"/>
    <cellStyle name="20% - Accent3 5 2 2" xfId="708"/>
    <cellStyle name="20% - Accent3 5 2 2 2" xfId="3245"/>
    <cellStyle name="20% - Accent3 5 2 2 2 2" xfId="15665"/>
    <cellStyle name="20% - Accent3 5 2 2 3" xfId="5620"/>
    <cellStyle name="20% - Accent3 5 2 2 3 2" xfId="18190"/>
    <cellStyle name="20% - Accent3 5 2 2 4" xfId="5214"/>
    <cellStyle name="20% - Accent3 5 2 2 4 2" xfId="19747"/>
    <cellStyle name="20% - Accent3 5 2 2 5" xfId="8872"/>
    <cellStyle name="20% - Accent3 5 2 2 6" xfId="11532"/>
    <cellStyle name="20% - Accent3 5 2 2 7" xfId="13571"/>
    <cellStyle name="20% - Accent3 5 2 2 8" xfId="21436"/>
    <cellStyle name="20% - Accent3 5 2 3" xfId="1169"/>
    <cellStyle name="20% - Accent3 5 2 3 2" xfId="3446"/>
    <cellStyle name="20% - Accent3 5 2 3 2 2" xfId="15666"/>
    <cellStyle name="20% - Accent3 5 2 3 3" xfId="5919"/>
    <cellStyle name="20% - Accent3 5 2 3 3 2" xfId="18189"/>
    <cellStyle name="20% - Accent3 5 2 3 4" xfId="5298"/>
    <cellStyle name="20% - Accent3 5 2 3 4 2" xfId="19746"/>
    <cellStyle name="20% - Accent3 5 2 3 5" xfId="8867"/>
    <cellStyle name="20% - Accent3 5 2 3 6" xfId="11531"/>
    <cellStyle name="20% - Accent3 5 2 3 7" xfId="13890"/>
    <cellStyle name="20% - Accent3 5 2 3 8" xfId="21658"/>
    <cellStyle name="20% - Accent3 5 2 4" xfId="2391"/>
    <cellStyle name="20% - Accent3 5 2 4 2" xfId="3971"/>
    <cellStyle name="20% - Accent3 5 2 4 2 2" xfId="15667"/>
    <cellStyle name="20% - Accent3 5 2 4 3" xfId="7135"/>
    <cellStyle name="20% - Accent3 5 2 4 3 2" xfId="18188"/>
    <cellStyle name="20% - Accent3 5 2 4 4" xfId="5285"/>
    <cellStyle name="20% - Accent3 5 2 4 4 2" xfId="19745"/>
    <cellStyle name="20% - Accent3 5 2 4 5" xfId="8845"/>
    <cellStyle name="20% - Accent3 5 2 4 6" xfId="11529"/>
    <cellStyle name="20% - Accent3 5 2 4 7" xfId="14462"/>
    <cellStyle name="20% - Accent3 5 2 4 8" xfId="22229"/>
    <cellStyle name="20% - Accent3 5 2 5" xfId="2276"/>
    <cellStyle name="20% - Accent3 5 2 5 2" xfId="3861"/>
    <cellStyle name="20% - Accent3 5 2 5 2 2" xfId="15668"/>
    <cellStyle name="20% - Accent3 5 2 5 3" xfId="7020"/>
    <cellStyle name="20% - Accent3 5 2 5 3 2" xfId="18187"/>
    <cellStyle name="20% - Accent3 5 2 5 4" xfId="5264"/>
    <cellStyle name="20% - Accent3 5 2 5 4 2" xfId="19744"/>
    <cellStyle name="20% - Accent3 5 2 5 5" xfId="8817"/>
    <cellStyle name="20% - Accent3 5 2 5 6" xfId="11524"/>
    <cellStyle name="20% - Accent3 5 2 5 7" xfId="14349"/>
    <cellStyle name="20% - Accent3 5 2 5 8" xfId="22116"/>
    <cellStyle name="20% - Accent3 5 2 6" xfId="2664"/>
    <cellStyle name="20% - Accent3 5 2 6 2" xfId="4219"/>
    <cellStyle name="20% - Accent3 5 2 6 2 2" xfId="15669"/>
    <cellStyle name="20% - Accent3 5 2 6 3" xfId="7408"/>
    <cellStyle name="20% - Accent3 5 2 6 3 2" xfId="18186"/>
    <cellStyle name="20% - Accent3 5 2 6 4" xfId="4682"/>
    <cellStyle name="20% - Accent3 5 2 6 4 2" xfId="19743"/>
    <cellStyle name="20% - Accent3 5 2 6 5" xfId="8814"/>
    <cellStyle name="20% - Accent3 5 2 6 6" xfId="11523"/>
    <cellStyle name="20% - Accent3 5 2 6 7" xfId="14718"/>
    <cellStyle name="20% - Accent3 5 2 6 8" xfId="22485"/>
    <cellStyle name="20% - Accent3 5 2 7" xfId="2977"/>
    <cellStyle name="20% - Accent3 5 2 7 2" xfId="4680"/>
    <cellStyle name="20% - Accent3 5 2 7 2 2" xfId="15670"/>
    <cellStyle name="20% - Accent3 5 2 7 3" xfId="8813"/>
    <cellStyle name="20% - Accent3 5 2 7 3 2" xfId="18185"/>
    <cellStyle name="20% - Accent3 5 2 7 4" xfId="11522"/>
    <cellStyle name="20% - Accent3 5 2 7 4 2" xfId="19742"/>
    <cellStyle name="20% - Accent3 5 2 7 5" xfId="15174"/>
    <cellStyle name="20% - Accent3 5 2 8" xfId="4517"/>
    <cellStyle name="20% - Accent3 5 2 8 2" xfId="15664"/>
    <cellStyle name="20% - Accent3 5 2 9" xfId="5005"/>
    <cellStyle name="20% - Accent3 5 2 9 2" xfId="18191"/>
    <cellStyle name="20% - Accent3 5 20" xfId="20899"/>
    <cellStyle name="20% - Accent3 5 3" xfId="370"/>
    <cellStyle name="20% - Accent3 5 3 10" xfId="4811"/>
    <cellStyle name="20% - Accent3 5 3 10 2" xfId="19741"/>
    <cellStyle name="20% - Accent3 5 3 11" xfId="8812"/>
    <cellStyle name="20% - Accent3 5 3 12" xfId="11521"/>
    <cellStyle name="20% - Accent3 5 3 13" xfId="13319"/>
    <cellStyle name="20% - Accent3 5 3 14" xfId="21049"/>
    <cellStyle name="20% - Accent3 5 3 2" xfId="747"/>
    <cellStyle name="20% - Accent3 5 3 2 2" xfId="3282"/>
    <cellStyle name="20% - Accent3 5 3 2 2 2" xfId="15672"/>
    <cellStyle name="20% - Accent3 5 3 2 3" xfId="5659"/>
    <cellStyle name="20% - Accent3 5 3 2 3 2" xfId="18183"/>
    <cellStyle name="20% - Accent3 5 3 2 4" xfId="4810"/>
    <cellStyle name="20% - Accent3 5 3 2 4 2" xfId="19740"/>
    <cellStyle name="20% - Accent3 5 3 2 5" xfId="8811"/>
    <cellStyle name="20% - Accent3 5 3 2 6" xfId="11519"/>
    <cellStyle name="20% - Accent3 5 3 2 7" xfId="13606"/>
    <cellStyle name="20% - Accent3 5 3 2 8" xfId="21473"/>
    <cellStyle name="20% - Accent3 5 3 3" xfId="1206"/>
    <cellStyle name="20% - Accent3 5 3 3 2" xfId="3483"/>
    <cellStyle name="20% - Accent3 5 3 3 2 2" xfId="15673"/>
    <cellStyle name="20% - Accent3 5 3 3 3" xfId="5956"/>
    <cellStyle name="20% - Accent3 5 3 3 3 2" xfId="18182"/>
    <cellStyle name="20% - Accent3 5 3 3 4" xfId="4809"/>
    <cellStyle name="20% - Accent3 5 3 3 4 2" xfId="19739"/>
    <cellStyle name="20% - Accent3 5 3 3 5" xfId="8810"/>
    <cellStyle name="20% - Accent3 5 3 3 6" xfId="11518"/>
    <cellStyle name="20% - Accent3 5 3 3 7" xfId="13927"/>
    <cellStyle name="20% - Accent3 5 3 3 8" xfId="21695"/>
    <cellStyle name="20% - Accent3 5 3 4" xfId="2430"/>
    <cellStyle name="20% - Accent3 5 3 4 2" xfId="4010"/>
    <cellStyle name="20% - Accent3 5 3 4 2 2" xfId="15674"/>
    <cellStyle name="20% - Accent3 5 3 4 3" xfId="7174"/>
    <cellStyle name="20% - Accent3 5 3 4 3 2" xfId="18181"/>
    <cellStyle name="20% - Accent3 5 3 4 4" xfId="4787"/>
    <cellStyle name="20% - Accent3 5 3 4 4 2" xfId="19738"/>
    <cellStyle name="20% - Accent3 5 3 4 5" xfId="8809"/>
    <cellStyle name="20% - Accent3 5 3 4 6" xfId="11517"/>
    <cellStyle name="20% - Accent3 5 3 4 7" xfId="14501"/>
    <cellStyle name="20% - Accent3 5 3 4 8" xfId="22268"/>
    <cellStyle name="20% - Accent3 5 3 5" xfId="2108"/>
    <cellStyle name="20% - Accent3 5 3 5 2" xfId="3714"/>
    <cellStyle name="20% - Accent3 5 3 5 2 2" xfId="15675"/>
    <cellStyle name="20% - Accent3 5 3 5 3" xfId="6852"/>
    <cellStyle name="20% - Accent3 5 3 5 3 2" xfId="18180"/>
    <cellStyle name="20% - Accent3 5 3 5 4" xfId="4788"/>
    <cellStyle name="20% - Accent3 5 3 5 4 2" xfId="19737"/>
    <cellStyle name="20% - Accent3 5 3 5 5" xfId="8808"/>
    <cellStyle name="20% - Accent3 5 3 5 6" xfId="11516"/>
    <cellStyle name="20% - Accent3 5 3 5 7" xfId="14198"/>
    <cellStyle name="20% - Accent3 5 3 5 8" xfId="21965"/>
    <cellStyle name="20% - Accent3 5 3 6" xfId="2629"/>
    <cellStyle name="20% - Accent3 5 3 6 2" xfId="4190"/>
    <cellStyle name="20% - Accent3 5 3 6 2 2" xfId="15676"/>
    <cellStyle name="20% - Accent3 5 3 6 3" xfId="7373"/>
    <cellStyle name="20% - Accent3 5 3 6 3 2" xfId="18179"/>
    <cellStyle name="20% - Accent3 5 3 6 4" xfId="4789"/>
    <cellStyle name="20% - Accent3 5 3 6 4 2" xfId="19736"/>
    <cellStyle name="20% - Accent3 5 3 6 5" xfId="8794"/>
    <cellStyle name="20% - Accent3 5 3 6 6" xfId="11515"/>
    <cellStyle name="20% - Accent3 5 3 6 7" xfId="14687"/>
    <cellStyle name="20% - Accent3 5 3 6 8" xfId="22454"/>
    <cellStyle name="20% - Accent3 5 3 7" xfId="3014"/>
    <cellStyle name="20% - Accent3 5 3 7 2" xfId="4790"/>
    <cellStyle name="20% - Accent3 5 3 7 2 2" xfId="15677"/>
    <cellStyle name="20% - Accent3 5 3 7 3" xfId="8793"/>
    <cellStyle name="20% - Accent3 5 3 7 3 2" xfId="18178"/>
    <cellStyle name="20% - Accent3 5 3 7 4" xfId="11514"/>
    <cellStyle name="20% - Accent3 5 3 7 4 2" xfId="19735"/>
    <cellStyle name="20% - Accent3 5 3 7 5" xfId="15212"/>
    <cellStyle name="20% - Accent3 5 3 8" xfId="4554"/>
    <cellStyle name="20% - Accent3 5 3 8 2" xfId="15671"/>
    <cellStyle name="20% - Accent3 5 3 9" xfId="5044"/>
    <cellStyle name="20% - Accent3 5 3 9 2" xfId="18184"/>
    <cellStyle name="20% - Accent3 5 4" xfId="585"/>
    <cellStyle name="20% - Accent3 5 4 2" xfId="3142"/>
    <cellStyle name="20% - Accent3 5 4 2 2" xfId="15678"/>
    <cellStyle name="20% - Accent3 5 4 3" xfId="5497"/>
    <cellStyle name="20% - Accent3 5 4 3 2" xfId="18177"/>
    <cellStyle name="20% - Accent3 5 4 4" xfId="5118"/>
    <cellStyle name="20% - Accent3 5 4 4 2" xfId="19734"/>
    <cellStyle name="20% - Accent3 5 4 5" xfId="8792"/>
    <cellStyle name="20% - Accent3 5 4 6" xfId="11513"/>
    <cellStyle name="20% - Accent3 5 4 7" xfId="13468"/>
    <cellStyle name="20% - Accent3 5 4 8" xfId="21330"/>
    <cellStyle name="20% - Accent3 5 5" xfId="1048"/>
    <cellStyle name="20% - Accent3 5 5 2" xfId="3355"/>
    <cellStyle name="20% - Accent3 5 5 2 2" xfId="15679"/>
    <cellStyle name="20% - Accent3 5 5 3" xfId="5798"/>
    <cellStyle name="20% - Accent3 5 5 3 2" xfId="18176"/>
    <cellStyle name="20% - Accent3 5 5 4" xfId="5125"/>
    <cellStyle name="20% - Accent3 5 5 4 2" xfId="19733"/>
    <cellStyle name="20% - Accent3 5 5 5" xfId="8791"/>
    <cellStyle name="20% - Accent3 5 5 6" xfId="11512"/>
    <cellStyle name="20% - Accent3 5 5 7" xfId="13796"/>
    <cellStyle name="20% - Accent3 5 5 8" xfId="21563"/>
    <cellStyle name="20% - Accent3 5 6" xfId="1464"/>
    <cellStyle name="20% - Accent3 5 7" xfId="1746"/>
    <cellStyle name="20% - Accent3 5 8" xfId="1948"/>
    <cellStyle name="20% - Accent3 5 9" xfId="2014"/>
    <cellStyle name="20% - Accent3 6" xfId="186"/>
    <cellStyle name="20% - Accent3 7" xfId="240"/>
    <cellStyle name="20% - Accent3 7 10" xfId="4440"/>
    <cellStyle name="20% - Accent3 7 10 2" xfId="15683"/>
    <cellStyle name="20% - Accent3 7 11" xfId="4879"/>
    <cellStyle name="20% - Accent3 7 11 2" xfId="18175"/>
    <cellStyle name="20% - Accent3 7 12" xfId="4887"/>
    <cellStyle name="20% - Accent3 7 12 2" xfId="19732"/>
    <cellStyle name="20% - Accent3 7 13" xfId="8725"/>
    <cellStyle name="20% - Accent3 7 14" xfId="11507"/>
    <cellStyle name="20% - Accent3 7 15" xfId="13195"/>
    <cellStyle name="20% - Accent3 7 16" xfId="20921"/>
    <cellStyle name="20% - Accent3 7 2" xfId="354"/>
    <cellStyle name="20% - Accent3 7 2 10" xfId="4838"/>
    <cellStyle name="20% - Accent3 7 2 10 2" xfId="19731"/>
    <cellStyle name="20% - Accent3 7 2 11" xfId="8724"/>
    <cellStyle name="20% - Accent3 7 2 12" xfId="11506"/>
    <cellStyle name="20% - Accent3 7 2 13" xfId="13303"/>
    <cellStyle name="20% - Accent3 7 2 14" xfId="21034"/>
    <cellStyle name="20% - Accent3 7 2 2" xfId="731"/>
    <cellStyle name="20% - Accent3 7 2 2 2" xfId="3268"/>
    <cellStyle name="20% - Accent3 7 2 2 2 2" xfId="15685"/>
    <cellStyle name="20% - Accent3 7 2 2 3" xfId="5643"/>
    <cellStyle name="20% - Accent3 7 2 2 3 2" xfId="18173"/>
    <cellStyle name="20% - Accent3 7 2 2 4" xfId="4808"/>
    <cellStyle name="20% - Accent3 7 2 2 4 2" xfId="19730"/>
    <cellStyle name="20% - Accent3 7 2 2 5" xfId="8723"/>
    <cellStyle name="20% - Accent3 7 2 2 6" xfId="11505"/>
    <cellStyle name="20% - Accent3 7 2 2 7" xfId="13592"/>
    <cellStyle name="20% - Accent3 7 2 2 8" xfId="21459"/>
    <cellStyle name="20% - Accent3 7 2 3" xfId="1192"/>
    <cellStyle name="20% - Accent3 7 2 3 2" xfId="3469"/>
    <cellStyle name="20% - Accent3 7 2 3 2 2" xfId="15686"/>
    <cellStyle name="20% - Accent3 7 2 3 3" xfId="5942"/>
    <cellStyle name="20% - Accent3 7 2 3 3 2" xfId="18172"/>
    <cellStyle name="20% - Accent3 7 2 3 4" xfId="5167"/>
    <cellStyle name="20% - Accent3 7 2 3 4 2" xfId="19729"/>
    <cellStyle name="20% - Accent3 7 2 3 5" xfId="8722"/>
    <cellStyle name="20% - Accent3 7 2 3 6" xfId="11499"/>
    <cellStyle name="20% - Accent3 7 2 3 7" xfId="13913"/>
    <cellStyle name="20% - Accent3 7 2 3 8" xfId="21681"/>
    <cellStyle name="20% - Accent3 7 2 4" xfId="2414"/>
    <cellStyle name="20% - Accent3 7 2 4 2" xfId="3994"/>
    <cellStyle name="20% - Accent3 7 2 4 2 2" xfId="15687"/>
    <cellStyle name="20% - Accent3 7 2 4 3" xfId="7158"/>
    <cellStyle name="20% - Accent3 7 2 4 3 2" xfId="18171"/>
    <cellStyle name="20% - Accent3 7 2 4 4" xfId="5187"/>
    <cellStyle name="20% - Accent3 7 2 4 4 2" xfId="19728"/>
    <cellStyle name="20% - Accent3 7 2 4 5" xfId="8711"/>
    <cellStyle name="20% - Accent3 7 2 4 6" xfId="11498"/>
    <cellStyle name="20% - Accent3 7 2 4 7" xfId="14485"/>
    <cellStyle name="20% - Accent3 7 2 4 8" xfId="22252"/>
    <cellStyle name="20% - Accent3 7 2 5" xfId="2119"/>
    <cellStyle name="20% - Accent3 7 2 5 2" xfId="3725"/>
    <cellStyle name="20% - Accent3 7 2 5 2 2" xfId="15688"/>
    <cellStyle name="20% - Accent3 7 2 5 3" xfId="6863"/>
    <cellStyle name="20% - Accent3 7 2 5 3 2" xfId="18170"/>
    <cellStyle name="20% - Accent3 7 2 5 4" xfId="5173"/>
    <cellStyle name="20% - Accent3 7 2 5 4 2" xfId="19727"/>
    <cellStyle name="20% - Accent3 7 2 5 5" xfId="8703"/>
    <cellStyle name="20% - Accent3 7 2 5 6" xfId="11497"/>
    <cellStyle name="20% - Accent3 7 2 5 7" xfId="14209"/>
    <cellStyle name="20% - Accent3 7 2 5 8" xfId="21976"/>
    <cellStyle name="20% - Accent3 7 2 6" xfId="2514"/>
    <cellStyle name="20% - Accent3 7 2 6 2" xfId="4086"/>
    <cellStyle name="20% - Accent3 7 2 6 2 2" xfId="15689"/>
    <cellStyle name="20% - Accent3 7 2 6 3" xfId="7258"/>
    <cellStyle name="20% - Accent3 7 2 6 3 2" xfId="18169"/>
    <cellStyle name="20% - Accent3 7 2 6 4" xfId="5243"/>
    <cellStyle name="20% - Accent3 7 2 6 4 2" xfId="19726"/>
    <cellStyle name="20% - Accent3 7 2 6 5" xfId="8702"/>
    <cellStyle name="20% - Accent3 7 2 6 6" xfId="11496"/>
    <cellStyle name="20% - Accent3 7 2 6 7" xfId="14578"/>
    <cellStyle name="20% - Accent3 7 2 6 8" xfId="22345"/>
    <cellStyle name="20% - Accent3 7 2 7" xfId="3000"/>
    <cellStyle name="20% - Accent3 7 2 7 2" xfId="5131"/>
    <cellStyle name="20% - Accent3 7 2 7 2 2" xfId="15690"/>
    <cellStyle name="20% - Accent3 7 2 7 3" xfId="8701"/>
    <cellStyle name="20% - Accent3 7 2 7 3 2" xfId="18168"/>
    <cellStyle name="20% - Accent3 7 2 7 4" xfId="11495"/>
    <cellStyle name="20% - Accent3 7 2 7 4 2" xfId="19725"/>
    <cellStyle name="20% - Accent3 7 2 7 5" xfId="15197"/>
    <cellStyle name="20% - Accent3 7 2 8" xfId="4540"/>
    <cellStyle name="20% - Accent3 7 2 8 2" xfId="15684"/>
    <cellStyle name="20% - Accent3 7 2 9" xfId="5028"/>
    <cellStyle name="20% - Accent3 7 2 9 2" xfId="18174"/>
    <cellStyle name="20% - Accent3 7 3" xfId="386"/>
    <cellStyle name="20% - Accent3 7 3 10" xfId="5117"/>
    <cellStyle name="20% - Accent3 7 3 10 2" xfId="19724"/>
    <cellStyle name="20% - Accent3 7 3 11" xfId="8700"/>
    <cellStyle name="20% - Accent3 7 3 12" xfId="11494"/>
    <cellStyle name="20% - Accent3 7 3 13" xfId="13335"/>
    <cellStyle name="20% - Accent3 7 3 14" xfId="21065"/>
    <cellStyle name="20% - Accent3 7 3 2" xfId="763"/>
    <cellStyle name="20% - Accent3 7 3 2 2" xfId="3298"/>
    <cellStyle name="20% - Accent3 7 3 2 2 2" xfId="15692"/>
    <cellStyle name="20% - Accent3 7 3 2 3" xfId="5675"/>
    <cellStyle name="20% - Accent3 7 3 2 3 2" xfId="18166"/>
    <cellStyle name="20% - Accent3 7 3 2 4" xfId="4906"/>
    <cellStyle name="20% - Accent3 7 3 2 4 2" xfId="19723"/>
    <cellStyle name="20% - Accent3 7 3 2 5" xfId="8699"/>
    <cellStyle name="20% - Accent3 7 3 2 6" xfId="11493"/>
    <cellStyle name="20% - Accent3 7 3 2 7" xfId="13622"/>
    <cellStyle name="20% - Accent3 7 3 2 8" xfId="21489"/>
    <cellStyle name="20% - Accent3 7 3 3" xfId="1222"/>
    <cellStyle name="20% - Accent3 7 3 3 2" xfId="3499"/>
    <cellStyle name="20% - Accent3 7 3 3 2 2" xfId="15693"/>
    <cellStyle name="20% - Accent3 7 3 3 3" xfId="5972"/>
    <cellStyle name="20% - Accent3 7 3 3 3 2" xfId="18165"/>
    <cellStyle name="20% - Accent3 7 3 3 4" xfId="7581"/>
    <cellStyle name="20% - Accent3 7 3 3 4 2" xfId="19722"/>
    <cellStyle name="20% - Accent3 7 3 3 5" xfId="8698"/>
    <cellStyle name="20% - Accent3 7 3 3 6" xfId="11492"/>
    <cellStyle name="20% - Accent3 7 3 3 7" xfId="13943"/>
    <cellStyle name="20% - Accent3 7 3 3 8" xfId="21711"/>
    <cellStyle name="20% - Accent3 7 3 4" xfId="2446"/>
    <cellStyle name="20% - Accent3 7 3 4 2" xfId="4026"/>
    <cellStyle name="20% - Accent3 7 3 4 2 2" xfId="15694"/>
    <cellStyle name="20% - Accent3 7 3 4 3" xfId="7190"/>
    <cellStyle name="20% - Accent3 7 3 4 3 2" xfId="18164"/>
    <cellStyle name="20% - Accent3 7 3 4 4" xfId="7467"/>
    <cellStyle name="20% - Accent3 7 3 4 4 2" xfId="19721"/>
    <cellStyle name="20% - Accent3 7 3 4 5" xfId="8697"/>
    <cellStyle name="20% - Accent3 7 3 4 6" xfId="11491"/>
    <cellStyle name="20% - Accent3 7 3 4 7" xfId="14517"/>
    <cellStyle name="20% - Accent3 7 3 4 8" xfId="22284"/>
    <cellStyle name="20% - Accent3 7 3 5" xfId="2669"/>
    <cellStyle name="20% - Accent3 7 3 5 2" xfId="4224"/>
    <cellStyle name="20% - Accent3 7 3 5 2 2" xfId="15695"/>
    <cellStyle name="20% - Accent3 7 3 5 3" xfId="7413"/>
    <cellStyle name="20% - Accent3 7 3 5 3 2" xfId="18163"/>
    <cellStyle name="20% - Accent3 7 3 5 4" xfId="7244"/>
    <cellStyle name="20% - Accent3 7 3 5 4 2" xfId="19720"/>
    <cellStyle name="20% - Accent3 7 3 5 5" xfId="8696"/>
    <cellStyle name="20% - Accent3 7 3 5 6" xfId="11490"/>
    <cellStyle name="20% - Accent3 7 3 5 7" xfId="14723"/>
    <cellStyle name="20% - Accent3 7 3 5 8" xfId="22490"/>
    <cellStyle name="20% - Accent3 7 3 6" xfId="2783"/>
    <cellStyle name="20% - Accent3 7 3 6 2" xfId="4316"/>
    <cellStyle name="20% - Accent3 7 3 6 2 2" xfId="15696"/>
    <cellStyle name="20% - Accent3 7 3 6 3" xfId="7527"/>
    <cellStyle name="20% - Accent3 7 3 6 3 2" xfId="18162"/>
    <cellStyle name="20% - Accent3 7 3 6 4" xfId="6026"/>
    <cellStyle name="20% - Accent3 7 3 6 4 2" xfId="19719"/>
    <cellStyle name="20% - Accent3 7 3 6 5" xfId="8695"/>
    <cellStyle name="20% - Accent3 7 3 6 6" xfId="11488"/>
    <cellStyle name="20% - Accent3 7 3 6 7" xfId="14822"/>
    <cellStyle name="20% - Accent3 7 3 6 8" xfId="22589"/>
    <cellStyle name="20% - Accent3 7 3 7" xfId="3030"/>
    <cellStyle name="20% - Accent3 7 3 7 2" xfId="4963"/>
    <cellStyle name="20% - Accent3 7 3 7 2 2" xfId="15697"/>
    <cellStyle name="20% - Accent3 7 3 7 3" xfId="8666"/>
    <cellStyle name="20% - Accent3 7 3 7 3 2" xfId="18161"/>
    <cellStyle name="20% - Accent3 7 3 7 4" xfId="11487"/>
    <cellStyle name="20% - Accent3 7 3 7 4 2" xfId="19718"/>
    <cellStyle name="20% - Accent3 7 3 7 5" xfId="15228"/>
    <cellStyle name="20% - Accent3 7 3 8" xfId="4570"/>
    <cellStyle name="20% - Accent3 7 3 8 2" xfId="15691"/>
    <cellStyle name="20% - Accent3 7 3 9" xfId="5060"/>
    <cellStyle name="20% - Accent3 7 3 9 2" xfId="18167"/>
    <cellStyle name="20% - Accent3 7 4" xfId="623"/>
    <cellStyle name="20% - Accent3 7 4 2" xfId="3164"/>
    <cellStyle name="20% - Accent3 7 4 2 2" xfId="15698"/>
    <cellStyle name="20% - Accent3 7 4 3" xfId="5535"/>
    <cellStyle name="20% - Accent3 7 4 3 2" xfId="18159"/>
    <cellStyle name="20% - Accent3 7 4 4" xfId="5040"/>
    <cellStyle name="20% - Accent3 7 4 4 2" xfId="19714"/>
    <cellStyle name="20% - Accent3 7 4 5" xfId="8665"/>
    <cellStyle name="20% - Accent3 7 4 6" xfId="11486"/>
    <cellStyle name="20% - Accent3 7 4 7" xfId="13493"/>
    <cellStyle name="20% - Accent3 7 4 8" xfId="21355"/>
    <cellStyle name="20% - Accent3 7 5" xfId="1083"/>
    <cellStyle name="20% - Accent3 7 5 2" xfId="3371"/>
    <cellStyle name="20% - Accent3 7 5 2 2" xfId="15699"/>
    <cellStyle name="20% - Accent3 7 5 3" xfId="5833"/>
    <cellStyle name="20% - Accent3 7 5 3 2" xfId="18156"/>
    <cellStyle name="20% - Accent3 7 5 4" xfId="7514"/>
    <cellStyle name="20% - Accent3 7 5 4 2" xfId="19710"/>
    <cellStyle name="20% - Accent3 7 5 5" xfId="8664"/>
    <cellStyle name="20% - Accent3 7 5 6" xfId="11485"/>
    <cellStyle name="20% - Accent3 7 5 7" xfId="13814"/>
    <cellStyle name="20% - Accent3 7 5 8" xfId="21581"/>
    <cellStyle name="20% - Accent3 7 6" xfId="2300"/>
    <cellStyle name="20% - Accent3 7 6 2" xfId="3882"/>
    <cellStyle name="20% - Accent3 7 6 2 2" xfId="15700"/>
    <cellStyle name="20% - Accent3 7 6 3" xfId="7044"/>
    <cellStyle name="20% - Accent3 7 6 3 2" xfId="18155"/>
    <cellStyle name="20% - Accent3 7 6 4" xfId="7383"/>
    <cellStyle name="20% - Accent3 7 6 4 2" xfId="19709"/>
    <cellStyle name="20% - Accent3 7 6 5" xfId="8663"/>
    <cellStyle name="20% - Accent3 7 6 6" xfId="11484"/>
    <cellStyle name="20% - Accent3 7 6 7" xfId="14372"/>
    <cellStyle name="20% - Accent3 7 6 8" xfId="22139"/>
    <cellStyle name="20% - Accent3 7 7" xfId="2190"/>
    <cellStyle name="20% - Accent3 7 7 2" xfId="3787"/>
    <cellStyle name="20% - Accent3 7 7 2 2" xfId="15701"/>
    <cellStyle name="20% - Accent3 7 7 3" xfId="6934"/>
    <cellStyle name="20% - Accent3 7 7 3 2" xfId="18154"/>
    <cellStyle name="20% - Accent3 7 7 4" xfId="6941"/>
    <cellStyle name="20% - Accent3 7 7 4 2" xfId="19708"/>
    <cellStyle name="20% - Accent3 7 7 5" xfId="8657"/>
    <cellStyle name="20% - Accent3 7 7 6" xfId="11483"/>
    <cellStyle name="20% - Accent3 7 7 7" xfId="14274"/>
    <cellStyle name="20% - Accent3 7 7 8" xfId="22041"/>
    <cellStyle name="20% - Accent3 7 8" xfId="2627"/>
    <cellStyle name="20% - Accent3 7 8 2" xfId="4188"/>
    <cellStyle name="20% - Accent3 7 8 2 2" xfId="15702"/>
    <cellStyle name="20% - Accent3 7 8 3" xfId="7371"/>
    <cellStyle name="20% - Accent3 7 8 3 2" xfId="18153"/>
    <cellStyle name="20% - Accent3 7 8 4" xfId="6783"/>
    <cellStyle name="20% - Accent3 7 8 4 2" xfId="19707"/>
    <cellStyle name="20% - Accent3 7 8 5" xfId="8649"/>
    <cellStyle name="20% - Accent3 7 8 6" xfId="11482"/>
    <cellStyle name="20% - Accent3 7 8 7" xfId="14685"/>
    <cellStyle name="20% - Accent3 7 8 8" xfId="22452"/>
    <cellStyle name="20% - Accent3 7 9" xfId="2900"/>
    <cellStyle name="20% - Accent3 7 9 2" xfId="6740"/>
    <cellStyle name="20% - Accent3 7 9 2 2" xfId="15703"/>
    <cellStyle name="20% - Accent3 7 9 3" xfId="8648"/>
    <cellStyle name="20% - Accent3 7 9 3 2" xfId="18152"/>
    <cellStyle name="20% - Accent3 7 9 4" xfId="11481"/>
    <cellStyle name="20% - Accent3 7 9 4 2" xfId="19706"/>
    <cellStyle name="20% - Accent3 7 9 5" xfId="15094"/>
    <cellStyle name="20% - Accent3 8" xfId="260"/>
    <cellStyle name="20% - Accent3 8 10" xfId="6674"/>
    <cellStyle name="20% - Accent3 8 10 2" xfId="19705"/>
    <cellStyle name="20% - Accent3 8 11" xfId="8647"/>
    <cellStyle name="20% - Accent3 8 12" xfId="11480"/>
    <cellStyle name="20% - Accent3 8 13" xfId="13214"/>
    <cellStyle name="20% - Accent3 8 14" xfId="20941"/>
    <cellStyle name="20% - Accent3 8 2" xfId="640"/>
    <cellStyle name="20% - Accent3 8 2 2" xfId="3180"/>
    <cellStyle name="20% - Accent3 8 2 2 2" xfId="15705"/>
    <cellStyle name="20% - Accent3 8 2 3" xfId="5552"/>
    <cellStyle name="20% - Accent3 8 2 3 2" xfId="18150"/>
    <cellStyle name="20% - Accent3 8 2 4" xfId="6523"/>
    <cellStyle name="20% - Accent3 8 2 4 2" xfId="19704"/>
    <cellStyle name="20% - Accent3 8 2 5" xfId="8646"/>
    <cellStyle name="20% - Accent3 8 2 6" xfId="11479"/>
    <cellStyle name="20% - Accent3 8 2 7" xfId="13509"/>
    <cellStyle name="20% - Accent3 8 2 8" xfId="21371"/>
    <cellStyle name="20% - Accent3 8 3" xfId="1100"/>
    <cellStyle name="20% - Accent3 8 3 2" xfId="3385"/>
    <cellStyle name="20% - Accent3 8 3 2 2" xfId="15706"/>
    <cellStyle name="20% - Accent3 8 3 3" xfId="5850"/>
    <cellStyle name="20% - Accent3 8 3 3 2" xfId="18149"/>
    <cellStyle name="20% - Accent3 8 3 4" xfId="5166"/>
    <cellStyle name="20% - Accent3 8 3 4 2" xfId="19703"/>
    <cellStyle name="20% - Accent3 8 3 5" xfId="8645"/>
    <cellStyle name="20% - Accent3 8 3 6" xfId="11478"/>
    <cellStyle name="20% - Accent3 8 3 7" xfId="13828"/>
    <cellStyle name="20% - Accent3 8 3 8" xfId="21595"/>
    <cellStyle name="20% - Accent3 8 4" xfId="2320"/>
    <cellStyle name="20% - Accent3 8 4 2" xfId="3902"/>
    <cellStyle name="20% - Accent3 8 4 2 2" xfId="15707"/>
    <cellStyle name="20% - Accent3 8 4 3" xfId="7064"/>
    <cellStyle name="20% - Accent3 8 4 3 2" xfId="18148"/>
    <cellStyle name="20% - Accent3 8 4 4" xfId="5247"/>
    <cellStyle name="20% - Accent3 8 4 4 2" xfId="19702"/>
    <cellStyle name="20% - Accent3 8 4 5" xfId="8644"/>
    <cellStyle name="20% - Accent3 8 4 6" xfId="11473"/>
    <cellStyle name="20% - Accent3 8 4 7" xfId="14392"/>
    <cellStyle name="20% - Accent3 8 4 8" xfId="22159"/>
    <cellStyle name="20% - Accent3 8 5" xfId="2166"/>
    <cellStyle name="20% - Accent3 8 5 2" xfId="3770"/>
    <cellStyle name="20% - Accent3 8 5 2 2" xfId="15708"/>
    <cellStyle name="20% - Accent3 8 5 3" xfId="6910"/>
    <cellStyle name="20% - Accent3 8 5 3 2" xfId="18147"/>
    <cellStyle name="20% - Accent3 8 5 4" xfId="5206"/>
    <cellStyle name="20% - Accent3 8 5 4 2" xfId="19701"/>
    <cellStyle name="20% - Accent3 8 5 5" xfId="8643"/>
    <cellStyle name="20% - Accent3 8 5 6" xfId="11472"/>
    <cellStyle name="20% - Accent3 8 5 7" xfId="14255"/>
    <cellStyle name="20% - Accent3 8 5 8" xfId="22022"/>
    <cellStyle name="20% - Accent3 8 6" xfId="2189"/>
    <cellStyle name="20% - Accent3 8 6 2" xfId="3786"/>
    <cellStyle name="20% - Accent3 8 6 2 2" xfId="15709"/>
    <cellStyle name="20% - Accent3 8 6 3" xfId="6933"/>
    <cellStyle name="20% - Accent3 8 6 3 2" xfId="18146"/>
    <cellStyle name="20% - Accent3 8 6 4" xfId="5149"/>
    <cellStyle name="20% - Accent3 8 6 4 2" xfId="19700"/>
    <cellStyle name="20% - Accent3 8 6 5" xfId="8642"/>
    <cellStyle name="20% - Accent3 8 6 6" xfId="11468"/>
    <cellStyle name="20% - Accent3 8 6 7" xfId="14273"/>
    <cellStyle name="20% - Accent3 8 6 8" xfId="22040"/>
    <cellStyle name="20% - Accent3 8 7" xfId="2914"/>
    <cellStyle name="20% - Accent3 8 7 2" xfId="5145"/>
    <cellStyle name="20% - Accent3 8 7 2 2" xfId="15710"/>
    <cellStyle name="20% - Accent3 8 7 3" xfId="8641"/>
    <cellStyle name="20% - Accent3 8 7 3 2" xfId="18145"/>
    <cellStyle name="20% - Accent3 8 7 4" xfId="11467"/>
    <cellStyle name="20% - Accent3 8 7 4 2" xfId="19699"/>
    <cellStyle name="20% - Accent3 8 7 5" xfId="15111"/>
    <cellStyle name="20% - Accent3 8 8" xfId="4454"/>
    <cellStyle name="20% - Accent3 8 8 2" xfId="15704"/>
    <cellStyle name="20% - Accent3 8 9" xfId="4934"/>
    <cellStyle name="20% - Accent3 8 9 2" xfId="18151"/>
    <cellStyle name="20% - Accent3 9" xfId="280"/>
    <cellStyle name="20% - Accent3 9 10" xfId="4918"/>
    <cellStyle name="20% - Accent3 9 10 2" xfId="19698"/>
    <cellStyle name="20% - Accent3 9 11" xfId="8640"/>
    <cellStyle name="20% - Accent3 9 12" xfId="11463"/>
    <cellStyle name="20% - Accent3 9 13" xfId="13234"/>
    <cellStyle name="20% - Accent3 9 14" xfId="20961"/>
    <cellStyle name="20% - Accent3 9 2" xfId="660"/>
    <cellStyle name="20% - Accent3 9 2 2" xfId="3199"/>
    <cellStyle name="20% - Accent3 9 2 2 2" xfId="15712"/>
    <cellStyle name="20% - Accent3 9 2 3" xfId="5572"/>
    <cellStyle name="20% - Accent3 9 2 3 2" xfId="18143"/>
    <cellStyle name="20% - Accent3 9 2 4" xfId="7585"/>
    <cellStyle name="20% - Accent3 9 2 4 2" xfId="19697"/>
    <cellStyle name="20% - Accent3 9 2 5" xfId="8639"/>
    <cellStyle name="20% - Accent3 9 2 6" xfId="11462"/>
    <cellStyle name="20% - Accent3 9 2 7" xfId="13528"/>
    <cellStyle name="20% - Accent3 9 2 8" xfId="21390"/>
    <cellStyle name="20% - Accent3 9 3" xfId="1119"/>
    <cellStyle name="20% - Accent3 9 3 2" xfId="3403"/>
    <cellStyle name="20% - Accent3 9 3 2 2" xfId="15713"/>
    <cellStyle name="20% - Accent3 9 3 3" xfId="5869"/>
    <cellStyle name="20% - Accent3 9 3 3 2" xfId="18142"/>
    <cellStyle name="20% - Accent3 9 3 4" xfId="7479"/>
    <cellStyle name="20% - Accent3 9 3 4 2" xfId="19695"/>
    <cellStyle name="20% - Accent3 9 3 5" xfId="8638"/>
    <cellStyle name="20% - Accent3 9 3 6" xfId="11458"/>
    <cellStyle name="20% - Accent3 9 3 7" xfId="13846"/>
    <cellStyle name="20% - Accent3 9 3 8" xfId="21613"/>
    <cellStyle name="20% - Accent3 9 4" xfId="2340"/>
    <cellStyle name="20% - Accent3 9 4 2" xfId="3922"/>
    <cellStyle name="20% - Accent3 9 4 2 2" xfId="15714"/>
    <cellStyle name="20% - Accent3 9 4 3" xfId="7084"/>
    <cellStyle name="20% - Accent3 9 4 3 2" xfId="18141"/>
    <cellStyle name="20% - Accent3 9 4 4" xfId="7266"/>
    <cellStyle name="20% - Accent3 9 4 4 2" xfId="19694"/>
    <cellStyle name="20% - Accent3 9 4 5" xfId="8637"/>
    <cellStyle name="20% - Accent3 9 4 6" xfId="11457"/>
    <cellStyle name="20% - Accent3 9 4 7" xfId="14412"/>
    <cellStyle name="20% - Accent3 9 4 8" xfId="22179"/>
    <cellStyle name="20% - Accent3 9 5" xfId="2156"/>
    <cellStyle name="20% - Accent3 9 5 2" xfId="3760"/>
    <cellStyle name="20% - Accent3 9 5 2 2" xfId="15715"/>
    <cellStyle name="20% - Accent3 9 5 3" xfId="6900"/>
    <cellStyle name="20% - Accent3 9 5 3 2" xfId="18140"/>
    <cellStyle name="20% - Accent3 9 5 4" xfId="6035"/>
    <cellStyle name="20% - Accent3 9 5 4 2" xfId="19693"/>
    <cellStyle name="20% - Accent3 9 5 5" xfId="8636"/>
    <cellStyle name="20% - Accent3 9 5 6" xfId="11453"/>
    <cellStyle name="20% - Accent3 9 5 7" xfId="14245"/>
    <cellStyle name="20% - Accent3 9 5 8" xfId="22012"/>
    <cellStyle name="20% - Accent3 9 6" xfId="2613"/>
    <cellStyle name="20% - Accent3 9 6 2" xfId="4177"/>
    <cellStyle name="20% - Accent3 9 6 2 2" xfId="15716"/>
    <cellStyle name="20% - Accent3 9 6 3" xfId="7357"/>
    <cellStyle name="20% - Accent3 9 6 3 2" xfId="18139"/>
    <cellStyle name="20% - Accent3 9 6 4" xfId="4945"/>
    <cellStyle name="20% - Accent3 9 6 4 2" xfId="19692"/>
    <cellStyle name="20% - Accent3 9 6 5" xfId="8635"/>
    <cellStyle name="20% - Accent3 9 6 6" xfId="11452"/>
    <cellStyle name="20% - Accent3 9 6 7" xfId="14673"/>
    <cellStyle name="20% - Accent3 9 6 8" xfId="22440"/>
    <cellStyle name="20% - Accent3 9 7" xfId="2932"/>
    <cellStyle name="20% - Accent3 9 7 2" xfId="7503"/>
    <cellStyle name="20% - Accent3 9 7 2 2" xfId="15717"/>
    <cellStyle name="20% - Accent3 9 7 3" xfId="8634"/>
    <cellStyle name="20% - Accent3 9 7 3 2" xfId="18138"/>
    <cellStyle name="20% - Accent3 9 7 4" xfId="11448"/>
    <cellStyle name="20% - Accent3 9 7 4 2" xfId="19691"/>
    <cellStyle name="20% - Accent3 9 7 5" xfId="15130"/>
    <cellStyle name="20% - Accent3 9 8" xfId="4472"/>
    <cellStyle name="20% - Accent3 9 8 2" xfId="15711"/>
    <cellStyle name="20% - Accent3 9 9" xfId="4954"/>
    <cellStyle name="20% - Accent3 9 9 2" xfId="18144"/>
    <cellStyle name="20% - Accent4" xfId="10" builtinId="42" customBuiltin="1"/>
    <cellStyle name="20% - Accent4 10" xfId="414"/>
    <cellStyle name="20% - Accent4 10 10" xfId="6954"/>
    <cellStyle name="20% - Accent4 10 10 2" xfId="19689"/>
    <cellStyle name="20% - Accent4 10 11" xfId="8630"/>
    <cellStyle name="20% - Accent4 10 12" xfId="11443"/>
    <cellStyle name="20% - Accent4 10 13" xfId="13363"/>
    <cellStyle name="20% - Accent4 10 14" xfId="21093"/>
    <cellStyle name="20% - Accent4 10 2" xfId="791"/>
    <cellStyle name="20% - Accent4 10 2 2" xfId="3326"/>
    <cellStyle name="20% - Accent4 10 2 2 2" xfId="15720"/>
    <cellStyle name="20% - Accent4 10 2 3" xfId="5703"/>
    <cellStyle name="20% - Accent4 10 2 3 2" xfId="18135"/>
    <cellStyle name="20% - Accent4 10 2 4" xfId="6784"/>
    <cellStyle name="20% - Accent4 10 2 4 2" xfId="19688"/>
    <cellStyle name="20% - Accent4 10 2 5" xfId="8629"/>
    <cellStyle name="20% - Accent4 10 2 6" xfId="11442"/>
    <cellStyle name="20% - Accent4 10 2 7" xfId="13647"/>
    <cellStyle name="20% - Accent4 10 2 8" xfId="21517"/>
    <cellStyle name="20% - Accent4 10 3" xfId="1250"/>
    <cellStyle name="20% - Accent4 10 3 2" xfId="3527"/>
    <cellStyle name="20% - Accent4 10 3 2 2" xfId="15721"/>
    <cellStyle name="20% - Accent4 10 3 3" xfId="6000"/>
    <cellStyle name="20% - Accent4 10 3 3 2" xfId="18134"/>
    <cellStyle name="20% - Accent4 10 3 4" xfId="6741"/>
    <cellStyle name="20% - Accent4 10 3 4 2" xfId="19687"/>
    <cellStyle name="20% - Accent4 10 3 5" xfId="8626"/>
    <cellStyle name="20% - Accent4 10 3 6" xfId="11438"/>
    <cellStyle name="20% - Accent4 10 3 7" xfId="13971"/>
    <cellStyle name="20% - Accent4 10 3 8" xfId="21739"/>
    <cellStyle name="20% - Accent4 10 4" xfId="2474"/>
    <cellStyle name="20% - Accent4 10 4 2" xfId="4054"/>
    <cellStyle name="20% - Accent4 10 4 2 2" xfId="15722"/>
    <cellStyle name="20% - Accent4 10 4 3" xfId="7218"/>
    <cellStyle name="20% - Accent4 10 4 3 2" xfId="18133"/>
    <cellStyle name="20% - Accent4 10 4 4" xfId="6675"/>
    <cellStyle name="20% - Accent4 10 4 4 2" xfId="19686"/>
    <cellStyle name="20% - Accent4 10 4 5" xfId="8625"/>
    <cellStyle name="20% - Accent4 10 4 6" xfId="11437"/>
    <cellStyle name="20% - Accent4 10 4 7" xfId="14545"/>
    <cellStyle name="20% - Accent4 10 4 8" xfId="22312"/>
    <cellStyle name="20% - Accent4 10 5" xfId="2697"/>
    <cellStyle name="20% - Accent4 10 5 2" xfId="4252"/>
    <cellStyle name="20% - Accent4 10 5 2 2" xfId="15723"/>
    <cellStyle name="20% - Accent4 10 5 3" xfId="7441"/>
    <cellStyle name="20% - Accent4 10 5 3 2" xfId="18132"/>
    <cellStyle name="20% - Accent4 10 5 4" xfId="6524"/>
    <cellStyle name="20% - Accent4 10 5 4 2" xfId="19685"/>
    <cellStyle name="20% - Accent4 10 5 5" xfId="8624"/>
    <cellStyle name="20% - Accent4 10 5 6" xfId="11433"/>
    <cellStyle name="20% - Accent4 10 5 7" xfId="14751"/>
    <cellStyle name="20% - Accent4 10 5 8" xfId="22518"/>
    <cellStyle name="20% - Accent4 10 6" xfId="2811"/>
    <cellStyle name="20% - Accent4 10 6 2" xfId="4344"/>
    <cellStyle name="20% - Accent4 10 6 2 2" xfId="15724"/>
    <cellStyle name="20% - Accent4 10 6 3" xfId="7555"/>
    <cellStyle name="20% - Accent4 10 6 3 2" xfId="18131"/>
    <cellStyle name="20% - Accent4 10 6 4" xfId="5217"/>
    <cellStyle name="20% - Accent4 10 6 4 2" xfId="19684"/>
    <cellStyle name="20% - Accent4 10 6 5" xfId="8623"/>
    <cellStyle name="20% - Accent4 10 6 6" xfId="11432"/>
    <cellStyle name="20% - Accent4 10 6 7" xfId="14850"/>
    <cellStyle name="20% - Accent4 10 6 8" xfId="22617"/>
    <cellStyle name="20% - Accent4 10 7" xfId="3058"/>
    <cellStyle name="20% - Accent4 10 7 2" xfId="5204"/>
    <cellStyle name="20% - Accent4 10 7 2 2" xfId="15725"/>
    <cellStyle name="20% - Accent4 10 7 3" xfId="8617"/>
    <cellStyle name="20% - Accent4 10 7 3 2" xfId="18130"/>
    <cellStyle name="20% - Accent4 10 7 4" xfId="11426"/>
    <cellStyle name="20% - Accent4 10 7 4 2" xfId="19683"/>
    <cellStyle name="20% - Accent4 10 7 5" xfId="15256"/>
    <cellStyle name="20% - Accent4 10 8" xfId="4598"/>
    <cellStyle name="20% - Accent4 10 8 2" xfId="15719"/>
    <cellStyle name="20% - Accent4 10 9" xfId="5088"/>
    <cellStyle name="20% - Accent4 10 9 2" xfId="18136"/>
    <cellStyle name="20% - Accent4 11" xfId="424"/>
    <cellStyle name="20% - Accent4 11 10" xfId="5284"/>
    <cellStyle name="20% - Accent4 11 10 2" xfId="19682"/>
    <cellStyle name="20% - Accent4 11 11" xfId="8616"/>
    <cellStyle name="20% - Accent4 11 12" xfId="11425"/>
    <cellStyle name="20% - Accent4 11 13" xfId="13373"/>
    <cellStyle name="20% - Accent4 11 14" xfId="21103"/>
    <cellStyle name="20% - Accent4 11 2" xfId="801"/>
    <cellStyle name="20% - Accent4 11 2 2" xfId="3336"/>
    <cellStyle name="20% - Accent4 11 2 2 2" xfId="15727"/>
    <cellStyle name="20% - Accent4 11 2 3" xfId="5713"/>
    <cellStyle name="20% - Accent4 11 2 3 2" xfId="18128"/>
    <cellStyle name="20% - Accent4 11 2 4" xfId="5140"/>
    <cellStyle name="20% - Accent4 11 2 4 2" xfId="19681"/>
    <cellStyle name="20% - Accent4 11 2 5" xfId="8615"/>
    <cellStyle name="20% - Accent4 11 2 6" xfId="11368"/>
    <cellStyle name="20% - Accent4 11 2 7" xfId="13657"/>
    <cellStyle name="20% - Accent4 11 2 8" xfId="21527"/>
    <cellStyle name="20% - Accent4 11 3" xfId="1260"/>
    <cellStyle name="20% - Accent4 11 3 2" xfId="3537"/>
    <cellStyle name="20% - Accent4 11 3 2 2" xfId="15728"/>
    <cellStyle name="20% - Accent4 11 3 3" xfId="6010"/>
    <cellStyle name="20% - Accent4 11 3 3 2" xfId="18127"/>
    <cellStyle name="20% - Accent4 11 3 4" xfId="5142"/>
    <cellStyle name="20% - Accent4 11 3 4 2" xfId="19680"/>
    <cellStyle name="20% - Accent4 11 3 5" xfId="8614"/>
    <cellStyle name="20% - Accent4 11 3 6" xfId="11365"/>
    <cellStyle name="20% - Accent4 11 3 7" xfId="13981"/>
    <cellStyle name="20% - Accent4 11 3 8" xfId="21749"/>
    <cellStyle name="20% - Accent4 11 4" xfId="2484"/>
    <cellStyle name="20% - Accent4 11 4 2" xfId="4064"/>
    <cellStyle name="20% - Accent4 11 4 2 2" xfId="15729"/>
    <cellStyle name="20% - Accent4 11 4 3" xfId="7228"/>
    <cellStyle name="20% - Accent4 11 4 3 2" xfId="18126"/>
    <cellStyle name="20% - Accent4 11 4 4" xfId="5143"/>
    <cellStyle name="20% - Accent4 11 4 4 2" xfId="19679"/>
    <cellStyle name="20% - Accent4 11 4 5" xfId="8613"/>
    <cellStyle name="20% - Accent4 11 4 6" xfId="11364"/>
    <cellStyle name="20% - Accent4 11 4 7" xfId="14555"/>
    <cellStyle name="20% - Accent4 11 4 8" xfId="22322"/>
    <cellStyle name="20% - Accent4 11 5" xfId="2707"/>
    <cellStyle name="20% - Accent4 11 5 2" xfId="4262"/>
    <cellStyle name="20% - Accent4 11 5 2 2" xfId="15730"/>
    <cellStyle name="20% - Accent4 11 5 3" xfId="7451"/>
    <cellStyle name="20% - Accent4 11 5 3 2" xfId="18125"/>
    <cellStyle name="20% - Accent4 11 5 4" xfId="5141"/>
    <cellStyle name="20% - Accent4 11 5 4 2" xfId="19678"/>
    <cellStyle name="20% - Accent4 11 5 5" xfId="8612"/>
    <cellStyle name="20% - Accent4 11 5 6" xfId="11340"/>
    <cellStyle name="20% - Accent4 11 5 7" xfId="14761"/>
    <cellStyle name="20% - Accent4 11 5 8" xfId="22528"/>
    <cellStyle name="20% - Accent4 11 6" xfId="2821"/>
    <cellStyle name="20% - Accent4 11 6 2" xfId="4354"/>
    <cellStyle name="20% - Accent4 11 6 2 2" xfId="15731"/>
    <cellStyle name="20% - Accent4 11 6 3" xfId="7565"/>
    <cellStyle name="20% - Accent4 11 6 3 2" xfId="18124"/>
    <cellStyle name="20% - Accent4 11 6 4" xfId="7395"/>
    <cellStyle name="20% - Accent4 11 6 4 2" xfId="19677"/>
    <cellStyle name="20% - Accent4 11 6 5" xfId="8611"/>
    <cellStyle name="20% - Accent4 11 6 6" xfId="11333"/>
    <cellStyle name="20% - Accent4 11 6 7" xfId="14860"/>
    <cellStyle name="20% - Accent4 11 6 8" xfId="22627"/>
    <cellStyle name="20% - Accent4 11 7" xfId="3068"/>
    <cellStyle name="20% - Accent4 11 7 2" xfId="6889"/>
    <cellStyle name="20% - Accent4 11 7 2 2" xfId="15732"/>
    <cellStyle name="20% - Accent4 11 7 3" xfId="8610"/>
    <cellStyle name="20% - Accent4 11 7 3 2" xfId="18123"/>
    <cellStyle name="20% - Accent4 11 7 4" xfId="11327"/>
    <cellStyle name="20% - Accent4 11 7 4 2" xfId="19676"/>
    <cellStyle name="20% - Accent4 11 7 5" xfId="15266"/>
    <cellStyle name="20% - Accent4 11 8" xfId="4608"/>
    <cellStyle name="20% - Accent4 11 8 2" xfId="15726"/>
    <cellStyle name="20% - Accent4 11 9" xfId="5098"/>
    <cellStyle name="20% - Accent4 11 9 2" xfId="18129"/>
    <cellStyle name="20% - Accent4 12" xfId="433"/>
    <cellStyle name="20% - Accent4 12 10" xfId="7108"/>
    <cellStyle name="20% - Accent4 12 10 2" xfId="19675"/>
    <cellStyle name="20% - Accent4 12 11" xfId="8609"/>
    <cellStyle name="20% - Accent4 12 12" xfId="11326"/>
    <cellStyle name="20% - Accent4 12 13" xfId="13382"/>
    <cellStyle name="20% - Accent4 12 14" xfId="21112"/>
    <cellStyle name="20% - Accent4 12 2" xfId="810"/>
    <cellStyle name="20% - Accent4 12 2 2" xfId="3345"/>
    <cellStyle name="20% - Accent4 12 2 2 2" xfId="15734"/>
    <cellStyle name="20% - Accent4 12 2 3" xfId="5722"/>
    <cellStyle name="20% - Accent4 12 2 3 2" xfId="18121"/>
    <cellStyle name="20% - Accent4 12 2 4" xfId="7309"/>
    <cellStyle name="20% - Accent4 12 2 4 2" xfId="19674"/>
    <cellStyle name="20% - Accent4 12 2 5" xfId="8608"/>
    <cellStyle name="20% - Accent4 12 2 6" xfId="11325"/>
    <cellStyle name="20% - Accent4 12 2 7" xfId="13666"/>
    <cellStyle name="20% - Accent4 12 2 8" xfId="21536"/>
    <cellStyle name="20% - Accent4 12 3" xfId="1269"/>
    <cellStyle name="20% - Accent4 12 3 2" xfId="3546"/>
    <cellStyle name="20% - Accent4 12 3 2 2" xfId="15735"/>
    <cellStyle name="20% - Accent4 12 3 3" xfId="6019"/>
    <cellStyle name="20% - Accent4 12 3 3 2" xfId="18120"/>
    <cellStyle name="20% - Accent4 12 3 4" xfId="6882"/>
    <cellStyle name="20% - Accent4 12 3 4 2" xfId="19673"/>
    <cellStyle name="20% - Accent4 12 3 5" xfId="8606"/>
    <cellStyle name="20% - Accent4 12 3 6" xfId="11324"/>
    <cellStyle name="20% - Accent4 12 3 7" xfId="13990"/>
    <cellStyle name="20% - Accent4 12 3 8" xfId="21758"/>
    <cellStyle name="20% - Accent4 12 4" xfId="2493"/>
    <cellStyle name="20% - Accent4 12 4 2" xfId="4073"/>
    <cellStyle name="20% - Accent4 12 4 2 2" xfId="15736"/>
    <cellStyle name="20% - Accent4 12 4 3" xfId="7237"/>
    <cellStyle name="20% - Accent4 12 4 3 2" xfId="18119"/>
    <cellStyle name="20% - Accent4 12 4 4" xfId="7121"/>
    <cellStyle name="20% - Accent4 12 4 4 2" xfId="19672"/>
    <cellStyle name="20% - Accent4 12 4 5" xfId="8605"/>
    <cellStyle name="20% - Accent4 12 4 6" xfId="11322"/>
    <cellStyle name="20% - Accent4 12 4 7" xfId="14564"/>
    <cellStyle name="20% - Accent4 12 4 8" xfId="22331"/>
    <cellStyle name="20% - Accent4 12 5" xfId="2716"/>
    <cellStyle name="20% - Accent4 12 5 2" xfId="4271"/>
    <cellStyle name="20% - Accent4 12 5 2 2" xfId="15737"/>
    <cellStyle name="20% - Accent4 12 5 3" xfId="7460"/>
    <cellStyle name="20% - Accent4 12 5 3 2" xfId="18118"/>
    <cellStyle name="20% - Accent4 12 5 4" xfId="5905"/>
    <cellStyle name="20% - Accent4 12 5 4 2" xfId="19671"/>
    <cellStyle name="20% - Accent4 12 5 5" xfId="8604"/>
    <cellStyle name="20% - Accent4 12 5 6" xfId="11321"/>
    <cellStyle name="20% - Accent4 12 5 7" xfId="14770"/>
    <cellStyle name="20% - Accent4 12 5 8" xfId="22537"/>
    <cellStyle name="20% - Accent4 12 6" xfId="2830"/>
    <cellStyle name="20% - Accent4 12 6 2" xfId="4363"/>
    <cellStyle name="20% - Accent4 12 6 2 2" xfId="15738"/>
    <cellStyle name="20% - Accent4 12 6 3" xfId="7574"/>
    <cellStyle name="20% - Accent4 12 6 3 2" xfId="18117"/>
    <cellStyle name="20% - Accent4 12 6 4" xfId="5186"/>
    <cellStyle name="20% - Accent4 12 6 4 2" xfId="19670"/>
    <cellStyle name="20% - Accent4 12 6 5" xfId="8603"/>
    <cellStyle name="20% - Accent4 12 6 6" xfId="11317"/>
    <cellStyle name="20% - Accent4 12 6 7" xfId="14869"/>
    <cellStyle name="20% - Accent4 12 6 8" xfId="22636"/>
    <cellStyle name="20% - Accent4 12 7" xfId="3077"/>
    <cellStyle name="20% - Accent4 12 7 2" xfId="5179"/>
    <cellStyle name="20% - Accent4 12 7 2 2" xfId="15739"/>
    <cellStyle name="20% - Accent4 12 7 3" xfId="8602"/>
    <cellStyle name="20% - Accent4 12 7 3 2" xfId="18116"/>
    <cellStyle name="20% - Accent4 12 7 4" xfId="11316"/>
    <cellStyle name="20% - Accent4 12 7 4 2" xfId="19669"/>
    <cellStyle name="20% - Accent4 12 7 5" xfId="15275"/>
    <cellStyle name="20% - Accent4 12 8" xfId="4617"/>
    <cellStyle name="20% - Accent4 12 8 2" xfId="15733"/>
    <cellStyle name="20% - Accent4 12 9" xfId="5107"/>
    <cellStyle name="20% - Accent4 12 9 2" xfId="18122"/>
    <cellStyle name="20% - Accent4 13" xfId="456"/>
    <cellStyle name="20% - Accent4 13 2" xfId="3095"/>
    <cellStyle name="20% - Accent4 13 2 2" xfId="15740"/>
    <cellStyle name="20% - Accent4 13 3" xfId="5380"/>
    <cellStyle name="20% - Accent4 13 3 2" xfId="18115"/>
    <cellStyle name="20% - Accent4 13 4" xfId="5185"/>
    <cellStyle name="20% - Accent4 13 4 2" xfId="19668"/>
    <cellStyle name="20% - Accent4 13 5" xfId="8601"/>
    <cellStyle name="20% - Accent4 13 6" xfId="11312"/>
    <cellStyle name="20% - Accent4 13 7" xfId="13401"/>
    <cellStyle name="20% - Accent4 13 8" xfId="21264"/>
    <cellStyle name="20% - Accent4 14" xfId="570"/>
    <cellStyle name="20% - Accent4 14 2" xfId="3133"/>
    <cellStyle name="20% - Accent4 14 2 2" xfId="15741"/>
    <cellStyle name="20% - Accent4 14 3" xfId="5482"/>
    <cellStyle name="20% - Accent4 14 3 2" xfId="18114"/>
    <cellStyle name="20% - Accent4 14 4" xfId="5255"/>
    <cellStyle name="20% - Accent4 14 4 2" xfId="19667"/>
    <cellStyle name="20% - Accent4 14 5" xfId="8600"/>
    <cellStyle name="20% - Accent4 14 6" xfId="11311"/>
    <cellStyle name="20% - Accent4 14 7" xfId="13459"/>
    <cellStyle name="20% - Accent4 14 8" xfId="21320"/>
    <cellStyle name="20% - Accent4 15" xfId="1041"/>
    <cellStyle name="20% - Accent4 16" xfId="1319"/>
    <cellStyle name="20% - Accent4 17" xfId="1288"/>
    <cellStyle name="20% - Accent4 18" xfId="1061"/>
    <cellStyle name="20% - Accent4 19" xfId="1358"/>
    <cellStyle name="20% - Accent4 2" xfId="11"/>
    <cellStyle name="20% - Accent4 2 2" xfId="1466"/>
    <cellStyle name="20% - Accent4 2 3" xfId="1467"/>
    <cellStyle name="20% - Accent4 20" xfId="1399"/>
    <cellStyle name="20% - Accent4 21" xfId="1465"/>
    <cellStyle name="20% - Accent4 21 2" xfId="3558"/>
    <cellStyle name="20% - Accent4 21 2 2" xfId="15751"/>
    <cellStyle name="20% - Accent4 21 3" xfId="6214"/>
    <cellStyle name="20% - Accent4 21 3 2" xfId="18113"/>
    <cellStyle name="20% - Accent4 21 4" xfId="5296"/>
    <cellStyle name="20% - Accent4 21 4 2" xfId="19666"/>
    <cellStyle name="20% - Accent4 21 5" xfId="8572"/>
    <cellStyle name="20% - Accent4 21 6" xfId="11259"/>
    <cellStyle name="20% - Accent4 21 7" xfId="14006"/>
    <cellStyle name="20% - Accent4 21 8" xfId="21773"/>
    <cellStyle name="20% - Accent4 22" xfId="1743"/>
    <cellStyle name="20% - Accent4 22 2" xfId="3600"/>
    <cellStyle name="20% - Accent4 22 2 2" xfId="15752"/>
    <cellStyle name="20% - Accent4 22 3" xfId="6489"/>
    <cellStyle name="20% - Accent4 22 3 2" xfId="18112"/>
    <cellStyle name="20% - Accent4 22 4" xfId="5309"/>
    <cellStyle name="20% - Accent4 22 4 2" xfId="19665"/>
    <cellStyle name="20% - Accent4 22 5" xfId="8571"/>
    <cellStyle name="20% - Accent4 22 6" xfId="11256"/>
    <cellStyle name="20% - Accent4 22 7" xfId="14048"/>
    <cellStyle name="20% - Accent4 22 8" xfId="21815"/>
    <cellStyle name="20% - Accent4 23" xfId="1947"/>
    <cellStyle name="20% - Accent4 23 2" xfId="3636"/>
    <cellStyle name="20% - Accent4 23 2 2" xfId="15753"/>
    <cellStyle name="20% - Accent4 23 3" xfId="6692"/>
    <cellStyle name="20% - Accent4 23 3 2" xfId="18111"/>
    <cellStyle name="20% - Accent4 23 4" xfId="5307"/>
    <cellStyle name="20% - Accent4 23 4 2" xfId="19664"/>
    <cellStyle name="20% - Accent4 23 5" xfId="8570"/>
    <cellStyle name="20% - Accent4 23 6" xfId="11253"/>
    <cellStyle name="20% - Accent4 23 7" xfId="14102"/>
    <cellStyle name="20% - Accent4 23 8" xfId="21869"/>
    <cellStyle name="20% - Accent4 24" xfId="2013"/>
    <cellStyle name="20% - Accent4 24 2" xfId="3656"/>
    <cellStyle name="20% - Accent4 24 2 2" xfId="15754"/>
    <cellStyle name="20% - Accent4 24 3" xfId="6758"/>
    <cellStyle name="20% - Accent4 24 3 2" xfId="18110"/>
    <cellStyle name="20% - Accent4 24 4" xfId="5303"/>
    <cellStyle name="20% - Accent4 24 4 2" xfId="19663"/>
    <cellStyle name="20% - Accent4 24 5" xfId="8569"/>
    <cellStyle name="20% - Accent4 24 6" xfId="11252"/>
    <cellStyle name="20% - Accent4 24 7" xfId="14131"/>
    <cellStyle name="20% - Accent4 24 8" xfId="21898"/>
    <cellStyle name="20% - Accent4 25" xfId="2088"/>
    <cellStyle name="20% - Accent4 25 2" xfId="3695"/>
    <cellStyle name="20% - Accent4 25 2 2" xfId="15755"/>
    <cellStyle name="20% - Accent4 25 3" xfId="6832"/>
    <cellStyle name="20% - Accent4 25 3 2" xfId="18109"/>
    <cellStyle name="20% - Accent4 25 4" xfId="5300"/>
    <cellStyle name="20% - Accent4 25 4 2" xfId="19662"/>
    <cellStyle name="20% - Accent4 25 5" xfId="8568"/>
    <cellStyle name="20% - Accent4 25 6" xfId="11251"/>
    <cellStyle name="20% - Accent4 25 7" xfId="14179"/>
    <cellStyle name="20% - Accent4 25 8" xfId="21946"/>
    <cellStyle name="20% - Accent4 26" xfId="2646"/>
    <cellStyle name="20% - Accent4 26 2" xfId="4205"/>
    <cellStyle name="20% - Accent4 26 2 2" xfId="15756"/>
    <cellStyle name="20% - Accent4 26 3" xfId="7390"/>
    <cellStyle name="20% - Accent4 26 3 2" xfId="18108"/>
    <cellStyle name="20% - Accent4 26 4" xfId="5220"/>
    <cellStyle name="20% - Accent4 26 4 2" xfId="19661"/>
    <cellStyle name="20% - Accent4 26 5" xfId="8541"/>
    <cellStyle name="20% - Accent4 26 6" xfId="11248"/>
    <cellStyle name="20% - Accent4 26 7" xfId="14702"/>
    <cellStyle name="20% - Accent4 26 8" xfId="22469"/>
    <cellStyle name="20% - Accent4 27" xfId="2774"/>
    <cellStyle name="20% - Accent4 27 2" xfId="4310"/>
    <cellStyle name="20% - Accent4 27 2 2" xfId="15757"/>
    <cellStyle name="20% - Accent4 27 3" xfId="7518"/>
    <cellStyle name="20% - Accent4 27 3 2" xfId="18107"/>
    <cellStyle name="20% - Accent4 27 4" xfId="5156"/>
    <cellStyle name="20% - Accent4 27 4 2" xfId="19660"/>
    <cellStyle name="20% - Accent4 27 5" xfId="8540"/>
    <cellStyle name="20% - Accent4 27 6" xfId="11247"/>
    <cellStyle name="20% - Accent4 27 7" xfId="14814"/>
    <cellStyle name="20% - Accent4 27 8" xfId="22581"/>
    <cellStyle name="20% - Accent4 28" xfId="2850"/>
    <cellStyle name="20% - Accent4 28 2" xfId="5171"/>
    <cellStyle name="20% - Accent4 28 2 2" xfId="15758"/>
    <cellStyle name="20% - Accent4 28 3" xfId="8539"/>
    <cellStyle name="20% - Accent4 28 3 2" xfId="18106"/>
    <cellStyle name="20% - Accent4 28 4" xfId="11246"/>
    <cellStyle name="20% - Accent4 28 4 2" xfId="19659"/>
    <cellStyle name="20% - Accent4 28 5" xfId="15040"/>
    <cellStyle name="20% - Accent4 29" xfId="4377"/>
    <cellStyle name="20% - Accent4 29 2" xfId="15718"/>
    <cellStyle name="20% - Accent4 3" xfId="12"/>
    <cellStyle name="20% - Accent4 3 2" xfId="1469"/>
    <cellStyle name="20% - Accent4 3 3" xfId="1470"/>
    <cellStyle name="20% - Accent4 30" xfId="4669"/>
    <cellStyle name="20% - Accent4 30 2" xfId="18137"/>
    <cellStyle name="20% - Accent4 31" xfId="7345"/>
    <cellStyle name="20% - Accent4 31 2" xfId="19690"/>
    <cellStyle name="20% - Accent4 32" xfId="8631"/>
    <cellStyle name="20% - Accent4 33" xfId="11447"/>
    <cellStyle name="20% - Accent4 34" xfId="12979"/>
    <cellStyle name="20% - Accent4 35" xfId="20846"/>
    <cellStyle name="20% - Accent4 4" xfId="130"/>
    <cellStyle name="20% - Accent4 4 10" xfId="2201"/>
    <cellStyle name="20% - Accent4 4 10 2" xfId="3796"/>
    <cellStyle name="20% - Accent4 4 10 2 2" xfId="15763"/>
    <cellStyle name="20% - Accent4 4 10 3" xfId="6945"/>
    <cellStyle name="20% - Accent4 4 10 3 2" xfId="18104"/>
    <cellStyle name="20% - Accent4 4 10 4" xfId="5209"/>
    <cellStyle name="20% - Accent4 4 10 4 2" xfId="19657"/>
    <cellStyle name="20% - Accent4 4 10 5" xfId="8533"/>
    <cellStyle name="20% - Accent4 4 10 6" xfId="11241"/>
    <cellStyle name="20% - Accent4 4 10 7" xfId="14283"/>
    <cellStyle name="20% - Accent4 4 10 8" xfId="22050"/>
    <cellStyle name="20% - Accent4 4 11" xfId="2335"/>
    <cellStyle name="20% - Accent4 4 11 2" xfId="3917"/>
    <cellStyle name="20% - Accent4 4 11 2 2" xfId="15764"/>
    <cellStyle name="20% - Accent4 4 11 3" xfId="7079"/>
    <cellStyle name="20% - Accent4 4 11 3 2" xfId="18103"/>
    <cellStyle name="20% - Accent4 4 11 4" xfId="5222"/>
    <cellStyle name="20% - Accent4 4 11 4 2" xfId="19656"/>
    <cellStyle name="20% - Accent4 4 11 5" xfId="8532"/>
    <cellStyle name="20% - Accent4 4 11 6" xfId="11240"/>
    <cellStyle name="20% - Accent4 4 11 7" xfId="14407"/>
    <cellStyle name="20% - Accent4 4 11 8" xfId="22174"/>
    <cellStyle name="20% - Accent4 4 12" xfId="2267"/>
    <cellStyle name="20% - Accent4 4 12 2" xfId="3852"/>
    <cellStyle name="20% - Accent4 4 12 2 2" xfId="15765"/>
    <cellStyle name="20% - Accent4 4 12 3" xfId="7011"/>
    <cellStyle name="20% - Accent4 4 12 3 2" xfId="18102"/>
    <cellStyle name="20% - Accent4 4 12 4" xfId="5225"/>
    <cellStyle name="20% - Accent4 4 12 4 2" xfId="19655"/>
    <cellStyle name="20% - Accent4 4 12 5" xfId="8531"/>
    <cellStyle name="20% - Accent4 4 12 6" xfId="11239"/>
    <cellStyle name="20% - Accent4 4 12 7" xfId="14340"/>
    <cellStyle name="20% - Accent4 4 12 8" xfId="22107"/>
    <cellStyle name="20% - Accent4 4 13" xfId="2866"/>
    <cellStyle name="20% - Accent4 4 13 2" xfId="5198"/>
    <cellStyle name="20% - Accent4 4 13 2 2" xfId="15766"/>
    <cellStyle name="20% - Accent4 4 13 3" xfId="8521"/>
    <cellStyle name="20% - Accent4 4 13 3 2" xfId="18101"/>
    <cellStyle name="20% - Accent4 4 13 4" xfId="11238"/>
    <cellStyle name="20% - Accent4 4 13 4 2" xfId="19654"/>
    <cellStyle name="20% - Accent4 4 13 5" xfId="15055"/>
    <cellStyle name="20% - Accent4 4 14" xfId="4399"/>
    <cellStyle name="20% - Accent4 4 14 2" xfId="15762"/>
    <cellStyle name="20% - Accent4 4 15" xfId="4772"/>
    <cellStyle name="20% - Accent4 4 15 2" xfId="18105"/>
    <cellStyle name="20% - Accent4 4 16" xfId="5208"/>
    <cellStyle name="20% - Accent4 4 16 2" xfId="19658"/>
    <cellStyle name="20% - Accent4 4 17" xfId="8535"/>
    <cellStyle name="20% - Accent4 4 18" xfId="11244"/>
    <cellStyle name="20% - Accent4 4 19" xfId="13149"/>
    <cellStyle name="20% - Accent4 4 2" xfId="308"/>
    <cellStyle name="20% - Accent4 4 2 10" xfId="2585"/>
    <cellStyle name="20% - Accent4 4 2 10 2" xfId="4152"/>
    <cellStyle name="20% - Accent4 4 2 10 2 2" xfId="15768"/>
    <cellStyle name="20% - Accent4 4 2 10 3" xfId="7329"/>
    <cellStyle name="20% - Accent4 4 2 10 3 2" xfId="18097"/>
    <cellStyle name="20% - Accent4 4 2 10 4" xfId="5286"/>
    <cellStyle name="20% - Accent4 4 2 10 4 2" xfId="19649"/>
    <cellStyle name="20% - Accent4 4 2 10 5" xfId="8519"/>
    <cellStyle name="20% - Accent4 4 2 10 6" xfId="11235"/>
    <cellStyle name="20% - Accent4 4 2 10 7" xfId="14645"/>
    <cellStyle name="20% - Accent4 4 2 10 8" xfId="22412"/>
    <cellStyle name="20% - Accent4 4 2 11" xfId="2954"/>
    <cellStyle name="20% - Accent4 4 2 11 2" xfId="5228"/>
    <cellStyle name="20% - Accent4 4 2 11 2 2" xfId="15769"/>
    <cellStyle name="20% - Accent4 4 2 11 3" xfId="8507"/>
    <cellStyle name="20% - Accent4 4 2 11 3 2" xfId="18096"/>
    <cellStyle name="20% - Accent4 4 2 11 4" xfId="11234"/>
    <cellStyle name="20% - Accent4 4 2 11 4 2" xfId="19648"/>
    <cellStyle name="20% - Accent4 4 2 11 5" xfId="15152"/>
    <cellStyle name="20% - Accent4 4 2 12" xfId="4494"/>
    <cellStyle name="20% - Accent4 4 2 12 2" xfId="15767"/>
    <cellStyle name="20% - Accent4 4 2 13" xfId="4982"/>
    <cellStyle name="20% - Accent4 4 2 13 2" xfId="18100"/>
    <cellStyle name="20% - Accent4 4 2 14" xfId="5212"/>
    <cellStyle name="20% - Accent4 4 2 14 2" xfId="19650"/>
    <cellStyle name="20% - Accent4 4 2 15" xfId="8520"/>
    <cellStyle name="20% - Accent4 4 2 16" xfId="11237"/>
    <cellStyle name="20% - Accent4 4 2 17" xfId="13261"/>
    <cellStyle name="20% - Accent4 4 2 18" xfId="20988"/>
    <cellStyle name="20% - Accent4 4 2 2" xfId="685"/>
    <cellStyle name="20% - Accent4 4 2 2 2" xfId="3222"/>
    <cellStyle name="20% - Accent4 4 2 2 2 2" xfId="15770"/>
    <cellStyle name="20% - Accent4 4 2 2 3" xfId="5597"/>
    <cellStyle name="20% - Accent4 4 2 2 3 2" xfId="18095"/>
    <cellStyle name="20% - Accent4 4 2 2 4" xfId="5294"/>
    <cellStyle name="20% - Accent4 4 2 2 4 2" xfId="19647"/>
    <cellStyle name="20% - Accent4 4 2 2 5" xfId="8506"/>
    <cellStyle name="20% - Accent4 4 2 2 6" xfId="11231"/>
    <cellStyle name="20% - Accent4 4 2 2 7" xfId="13550"/>
    <cellStyle name="20% - Accent4 4 2 2 8" xfId="21413"/>
    <cellStyle name="20% - Accent4 4 2 3" xfId="1146"/>
    <cellStyle name="20% - Accent4 4 2 3 2" xfId="3424"/>
    <cellStyle name="20% - Accent4 4 2 3 2 2" xfId="15771"/>
    <cellStyle name="20% - Accent4 4 2 3 3" xfId="5896"/>
    <cellStyle name="20% - Accent4 4 2 3 3 2" xfId="18094"/>
    <cellStyle name="20% - Accent4 4 2 3 4" xfId="5161"/>
    <cellStyle name="20% - Accent4 4 2 3 4 2" xfId="19646"/>
    <cellStyle name="20% - Accent4 4 2 3 5" xfId="8505"/>
    <cellStyle name="20% - Accent4 4 2 3 6" xfId="11230"/>
    <cellStyle name="20% - Accent4 4 2 3 7" xfId="13867"/>
    <cellStyle name="20% - Accent4 4 2 3 8" xfId="21635"/>
    <cellStyle name="20% - Accent4 4 2 4" xfId="1472"/>
    <cellStyle name="20% - Accent4 4 2 4 2" xfId="3559"/>
    <cellStyle name="20% - Accent4 4 2 4 2 2" xfId="15772"/>
    <cellStyle name="20% - Accent4 4 2 4 3" xfId="6221"/>
    <cellStyle name="20% - Accent4 4 2 4 3 2" xfId="18093"/>
    <cellStyle name="20% - Accent4 4 2 4 4" xfId="5253"/>
    <cellStyle name="20% - Accent4 4 2 4 4 2" xfId="19645"/>
    <cellStyle name="20% - Accent4 4 2 4 5" xfId="8504"/>
    <cellStyle name="20% - Accent4 4 2 4 6" xfId="11229"/>
    <cellStyle name="20% - Accent4 4 2 4 7" xfId="14007"/>
    <cellStyle name="20% - Accent4 4 2 4 8" xfId="21774"/>
    <cellStyle name="20% - Accent4 4 2 5" xfId="1724"/>
    <cellStyle name="20% - Accent4 4 2 5 2" xfId="3597"/>
    <cellStyle name="20% - Accent4 4 2 5 2 2" xfId="15773"/>
    <cellStyle name="20% - Accent4 4 2 5 3" xfId="6470"/>
    <cellStyle name="20% - Accent4 4 2 5 3 2" xfId="18092"/>
    <cellStyle name="20% - Accent4 4 2 5 4" xfId="5191"/>
    <cellStyle name="20% - Accent4 4 2 5 4 2" xfId="19644"/>
    <cellStyle name="20% - Accent4 4 2 5 5" xfId="8503"/>
    <cellStyle name="20% - Accent4 4 2 5 6" xfId="11228"/>
    <cellStyle name="20% - Accent4 4 2 5 7" xfId="14045"/>
    <cellStyle name="20% - Accent4 4 2 5 8" xfId="21812"/>
    <cellStyle name="20% - Accent4 4 2 6" xfId="1925"/>
    <cellStyle name="20% - Accent4 4 2 6 2" xfId="3630"/>
    <cellStyle name="20% - Accent4 4 2 6 2 2" xfId="15774"/>
    <cellStyle name="20% - Accent4 4 2 6 3" xfId="6670"/>
    <cellStyle name="20% - Accent4 4 2 6 3 2" xfId="18091"/>
    <cellStyle name="20% - Accent4 4 2 6 4" xfId="5244"/>
    <cellStyle name="20% - Accent4 4 2 6 4 2" xfId="19643"/>
    <cellStyle name="20% - Accent4 4 2 6 5" xfId="8502"/>
    <cellStyle name="20% - Accent4 4 2 6 6" xfId="11227"/>
    <cellStyle name="20% - Accent4 4 2 6 7" xfId="14087"/>
    <cellStyle name="20% - Accent4 4 2 6 8" xfId="21854"/>
    <cellStyle name="20% - Accent4 4 2 7" xfId="1991"/>
    <cellStyle name="20% - Accent4 4 2 7 2" xfId="3650"/>
    <cellStyle name="20% - Accent4 4 2 7 2 2" xfId="15775"/>
    <cellStyle name="20% - Accent4 4 2 7 3" xfId="6736"/>
    <cellStyle name="20% - Accent4 4 2 7 3 2" xfId="18090"/>
    <cellStyle name="20% - Accent4 4 2 7 4" xfId="5278"/>
    <cellStyle name="20% - Accent4 4 2 7 4 2" xfId="19642"/>
    <cellStyle name="20% - Accent4 4 2 7 5" xfId="8501"/>
    <cellStyle name="20% - Accent4 4 2 7 6" xfId="11222"/>
    <cellStyle name="20% - Accent4 4 2 7 7" xfId="14116"/>
    <cellStyle name="20% - Accent4 4 2 7 8" xfId="21883"/>
    <cellStyle name="20% - Accent4 4 2 8" xfId="2368"/>
    <cellStyle name="20% - Accent4 4 2 8 2" xfId="3949"/>
    <cellStyle name="20% - Accent4 4 2 8 2 2" xfId="15776"/>
    <cellStyle name="20% - Accent4 4 2 8 3" xfId="7112"/>
    <cellStyle name="20% - Accent4 4 2 8 3 2" xfId="18089"/>
    <cellStyle name="20% - Accent4 4 2 8 4" xfId="4913"/>
    <cellStyle name="20% - Accent4 4 2 8 4 2" xfId="19641"/>
    <cellStyle name="20% - Accent4 4 2 8 5" xfId="8500"/>
    <cellStyle name="20% - Accent4 4 2 8 6" xfId="11221"/>
    <cellStyle name="20% - Accent4 4 2 8 7" xfId="14439"/>
    <cellStyle name="20% - Accent4 4 2 8 8" xfId="22206"/>
    <cellStyle name="20% - Accent4 4 2 9" xfId="2143"/>
    <cellStyle name="20% - Accent4 4 2 9 2" xfId="3748"/>
    <cellStyle name="20% - Accent4 4 2 9 2 2" xfId="15777"/>
    <cellStyle name="20% - Accent4 4 2 9 3" xfId="6887"/>
    <cellStyle name="20% - Accent4 4 2 9 3 2" xfId="18088"/>
    <cellStyle name="20% - Accent4 4 2 9 4" xfId="4791"/>
    <cellStyle name="20% - Accent4 4 2 9 4 2" xfId="19640"/>
    <cellStyle name="20% - Accent4 4 2 9 5" xfId="8499"/>
    <cellStyle name="20% - Accent4 4 2 9 6" xfId="11220"/>
    <cellStyle name="20% - Accent4 4 2 9 7" xfId="14233"/>
    <cellStyle name="20% - Accent4 4 2 9 8" xfId="22000"/>
    <cellStyle name="20% - Accent4 4 20" xfId="20872"/>
    <cellStyle name="20% - Accent4 4 3" xfId="287"/>
    <cellStyle name="20% - Accent4 4 3 10" xfId="2510"/>
    <cellStyle name="20% - Accent4 4 3 10 2" xfId="4084"/>
    <cellStyle name="20% - Accent4 4 3 10 2 2" xfId="15779"/>
    <cellStyle name="20% - Accent4 4 3 10 3" xfId="7254"/>
    <cellStyle name="20% - Accent4 4 3 10 3 2" xfId="18086"/>
    <cellStyle name="20% - Accent4 4 3 10 4" xfId="4793"/>
    <cellStyle name="20% - Accent4 4 3 10 4 2" xfId="19638"/>
    <cellStyle name="20% - Accent4 4 3 10 5" xfId="8497"/>
    <cellStyle name="20% - Accent4 4 3 10 6" xfId="11218"/>
    <cellStyle name="20% - Accent4 4 3 10 7" xfId="14576"/>
    <cellStyle name="20% - Accent4 4 3 10 8" xfId="22343"/>
    <cellStyle name="20% - Accent4 4 3 11" xfId="2939"/>
    <cellStyle name="20% - Accent4 4 3 11 2" xfId="4794"/>
    <cellStyle name="20% - Accent4 4 3 11 2 2" xfId="15780"/>
    <cellStyle name="20% - Accent4 4 3 11 3" xfId="8496"/>
    <cellStyle name="20% - Accent4 4 3 11 3 2" xfId="18085"/>
    <cellStyle name="20% - Accent4 4 3 11 4" xfId="11215"/>
    <cellStyle name="20% - Accent4 4 3 11 4 2" xfId="19637"/>
    <cellStyle name="20% - Accent4 4 3 11 5" xfId="15137"/>
    <cellStyle name="20% - Accent4 4 3 12" xfId="4479"/>
    <cellStyle name="20% - Accent4 4 3 12 2" xfId="15778"/>
    <cellStyle name="20% - Accent4 4 3 13" xfId="4961"/>
    <cellStyle name="20% - Accent4 4 3 13 2" xfId="18087"/>
    <cellStyle name="20% - Accent4 4 3 14" xfId="4792"/>
    <cellStyle name="20% - Accent4 4 3 14 2" xfId="19639"/>
    <cellStyle name="20% - Accent4 4 3 15" xfId="8498"/>
    <cellStyle name="20% - Accent4 4 3 16" xfId="11219"/>
    <cellStyle name="20% - Accent4 4 3 17" xfId="13241"/>
    <cellStyle name="20% - Accent4 4 3 18" xfId="20968"/>
    <cellStyle name="20% - Accent4 4 3 2" xfId="667"/>
    <cellStyle name="20% - Accent4 4 3 2 2" xfId="3206"/>
    <cellStyle name="20% - Accent4 4 3 2 2 2" xfId="15781"/>
    <cellStyle name="20% - Accent4 4 3 2 3" xfId="5579"/>
    <cellStyle name="20% - Accent4 4 3 2 3 2" xfId="18084"/>
    <cellStyle name="20% - Accent4 4 3 2 4" xfId="4795"/>
    <cellStyle name="20% - Accent4 4 3 2 4 2" xfId="19636"/>
    <cellStyle name="20% - Accent4 4 3 2 5" xfId="8495"/>
    <cellStyle name="20% - Accent4 4 3 2 6" xfId="11212"/>
    <cellStyle name="20% - Accent4 4 3 2 7" xfId="13535"/>
    <cellStyle name="20% - Accent4 4 3 2 8" xfId="21397"/>
    <cellStyle name="20% - Accent4 4 3 3" xfId="1126"/>
    <cellStyle name="20% - Accent4 4 3 3 2" xfId="3410"/>
    <cellStyle name="20% - Accent4 4 3 3 2 2" xfId="15782"/>
    <cellStyle name="20% - Accent4 4 3 3 3" xfId="5876"/>
    <cellStyle name="20% - Accent4 4 3 3 3 2" xfId="18083"/>
    <cellStyle name="20% - Accent4 4 3 3 4" xfId="4796"/>
    <cellStyle name="20% - Accent4 4 3 3 4 2" xfId="19635"/>
    <cellStyle name="20% - Accent4 4 3 3 5" xfId="8494"/>
    <cellStyle name="20% - Accent4 4 3 3 6" xfId="11205"/>
    <cellStyle name="20% - Accent4 4 3 3 7" xfId="13853"/>
    <cellStyle name="20% - Accent4 4 3 3 8" xfId="21620"/>
    <cellStyle name="20% - Accent4 4 3 4" xfId="1473"/>
    <cellStyle name="20% - Accent4 4 3 5" xfId="1723"/>
    <cellStyle name="20% - Accent4 4 3 6" xfId="1924"/>
    <cellStyle name="20% - Accent4 4 3 7" xfId="1990"/>
    <cellStyle name="20% - Accent4 4 3 8" xfId="2347"/>
    <cellStyle name="20% - Accent4 4 3 8 2" xfId="3929"/>
    <cellStyle name="20% - Accent4 4 3 8 2 2" xfId="15787"/>
    <cellStyle name="20% - Accent4 4 3 8 3" xfId="7091"/>
    <cellStyle name="20% - Accent4 4 3 8 3 2" xfId="18082"/>
    <cellStyle name="20% - Accent4 4 3 8 4" xfId="4799"/>
    <cellStyle name="20% - Accent4 4 3 8 4 2" xfId="19634"/>
    <cellStyle name="20% - Accent4 4 3 8 5" xfId="8489"/>
    <cellStyle name="20% - Accent4 4 3 8 6" xfId="11202"/>
    <cellStyle name="20% - Accent4 4 3 8 7" xfId="14419"/>
    <cellStyle name="20% - Accent4 4 3 8 8" xfId="22186"/>
    <cellStyle name="20% - Accent4 4 3 9" xfId="2237"/>
    <cellStyle name="20% - Accent4 4 3 9 2" xfId="3823"/>
    <cellStyle name="20% - Accent4 4 3 9 2 2" xfId="15788"/>
    <cellStyle name="20% - Accent4 4 3 9 3" xfId="6981"/>
    <cellStyle name="20% - Accent4 4 3 9 3 2" xfId="18081"/>
    <cellStyle name="20% - Accent4 4 3 9 4" xfId="5782"/>
    <cellStyle name="20% - Accent4 4 3 9 4 2" xfId="19633"/>
    <cellStyle name="20% - Accent4 4 3 9 5" xfId="8488"/>
    <cellStyle name="20% - Accent4 4 3 9 6" xfId="11201"/>
    <cellStyle name="20% - Accent4 4 3 9 7" xfId="14311"/>
    <cellStyle name="20% - Accent4 4 3 9 8" xfId="22078"/>
    <cellStyle name="20% - Accent4 4 4" xfId="537"/>
    <cellStyle name="20% - Accent4 4 4 2" xfId="3118"/>
    <cellStyle name="20% - Accent4 4 4 2 2" xfId="15789"/>
    <cellStyle name="20% - Accent4 4 4 3" xfId="5450"/>
    <cellStyle name="20% - Accent4 4 4 3 2" xfId="18080"/>
    <cellStyle name="20% - Accent4 4 4 4" xfId="4800"/>
    <cellStyle name="20% - Accent4 4 4 4 2" xfId="19632"/>
    <cellStyle name="20% - Accent4 4 4 5" xfId="8487"/>
    <cellStyle name="20% - Accent4 4 4 6" xfId="11196"/>
    <cellStyle name="20% - Accent4 4 4 7" xfId="13442"/>
    <cellStyle name="20% - Accent4 4 4 8" xfId="21300"/>
    <cellStyle name="20% - Accent4 4 5" xfId="485"/>
    <cellStyle name="20% - Accent4 4 5 2" xfId="3109"/>
    <cellStyle name="20% - Accent4 4 5 2 2" xfId="15790"/>
    <cellStyle name="20% - Accent4 4 5 3" xfId="5409"/>
    <cellStyle name="20% - Accent4 4 5 3 2" xfId="18079"/>
    <cellStyle name="20% - Accent4 4 5 4" xfId="6142"/>
    <cellStyle name="20% - Accent4 4 5 4 2" xfId="19631"/>
    <cellStyle name="20% - Accent4 4 5 5" xfId="8486"/>
    <cellStyle name="20% - Accent4 4 5 6" xfId="11195"/>
    <cellStyle name="20% - Accent4 4 5 7" xfId="13416"/>
    <cellStyle name="20% - Accent4 4 5 8" xfId="21282"/>
    <cellStyle name="20% - Accent4 4 6" xfId="1471"/>
    <cellStyle name="20% - Accent4 4 7" xfId="1727"/>
    <cellStyle name="20% - Accent4 4 8" xfId="1926"/>
    <cellStyle name="20% - Accent4 4 9" xfId="1992"/>
    <cellStyle name="20% - Accent4 5" xfId="193"/>
    <cellStyle name="20% - Accent4 5 10" xfId="2255"/>
    <cellStyle name="20% - Accent4 5 10 2" xfId="3840"/>
    <cellStyle name="20% - Accent4 5 10 2 2" xfId="15794"/>
    <cellStyle name="20% - Accent4 5 10 3" xfId="6999"/>
    <cellStyle name="20% - Accent4 5 10 3 2" xfId="18077"/>
    <cellStyle name="20% - Accent4 5 10 4" xfId="6672"/>
    <cellStyle name="20% - Accent4 5 10 4 2" xfId="19629"/>
    <cellStyle name="20% - Accent4 5 10 5" xfId="8480"/>
    <cellStyle name="20% - Accent4 5 10 6" xfId="11187"/>
    <cellStyle name="20% - Accent4 5 10 7" xfId="14328"/>
    <cellStyle name="20% - Accent4 5 10 8" xfId="22095"/>
    <cellStyle name="20% - Accent4 5 11" xfId="2195"/>
    <cellStyle name="20% - Accent4 5 11 2" xfId="3792"/>
    <cellStyle name="20% - Accent4 5 11 2 2" xfId="15795"/>
    <cellStyle name="20% - Accent4 5 11 3" xfId="6939"/>
    <cellStyle name="20% - Accent4 5 11 3 2" xfId="18076"/>
    <cellStyle name="20% - Accent4 5 11 4" xfId="6521"/>
    <cellStyle name="20% - Accent4 5 11 4 2" xfId="19628"/>
    <cellStyle name="20% - Accent4 5 11 5" xfId="8479"/>
    <cellStyle name="20% - Accent4 5 11 6" xfId="11186"/>
    <cellStyle name="20% - Accent4 5 11 7" xfId="14279"/>
    <cellStyle name="20% - Accent4 5 11 8" xfId="22046"/>
    <cellStyle name="20% - Accent4 5 12" xfId="2597"/>
    <cellStyle name="20% - Accent4 5 12 2" xfId="4163"/>
    <cellStyle name="20% - Accent4 5 12 2 2" xfId="15796"/>
    <cellStyle name="20% - Accent4 5 12 3" xfId="7341"/>
    <cellStyle name="20% - Accent4 5 12 3 2" xfId="18075"/>
    <cellStyle name="20% - Accent4 5 12 4" xfId="5879"/>
    <cellStyle name="20% - Accent4 5 12 4 2" xfId="19627"/>
    <cellStyle name="20% - Accent4 5 12 5" xfId="8478"/>
    <cellStyle name="20% - Accent4 5 12 6" xfId="11185"/>
    <cellStyle name="20% - Accent4 5 12 7" xfId="14657"/>
    <cellStyle name="20% - Accent4 5 12 8" xfId="22424"/>
    <cellStyle name="20% - Accent4 5 13" xfId="2886"/>
    <cellStyle name="20% - Accent4 5 13 2" xfId="6520"/>
    <cellStyle name="20% - Accent4 5 13 2 2" xfId="15797"/>
    <cellStyle name="20% - Accent4 5 13 3" xfId="8477"/>
    <cellStyle name="20% - Accent4 5 13 3 2" xfId="18074"/>
    <cellStyle name="20% - Accent4 5 13 4" xfId="11184"/>
    <cellStyle name="20% - Accent4 5 13 4 2" xfId="19626"/>
    <cellStyle name="20% - Accent4 5 13 5" xfId="15078"/>
    <cellStyle name="20% - Accent4 5 14" xfId="4424"/>
    <cellStyle name="20% - Accent4 5 14 2" xfId="15793"/>
    <cellStyle name="20% - Accent4 5 15" xfId="4832"/>
    <cellStyle name="20% - Accent4 5 15 2" xfId="18078"/>
    <cellStyle name="20% - Accent4 5 16" xfId="6738"/>
    <cellStyle name="20% - Accent4 5 16 2" xfId="19630"/>
    <cellStyle name="20% - Accent4 5 17" xfId="8481"/>
    <cellStyle name="20% - Accent4 5 18" xfId="11192"/>
    <cellStyle name="20% - Accent4 5 19" xfId="13175"/>
    <cellStyle name="20% - Accent4 5 2" xfId="333"/>
    <cellStyle name="20% - Accent4 5 2 10" xfId="4842"/>
    <cellStyle name="20% - Accent4 5 2 10 2" xfId="19625"/>
    <cellStyle name="20% - Accent4 5 2 11" xfId="8476"/>
    <cellStyle name="20% - Accent4 5 2 12" xfId="11182"/>
    <cellStyle name="20% - Accent4 5 2 13" xfId="13284"/>
    <cellStyle name="20% - Accent4 5 2 14" xfId="21013"/>
    <cellStyle name="20% - Accent4 5 2 2" xfId="710"/>
    <cellStyle name="20% - Accent4 5 2 2 2" xfId="3247"/>
    <cellStyle name="20% - Accent4 5 2 2 2 2" xfId="15799"/>
    <cellStyle name="20% - Accent4 5 2 2 3" xfId="5622"/>
    <cellStyle name="20% - Accent4 5 2 2 3 2" xfId="18072"/>
    <cellStyle name="20% - Accent4 5 2 2 4" xfId="6518"/>
    <cellStyle name="20% - Accent4 5 2 2 4 2" xfId="19624"/>
    <cellStyle name="20% - Accent4 5 2 2 5" xfId="8475"/>
    <cellStyle name="20% - Accent4 5 2 2 6" xfId="11181"/>
    <cellStyle name="20% - Accent4 5 2 2 7" xfId="13573"/>
    <cellStyle name="20% - Accent4 5 2 2 8" xfId="21438"/>
    <cellStyle name="20% - Accent4 5 2 3" xfId="1171"/>
    <cellStyle name="20% - Accent4 5 2 3 2" xfId="3448"/>
    <cellStyle name="20% - Accent4 5 2 3 2 2" xfId="15800"/>
    <cellStyle name="20% - Accent4 5 2 3 3" xfId="5921"/>
    <cellStyle name="20% - Accent4 5 2 3 3 2" xfId="18071"/>
    <cellStyle name="20% - Accent4 5 2 3 4" xfId="6517"/>
    <cellStyle name="20% - Accent4 5 2 3 4 2" xfId="19623"/>
    <cellStyle name="20% - Accent4 5 2 3 5" xfId="8474"/>
    <cellStyle name="20% - Accent4 5 2 3 6" xfId="11180"/>
    <cellStyle name="20% - Accent4 5 2 3 7" xfId="13892"/>
    <cellStyle name="20% - Accent4 5 2 3 8" xfId="21660"/>
    <cellStyle name="20% - Accent4 5 2 4" xfId="2393"/>
    <cellStyle name="20% - Accent4 5 2 4 2" xfId="3973"/>
    <cellStyle name="20% - Accent4 5 2 4 2 2" xfId="15801"/>
    <cellStyle name="20% - Accent4 5 2 4 3" xfId="7137"/>
    <cellStyle name="20% - Accent4 5 2 4 3 2" xfId="18070"/>
    <cellStyle name="20% - Accent4 5 2 4 4" xfId="4754"/>
    <cellStyle name="20% - Accent4 5 2 4 4 2" xfId="19622"/>
    <cellStyle name="20% - Accent4 5 2 4 5" xfId="8473"/>
    <cellStyle name="20% - Accent4 5 2 4 6" xfId="11179"/>
    <cellStyle name="20% - Accent4 5 2 4 7" xfId="14464"/>
    <cellStyle name="20% - Accent4 5 2 4 8" xfId="22231"/>
    <cellStyle name="20% - Accent4 5 2 5" xfId="2130"/>
    <cellStyle name="20% - Accent4 5 2 5 2" xfId="3736"/>
    <cellStyle name="20% - Accent4 5 2 5 2 2" xfId="15802"/>
    <cellStyle name="20% - Accent4 5 2 5 3" xfId="6874"/>
    <cellStyle name="20% - Accent4 5 2 5 3 2" xfId="18069"/>
    <cellStyle name="20% - Accent4 5 2 5 4" xfId="6515"/>
    <cellStyle name="20% - Accent4 5 2 5 4 2" xfId="19621"/>
    <cellStyle name="20% - Accent4 5 2 5 5" xfId="8472"/>
    <cellStyle name="20% - Accent4 5 2 5 6" xfId="11178"/>
    <cellStyle name="20% - Accent4 5 2 5 7" xfId="14220"/>
    <cellStyle name="20% - Accent4 5 2 5 8" xfId="21987"/>
    <cellStyle name="20% - Accent4 5 2 6" xfId="2554"/>
    <cellStyle name="20% - Accent4 5 2 6 2" xfId="4122"/>
    <cellStyle name="20% - Accent4 5 2 6 2 2" xfId="15803"/>
    <cellStyle name="20% - Accent4 5 2 6 3" xfId="7298"/>
    <cellStyle name="20% - Accent4 5 2 6 3 2" xfId="18068"/>
    <cellStyle name="20% - Accent4 5 2 6 4" xfId="6514"/>
    <cellStyle name="20% - Accent4 5 2 6 4 2" xfId="19620"/>
    <cellStyle name="20% - Accent4 5 2 6 5" xfId="8468"/>
    <cellStyle name="20% - Accent4 5 2 6 6" xfId="11177"/>
    <cellStyle name="20% - Accent4 5 2 6 7" xfId="14614"/>
    <cellStyle name="20% - Accent4 5 2 6 8" xfId="22381"/>
    <cellStyle name="20% - Accent4 5 2 7" xfId="2979"/>
    <cellStyle name="20% - Accent4 5 2 7 2" xfId="4753"/>
    <cellStyle name="20% - Accent4 5 2 7 2 2" xfId="15804"/>
    <cellStyle name="20% - Accent4 5 2 7 3" xfId="8467"/>
    <cellStyle name="20% - Accent4 5 2 7 3 2" xfId="18067"/>
    <cellStyle name="20% - Accent4 5 2 7 4" xfId="11176"/>
    <cellStyle name="20% - Accent4 5 2 7 4 2" xfId="19619"/>
    <cellStyle name="20% - Accent4 5 2 7 5" xfId="15176"/>
    <cellStyle name="20% - Accent4 5 2 8" xfId="4519"/>
    <cellStyle name="20% - Accent4 5 2 8 2" xfId="15798"/>
    <cellStyle name="20% - Accent4 5 2 9" xfId="5007"/>
    <cellStyle name="20% - Accent4 5 2 9 2" xfId="18073"/>
    <cellStyle name="20% - Accent4 5 20" xfId="20901"/>
    <cellStyle name="20% - Accent4 5 3" xfId="372"/>
    <cellStyle name="20% - Accent4 5 3 10" xfId="6181"/>
    <cellStyle name="20% - Accent4 5 3 10 2" xfId="19618"/>
    <cellStyle name="20% - Accent4 5 3 11" xfId="8462"/>
    <cellStyle name="20% - Accent4 5 3 12" xfId="11175"/>
    <cellStyle name="20% - Accent4 5 3 13" xfId="13321"/>
    <cellStyle name="20% - Accent4 5 3 14" xfId="21051"/>
    <cellStyle name="20% - Accent4 5 3 2" xfId="749"/>
    <cellStyle name="20% - Accent4 5 3 2 2" xfId="3284"/>
    <cellStyle name="20% - Accent4 5 3 2 2 2" xfId="15806"/>
    <cellStyle name="20% - Accent4 5 3 2 3" xfId="5661"/>
    <cellStyle name="20% - Accent4 5 3 2 3 2" xfId="18065"/>
    <cellStyle name="20% - Accent4 5 3 2 4" xfId="4647"/>
    <cellStyle name="20% - Accent4 5 3 2 4 2" xfId="19617"/>
    <cellStyle name="20% - Accent4 5 3 2 5" xfId="8461"/>
    <cellStyle name="20% - Accent4 5 3 2 6" xfId="11174"/>
    <cellStyle name="20% - Accent4 5 3 2 7" xfId="13608"/>
    <cellStyle name="20% - Accent4 5 3 2 8" xfId="21475"/>
    <cellStyle name="20% - Accent4 5 3 3" xfId="1208"/>
    <cellStyle name="20% - Accent4 5 3 3 2" xfId="3485"/>
    <cellStyle name="20% - Accent4 5 3 3 2 2" xfId="15807"/>
    <cellStyle name="20% - Accent4 5 3 3 3" xfId="5958"/>
    <cellStyle name="20% - Accent4 5 3 3 3 2" xfId="18064"/>
    <cellStyle name="20% - Accent4 5 3 3 4" xfId="6141"/>
    <cellStyle name="20% - Accent4 5 3 3 4 2" xfId="19616"/>
    <cellStyle name="20% - Accent4 5 3 3 5" xfId="8460"/>
    <cellStyle name="20% - Accent4 5 3 3 6" xfId="11173"/>
    <cellStyle name="20% - Accent4 5 3 3 7" xfId="13929"/>
    <cellStyle name="20% - Accent4 5 3 3 8" xfId="21697"/>
    <cellStyle name="20% - Accent4 5 3 4" xfId="2432"/>
    <cellStyle name="20% - Accent4 5 3 4 2" xfId="4012"/>
    <cellStyle name="20% - Accent4 5 3 4 2 2" xfId="15808"/>
    <cellStyle name="20% - Accent4 5 3 4 3" xfId="7176"/>
    <cellStyle name="20% - Accent4 5 3 4 3 2" xfId="18063"/>
    <cellStyle name="20% - Accent4 5 3 4 4" xfId="5484"/>
    <cellStyle name="20% - Accent4 5 3 4 4 2" xfId="19615"/>
    <cellStyle name="20% - Accent4 5 3 4 5" xfId="8459"/>
    <cellStyle name="20% - Accent4 5 3 4 6" xfId="11172"/>
    <cellStyle name="20% - Accent4 5 3 4 7" xfId="14503"/>
    <cellStyle name="20% - Accent4 5 3 4 8" xfId="22270"/>
    <cellStyle name="20% - Accent4 5 3 5" xfId="2107"/>
    <cellStyle name="20% - Accent4 5 3 5 2" xfId="3713"/>
    <cellStyle name="20% - Accent4 5 3 5 2 2" xfId="15809"/>
    <cellStyle name="20% - Accent4 5 3 5 3" xfId="6851"/>
    <cellStyle name="20% - Accent4 5 3 5 3 2" xfId="18062"/>
    <cellStyle name="20% - Accent4 5 3 5 4" xfId="5809"/>
    <cellStyle name="20% - Accent4 5 3 5 4 2" xfId="19614"/>
    <cellStyle name="20% - Accent4 5 3 5 5" xfId="8458"/>
    <cellStyle name="20% - Accent4 5 3 5 6" xfId="11171"/>
    <cellStyle name="20% - Accent4 5 3 5 7" xfId="14197"/>
    <cellStyle name="20% - Accent4 5 3 5 8" xfId="21964"/>
    <cellStyle name="20% - Accent4 5 3 6" xfId="2611"/>
    <cellStyle name="20% - Accent4 5 3 6 2" xfId="4175"/>
    <cellStyle name="20% - Accent4 5 3 6 2 2" xfId="15810"/>
    <cellStyle name="20% - Accent4 5 3 6 3" xfId="7355"/>
    <cellStyle name="20% - Accent4 5 3 6 3 2" xfId="18061"/>
    <cellStyle name="20% - Accent4 5 3 6 4" xfId="6102"/>
    <cellStyle name="20% - Accent4 5 3 6 4 2" xfId="19613"/>
    <cellStyle name="20% - Accent4 5 3 6 5" xfId="8457"/>
    <cellStyle name="20% - Accent4 5 3 6 6" xfId="11170"/>
    <cellStyle name="20% - Accent4 5 3 6 7" xfId="14671"/>
    <cellStyle name="20% - Accent4 5 3 6 8" xfId="22438"/>
    <cellStyle name="20% - Accent4 5 3 7" xfId="3016"/>
    <cellStyle name="20% - Accent4 5 3 7 2" xfId="6780"/>
    <cellStyle name="20% - Accent4 5 3 7 2 2" xfId="15811"/>
    <cellStyle name="20% - Accent4 5 3 7 3" xfId="8456"/>
    <cellStyle name="20% - Accent4 5 3 7 3 2" xfId="18060"/>
    <cellStyle name="20% - Accent4 5 3 7 4" xfId="11167"/>
    <cellStyle name="20% - Accent4 5 3 7 4 2" xfId="19611"/>
    <cellStyle name="20% - Accent4 5 3 7 5" xfId="15214"/>
    <cellStyle name="20% - Accent4 5 3 8" xfId="4556"/>
    <cellStyle name="20% - Accent4 5 3 8 2" xfId="15805"/>
    <cellStyle name="20% - Accent4 5 3 9" xfId="5046"/>
    <cellStyle name="20% - Accent4 5 3 9 2" xfId="18066"/>
    <cellStyle name="20% - Accent4 5 4" xfId="587"/>
    <cellStyle name="20% - Accent4 5 4 2" xfId="3144"/>
    <cellStyle name="20% - Accent4 5 4 2 2" xfId="15812"/>
    <cellStyle name="20% - Accent4 5 4 3" xfId="5499"/>
    <cellStyle name="20% - Accent4 5 4 3 2" xfId="18058"/>
    <cellStyle name="20% - Accent4 5 4 4" xfId="6732"/>
    <cellStyle name="20% - Accent4 5 4 4 2" xfId="19610"/>
    <cellStyle name="20% - Accent4 5 4 5" xfId="8455"/>
    <cellStyle name="20% - Accent4 5 4 6" xfId="11166"/>
    <cellStyle name="20% - Accent4 5 4 7" xfId="13470"/>
    <cellStyle name="20% - Accent4 5 4 8" xfId="21332"/>
    <cellStyle name="20% - Accent4 5 5" xfId="1050"/>
    <cellStyle name="20% - Accent4 5 5 2" xfId="3357"/>
    <cellStyle name="20% - Accent4 5 5 2 2" xfId="15813"/>
    <cellStyle name="20% - Accent4 5 5 3" xfId="5800"/>
    <cellStyle name="20% - Accent4 5 5 3 2" xfId="18057"/>
    <cellStyle name="20% - Accent4 5 5 4" xfId="6665"/>
    <cellStyle name="20% - Accent4 5 5 4 2" xfId="19609"/>
    <cellStyle name="20% - Accent4 5 5 5" xfId="8454"/>
    <cellStyle name="20% - Accent4 5 5 6" xfId="11165"/>
    <cellStyle name="20% - Accent4 5 5 7" xfId="13798"/>
    <cellStyle name="20% - Accent4 5 5 8" xfId="21565"/>
    <cellStyle name="20% - Accent4 5 6" xfId="1474"/>
    <cellStyle name="20% - Accent4 5 7" xfId="1720"/>
    <cellStyle name="20% - Accent4 5 8" xfId="1923"/>
    <cellStyle name="20% - Accent4 5 9" xfId="1989"/>
    <cellStyle name="20% - Accent4 6" xfId="228"/>
    <cellStyle name="20% - Accent4 7" xfId="242"/>
    <cellStyle name="20% - Accent4 7 10" xfId="4442"/>
    <cellStyle name="20% - Accent4 7 10 2" xfId="15817"/>
    <cellStyle name="20% - Accent4 7 11" xfId="4881"/>
    <cellStyle name="20% - Accent4 7 11 2" xfId="17998"/>
    <cellStyle name="20% - Accent4 7 12" xfId="6508"/>
    <cellStyle name="20% - Accent4 7 12 2" xfId="19523"/>
    <cellStyle name="20% - Accent4 7 13" xfId="8448"/>
    <cellStyle name="20% - Accent4 7 14" xfId="11157"/>
    <cellStyle name="20% - Accent4 7 15" xfId="13197"/>
    <cellStyle name="20% - Accent4 7 16" xfId="20923"/>
    <cellStyle name="20% - Accent4 7 2" xfId="356"/>
    <cellStyle name="20% - Accent4 7 2 10" xfId="4752"/>
    <cellStyle name="20% - Accent4 7 2 10 2" xfId="19516"/>
    <cellStyle name="20% - Accent4 7 2 11" xfId="8447"/>
    <cellStyle name="20% - Accent4 7 2 12" xfId="11156"/>
    <cellStyle name="20% - Accent4 7 2 13" xfId="13305"/>
    <cellStyle name="20% - Accent4 7 2 14" xfId="21036"/>
    <cellStyle name="20% - Accent4 7 2 2" xfId="733"/>
    <cellStyle name="20% - Accent4 7 2 2 2" xfId="3270"/>
    <cellStyle name="20% - Accent4 7 2 2 2 2" xfId="15819"/>
    <cellStyle name="20% - Accent4 7 2 2 3" xfId="5645"/>
    <cellStyle name="20% - Accent4 7 2 2 3 2" xfId="17966"/>
    <cellStyle name="20% - Accent4 7 2 2 4" xfId="6507"/>
    <cellStyle name="20% - Accent4 7 2 2 4 2" xfId="19515"/>
    <cellStyle name="20% - Accent4 7 2 2 5" xfId="8446"/>
    <cellStyle name="20% - Accent4 7 2 2 6" xfId="11155"/>
    <cellStyle name="20% - Accent4 7 2 2 7" xfId="13594"/>
    <cellStyle name="20% - Accent4 7 2 2 8" xfId="21461"/>
    <cellStyle name="20% - Accent4 7 2 3" xfId="1194"/>
    <cellStyle name="20% - Accent4 7 2 3 2" xfId="3471"/>
    <cellStyle name="20% - Accent4 7 2 3 2 2" xfId="15820"/>
    <cellStyle name="20% - Accent4 7 2 3 3" xfId="5944"/>
    <cellStyle name="20% - Accent4 7 2 3 3 2" xfId="17965"/>
    <cellStyle name="20% - Accent4 7 2 3 4" xfId="6506"/>
    <cellStyle name="20% - Accent4 7 2 3 4 2" xfId="19514"/>
    <cellStyle name="20% - Accent4 7 2 3 5" xfId="8445"/>
    <cellStyle name="20% - Accent4 7 2 3 6" xfId="11154"/>
    <cellStyle name="20% - Accent4 7 2 3 7" xfId="13915"/>
    <cellStyle name="20% - Accent4 7 2 3 8" xfId="21683"/>
    <cellStyle name="20% - Accent4 7 2 4" xfId="2416"/>
    <cellStyle name="20% - Accent4 7 2 4 2" xfId="3996"/>
    <cellStyle name="20% - Accent4 7 2 4 2 2" xfId="15821"/>
    <cellStyle name="20% - Accent4 7 2 4 3" xfId="7160"/>
    <cellStyle name="20% - Accent4 7 2 4 3 2" xfId="17964"/>
    <cellStyle name="20% - Accent4 7 2 4 4" xfId="4751"/>
    <cellStyle name="20% - Accent4 7 2 4 4 2" xfId="19513"/>
    <cellStyle name="20% - Accent4 7 2 4 5" xfId="8444"/>
    <cellStyle name="20% - Accent4 7 2 4 6" xfId="11153"/>
    <cellStyle name="20% - Accent4 7 2 4 7" xfId="14487"/>
    <cellStyle name="20% - Accent4 7 2 4 8" xfId="22254"/>
    <cellStyle name="20% - Accent4 7 2 5" xfId="2243"/>
    <cellStyle name="20% - Accent4 7 2 5 2" xfId="3829"/>
    <cellStyle name="20% - Accent4 7 2 5 2 2" xfId="15822"/>
    <cellStyle name="20% - Accent4 7 2 5 3" xfId="6987"/>
    <cellStyle name="20% - Accent4 7 2 5 3 2" xfId="17963"/>
    <cellStyle name="20% - Accent4 7 2 5 4" xfId="6180"/>
    <cellStyle name="20% - Accent4 7 2 5 4 2" xfId="19512"/>
    <cellStyle name="20% - Accent4 7 2 5 5" xfId="8443"/>
    <cellStyle name="20% - Accent4 7 2 5 6" xfId="11152"/>
    <cellStyle name="20% - Accent4 7 2 5 7" xfId="14317"/>
    <cellStyle name="20% - Accent4 7 2 5 8" xfId="22084"/>
    <cellStyle name="20% - Accent4 7 2 6" xfId="2564"/>
    <cellStyle name="20% - Accent4 7 2 6 2" xfId="4132"/>
    <cellStyle name="20% - Accent4 7 2 6 2 2" xfId="15823"/>
    <cellStyle name="20% - Accent4 7 2 6 3" xfId="7308"/>
    <cellStyle name="20% - Accent4 7 2 6 3 2" xfId="17962"/>
    <cellStyle name="20% - Accent4 7 2 6 4" xfId="4651"/>
    <cellStyle name="20% - Accent4 7 2 6 4 2" xfId="19511"/>
    <cellStyle name="20% - Accent4 7 2 6 5" xfId="8442"/>
    <cellStyle name="20% - Accent4 7 2 6 6" xfId="11151"/>
    <cellStyle name="20% - Accent4 7 2 6 7" xfId="14624"/>
    <cellStyle name="20% - Accent4 7 2 6 8" xfId="22391"/>
    <cellStyle name="20% - Accent4 7 2 7" xfId="3002"/>
    <cellStyle name="20% - Accent4 7 2 7 2" xfId="6140"/>
    <cellStyle name="20% - Accent4 7 2 7 2 2" xfId="15824"/>
    <cellStyle name="20% - Accent4 7 2 7 3" xfId="8441"/>
    <cellStyle name="20% - Accent4 7 2 7 3 2" xfId="17961"/>
    <cellStyle name="20% - Accent4 7 2 7 4" xfId="11150"/>
    <cellStyle name="20% - Accent4 7 2 7 4 2" xfId="19510"/>
    <cellStyle name="20% - Accent4 7 2 7 5" xfId="15199"/>
    <cellStyle name="20% - Accent4 7 2 8" xfId="4542"/>
    <cellStyle name="20% - Accent4 7 2 8 2" xfId="15818"/>
    <cellStyle name="20% - Accent4 7 2 9" xfId="5030"/>
    <cellStyle name="20% - Accent4 7 2 9 2" xfId="17972"/>
    <cellStyle name="20% - Accent4 7 3" xfId="388"/>
    <cellStyle name="20% - Accent4 7 3 10" xfId="5581"/>
    <cellStyle name="20% - Accent4 7 3 10 2" xfId="19509"/>
    <cellStyle name="20% - Accent4 7 3 11" xfId="8440"/>
    <cellStyle name="20% - Accent4 7 3 12" xfId="11149"/>
    <cellStyle name="20% - Accent4 7 3 13" xfId="13337"/>
    <cellStyle name="20% - Accent4 7 3 14" xfId="21067"/>
    <cellStyle name="20% - Accent4 7 3 2" xfId="765"/>
    <cellStyle name="20% - Accent4 7 3 2 2" xfId="3300"/>
    <cellStyle name="20% - Accent4 7 3 2 2 2" xfId="15826"/>
    <cellStyle name="20% - Accent4 7 3 2 3" xfId="5677"/>
    <cellStyle name="20% - Accent4 7 3 2 3 2" xfId="17959"/>
    <cellStyle name="20% - Accent4 7 3 2 4" xfId="5395"/>
    <cellStyle name="20% - Accent4 7 3 2 4 2" xfId="19508"/>
    <cellStyle name="20% - Accent4 7 3 2 5" xfId="8439"/>
    <cellStyle name="20% - Accent4 7 3 2 6" xfId="11148"/>
    <cellStyle name="20% - Accent4 7 3 2 7" xfId="13624"/>
    <cellStyle name="20% - Accent4 7 3 2 8" xfId="21491"/>
    <cellStyle name="20% - Accent4 7 3 3" xfId="1224"/>
    <cellStyle name="20% - Accent4 7 3 3 2" xfId="3501"/>
    <cellStyle name="20% - Accent4 7 3 3 2 2" xfId="15827"/>
    <cellStyle name="20% - Accent4 7 3 3 3" xfId="5974"/>
    <cellStyle name="20% - Accent4 7 3 3 3 2" xfId="17958"/>
    <cellStyle name="20% - Accent4 7 3 3 4" xfId="6031"/>
    <cellStyle name="20% - Accent4 7 3 3 4 2" xfId="19507"/>
    <cellStyle name="20% - Accent4 7 3 3 5" xfId="8438"/>
    <cellStyle name="20% - Accent4 7 3 3 6" xfId="11146"/>
    <cellStyle name="20% - Accent4 7 3 3 7" xfId="13945"/>
    <cellStyle name="20% - Accent4 7 3 3 8" xfId="21713"/>
    <cellStyle name="20% - Accent4 7 3 4" xfId="2448"/>
    <cellStyle name="20% - Accent4 7 3 4 2" xfId="4028"/>
    <cellStyle name="20% - Accent4 7 3 4 2 2" xfId="15828"/>
    <cellStyle name="20% - Accent4 7 3 4 3" xfId="7192"/>
    <cellStyle name="20% - Accent4 7 3 4 3 2" xfId="17957"/>
    <cellStyle name="20% - Accent4 7 3 4 4" xfId="6779"/>
    <cellStyle name="20% - Accent4 7 3 4 4 2" xfId="19506"/>
    <cellStyle name="20% - Accent4 7 3 4 5" xfId="8437"/>
    <cellStyle name="20% - Accent4 7 3 4 6" xfId="11145"/>
    <cellStyle name="20% - Accent4 7 3 4 7" xfId="14519"/>
    <cellStyle name="20% - Accent4 7 3 4 8" xfId="22286"/>
    <cellStyle name="20% - Accent4 7 3 5" xfId="2671"/>
    <cellStyle name="20% - Accent4 7 3 5 2" xfId="4226"/>
    <cellStyle name="20% - Accent4 7 3 5 2 2" xfId="15829"/>
    <cellStyle name="20% - Accent4 7 3 5 3" xfId="7415"/>
    <cellStyle name="20% - Accent4 7 3 5 3 2" xfId="17956"/>
    <cellStyle name="20% - Accent4 7 3 5 4" xfId="6726"/>
    <cellStyle name="20% - Accent4 7 3 5 4 2" xfId="19505"/>
    <cellStyle name="20% - Accent4 7 3 5 5" xfId="8436"/>
    <cellStyle name="20% - Accent4 7 3 5 6" xfId="11144"/>
    <cellStyle name="20% - Accent4 7 3 5 7" xfId="14725"/>
    <cellStyle name="20% - Accent4 7 3 5 8" xfId="22492"/>
    <cellStyle name="20% - Accent4 7 3 6" xfId="2785"/>
    <cellStyle name="20% - Accent4 7 3 6 2" xfId="4318"/>
    <cellStyle name="20% - Accent4 7 3 6 2 2" xfId="15830"/>
    <cellStyle name="20% - Accent4 7 3 6 3" xfId="7529"/>
    <cellStyle name="20% - Accent4 7 3 6 3 2" xfId="17955"/>
    <cellStyle name="20% - Accent4 7 3 6 4" xfId="6659"/>
    <cellStyle name="20% - Accent4 7 3 6 4 2" xfId="19504"/>
    <cellStyle name="20% - Accent4 7 3 6 5" xfId="8435"/>
    <cellStyle name="20% - Accent4 7 3 6 6" xfId="11143"/>
    <cellStyle name="20% - Accent4 7 3 6 7" xfId="14824"/>
    <cellStyle name="20% - Accent4 7 3 6 8" xfId="22591"/>
    <cellStyle name="20% - Accent4 7 3 7" xfId="3032"/>
    <cellStyle name="20% - Accent4 7 3 7 2" xfId="6504"/>
    <cellStyle name="20% - Accent4 7 3 7 2 2" xfId="15831"/>
    <cellStyle name="20% - Accent4 7 3 7 3" xfId="8434"/>
    <cellStyle name="20% - Accent4 7 3 7 3 2" xfId="17954"/>
    <cellStyle name="20% - Accent4 7 3 7 4" xfId="11142"/>
    <cellStyle name="20% - Accent4 7 3 7 4 2" xfId="19503"/>
    <cellStyle name="20% - Accent4 7 3 7 5" xfId="15230"/>
    <cellStyle name="20% - Accent4 7 3 8" xfId="4572"/>
    <cellStyle name="20% - Accent4 7 3 8 2" xfId="15825"/>
    <cellStyle name="20% - Accent4 7 3 9" xfId="5062"/>
    <cellStyle name="20% - Accent4 7 3 9 2" xfId="17960"/>
    <cellStyle name="20% - Accent4 7 4" xfId="625"/>
    <cellStyle name="20% - Accent4 7 4 2" xfId="3166"/>
    <cellStyle name="20% - Accent4 7 4 2 2" xfId="15832"/>
    <cellStyle name="20% - Accent4 7 4 3" xfId="5537"/>
    <cellStyle name="20% - Accent4 7 4 3 2" xfId="17953"/>
    <cellStyle name="20% - Accent4 7 4 4" xfId="6033"/>
    <cellStyle name="20% - Accent4 7 4 4 2" xfId="19502"/>
    <cellStyle name="20% - Accent4 7 4 5" xfId="8433"/>
    <cellStyle name="20% - Accent4 7 4 6" xfId="11141"/>
    <cellStyle name="20% - Accent4 7 4 7" xfId="13495"/>
    <cellStyle name="20% - Accent4 7 4 8" xfId="21357"/>
    <cellStyle name="20% - Accent4 7 5" xfId="1085"/>
    <cellStyle name="20% - Accent4 7 5 2" xfId="3373"/>
    <cellStyle name="20% - Accent4 7 5 2 2" xfId="15833"/>
    <cellStyle name="20% - Accent4 7 5 3" xfId="5835"/>
    <cellStyle name="20% - Accent4 7 5 3 2" xfId="17952"/>
    <cellStyle name="20% - Accent4 7 5 4" xfId="6503"/>
    <cellStyle name="20% - Accent4 7 5 4 2" xfId="19501"/>
    <cellStyle name="20% - Accent4 7 5 5" xfId="8432"/>
    <cellStyle name="20% - Accent4 7 5 6" xfId="11140"/>
    <cellStyle name="20% - Accent4 7 5 7" xfId="13816"/>
    <cellStyle name="20% - Accent4 7 5 8" xfId="21583"/>
    <cellStyle name="20% - Accent4 7 6" xfId="2302"/>
    <cellStyle name="20% - Accent4 7 6 2" xfId="3884"/>
    <cellStyle name="20% - Accent4 7 6 2 2" xfId="15834"/>
    <cellStyle name="20% - Accent4 7 6 3" xfId="7046"/>
    <cellStyle name="20% - Accent4 7 6 3 2" xfId="17951"/>
    <cellStyle name="20% - Accent4 7 6 4" xfId="4824"/>
    <cellStyle name="20% - Accent4 7 6 4 2" xfId="19500"/>
    <cellStyle name="20% - Accent4 7 6 5" xfId="8431"/>
    <cellStyle name="20% - Accent4 7 6 6" xfId="11139"/>
    <cellStyle name="20% - Accent4 7 6 7" xfId="14374"/>
    <cellStyle name="20% - Accent4 7 6 8" xfId="22141"/>
    <cellStyle name="20% - Accent4 7 7" xfId="2220"/>
    <cellStyle name="20% - Accent4 7 7 2" xfId="3812"/>
    <cellStyle name="20% - Accent4 7 7 2 2" xfId="15835"/>
    <cellStyle name="20% - Accent4 7 7 3" xfId="6964"/>
    <cellStyle name="20% - Accent4 7 7 3 2" xfId="17950"/>
    <cellStyle name="20% - Accent4 7 7 4" xfId="6502"/>
    <cellStyle name="20% - Accent4 7 7 4 2" xfId="19499"/>
    <cellStyle name="20% - Accent4 7 7 5" xfId="8430"/>
    <cellStyle name="20% - Accent4 7 7 6" xfId="11138"/>
    <cellStyle name="20% - Accent4 7 7 7" xfId="14300"/>
    <cellStyle name="20% - Accent4 7 7 8" xfId="22067"/>
    <cellStyle name="20% - Accent4 7 8" xfId="2569"/>
    <cellStyle name="20% - Accent4 7 8 2" xfId="4136"/>
    <cellStyle name="20% - Accent4 7 8 2 2" xfId="15836"/>
    <cellStyle name="20% - Accent4 7 8 3" xfId="7313"/>
    <cellStyle name="20% - Accent4 7 8 3 2" xfId="17949"/>
    <cellStyle name="20% - Accent4 7 8 4" xfId="6501"/>
    <cellStyle name="20% - Accent4 7 8 4 2" xfId="19498"/>
    <cellStyle name="20% - Accent4 7 8 5" xfId="8429"/>
    <cellStyle name="20% - Accent4 7 8 6" xfId="11137"/>
    <cellStyle name="20% - Accent4 7 8 7" xfId="14629"/>
    <cellStyle name="20% - Accent4 7 8 8" xfId="22396"/>
    <cellStyle name="20% - Accent4 7 9" xfId="2902"/>
    <cellStyle name="20% - Accent4 7 9 2" xfId="4750"/>
    <cellStyle name="20% - Accent4 7 9 2 2" xfId="15837"/>
    <cellStyle name="20% - Accent4 7 9 3" xfId="8425"/>
    <cellStyle name="20% - Accent4 7 9 3 2" xfId="17948"/>
    <cellStyle name="20% - Accent4 7 9 4" xfId="11136"/>
    <cellStyle name="20% - Accent4 7 9 4 2" xfId="19497"/>
    <cellStyle name="20% - Accent4 7 9 5" xfId="15096"/>
    <cellStyle name="20% - Accent4 8" xfId="261"/>
    <cellStyle name="20% - Accent4 8 10" xfId="6500"/>
    <cellStyle name="20% - Accent4 8 10 2" xfId="19496"/>
    <cellStyle name="20% - Accent4 8 11" xfId="8424"/>
    <cellStyle name="20% - Accent4 8 12" xfId="11135"/>
    <cellStyle name="20% - Accent4 8 13" xfId="13215"/>
    <cellStyle name="20% - Accent4 8 14" xfId="20942"/>
    <cellStyle name="20% - Accent4 8 2" xfId="641"/>
    <cellStyle name="20% - Accent4 8 2 2" xfId="3181"/>
    <cellStyle name="20% - Accent4 8 2 2 2" xfId="15839"/>
    <cellStyle name="20% - Accent4 8 2 3" xfId="5553"/>
    <cellStyle name="20% - Accent4 8 2 3 2" xfId="17946"/>
    <cellStyle name="20% - Accent4 8 2 4" xfId="6499"/>
    <cellStyle name="20% - Accent4 8 2 4 2" xfId="19495"/>
    <cellStyle name="20% - Accent4 8 2 5" xfId="8419"/>
    <cellStyle name="20% - Accent4 8 2 6" xfId="11134"/>
    <cellStyle name="20% - Accent4 8 2 7" xfId="13510"/>
    <cellStyle name="20% - Accent4 8 2 8" xfId="21372"/>
    <cellStyle name="20% - Accent4 8 3" xfId="1101"/>
    <cellStyle name="20% - Accent4 8 3 2" xfId="3386"/>
    <cellStyle name="20% - Accent4 8 3 2 2" xfId="15840"/>
    <cellStyle name="20% - Accent4 8 3 3" xfId="5851"/>
    <cellStyle name="20% - Accent4 8 3 3 2" xfId="17945"/>
    <cellStyle name="20% - Accent4 8 3 4" xfId="4749"/>
    <cellStyle name="20% - Accent4 8 3 4 2" xfId="19494"/>
    <cellStyle name="20% - Accent4 8 3 5" xfId="8418"/>
    <cellStyle name="20% - Accent4 8 3 6" xfId="11133"/>
    <cellStyle name="20% - Accent4 8 3 7" xfId="13829"/>
    <cellStyle name="20% - Accent4 8 3 8" xfId="21596"/>
    <cellStyle name="20% - Accent4 8 4" xfId="2321"/>
    <cellStyle name="20% - Accent4 8 4 2" xfId="3903"/>
    <cellStyle name="20% - Accent4 8 4 2 2" xfId="15841"/>
    <cellStyle name="20% - Accent4 8 4 3" xfId="7065"/>
    <cellStyle name="20% - Accent4 8 4 3 2" xfId="17944"/>
    <cellStyle name="20% - Accent4 8 4 4" xfId="6179"/>
    <cellStyle name="20% - Accent4 8 4 4 2" xfId="19493"/>
    <cellStyle name="20% - Accent4 8 4 5" xfId="8417"/>
    <cellStyle name="20% - Accent4 8 4 6" xfId="11111"/>
    <cellStyle name="20% - Accent4 8 4 7" xfId="14393"/>
    <cellStyle name="20% - Accent4 8 4 8" xfId="22160"/>
    <cellStyle name="20% - Accent4 8 5" xfId="2165"/>
    <cellStyle name="20% - Accent4 8 5 2" xfId="3769"/>
    <cellStyle name="20% - Accent4 8 5 2 2" xfId="15842"/>
    <cellStyle name="20% - Accent4 8 5 3" xfId="6909"/>
    <cellStyle name="20% - Accent4 8 5 3 2" xfId="17943"/>
    <cellStyle name="20% - Accent4 8 5 4" xfId="4648"/>
    <cellStyle name="20% - Accent4 8 5 4 2" xfId="19492"/>
    <cellStyle name="20% - Accent4 8 5 5" xfId="8416"/>
    <cellStyle name="20% - Accent4 8 5 6" xfId="11108"/>
    <cellStyle name="20% - Accent4 8 5 7" xfId="14254"/>
    <cellStyle name="20% - Accent4 8 5 8" xfId="22021"/>
    <cellStyle name="20% - Accent4 8 6" xfId="2521"/>
    <cellStyle name="20% - Accent4 8 6 2" xfId="4093"/>
    <cellStyle name="20% - Accent4 8 6 2 2" xfId="15843"/>
    <cellStyle name="20% - Accent4 8 6 3" xfId="7265"/>
    <cellStyle name="20% - Accent4 8 6 3 2" xfId="17942"/>
    <cellStyle name="20% - Accent4 8 6 4" xfId="6139"/>
    <cellStyle name="20% - Accent4 8 6 4 2" xfId="19490"/>
    <cellStyle name="20% - Accent4 8 6 5" xfId="8415"/>
    <cellStyle name="20% - Accent4 8 6 6" xfId="11107"/>
    <cellStyle name="20% - Accent4 8 6 7" xfId="14585"/>
    <cellStyle name="20% - Accent4 8 6 8" xfId="22352"/>
    <cellStyle name="20% - Accent4 8 7" xfId="2915"/>
    <cellStyle name="20% - Accent4 8 7 2" xfId="5793"/>
    <cellStyle name="20% - Accent4 8 7 2 2" xfId="15844"/>
    <cellStyle name="20% - Accent4 8 7 3" xfId="8414"/>
    <cellStyle name="20% - Accent4 8 7 3 2" xfId="17941"/>
    <cellStyle name="20% - Accent4 8 7 4" xfId="11083"/>
    <cellStyle name="20% - Accent4 8 7 4 2" xfId="19489"/>
    <cellStyle name="20% - Accent4 8 7 5" xfId="15112"/>
    <cellStyle name="20% - Accent4 8 8" xfId="4455"/>
    <cellStyle name="20% - Accent4 8 8 2" xfId="15838"/>
    <cellStyle name="20% - Accent4 8 9" xfId="4935"/>
    <cellStyle name="20% - Accent4 8 9 2" xfId="17947"/>
    <cellStyle name="20% - Accent4 9" xfId="324"/>
    <cellStyle name="20% - Accent4 9 10" xfId="6101"/>
    <cellStyle name="20% - Accent4 9 10 2" xfId="19488"/>
    <cellStyle name="20% - Accent4 9 11" xfId="8413"/>
    <cellStyle name="20% - Accent4 9 12" xfId="11080"/>
    <cellStyle name="20% - Accent4 9 13" xfId="13275"/>
    <cellStyle name="20% - Accent4 9 14" xfId="21004"/>
    <cellStyle name="20% - Accent4 9 2" xfId="701"/>
    <cellStyle name="20% - Accent4 9 2 2" xfId="3238"/>
    <cellStyle name="20% - Accent4 9 2 2 2" xfId="15846"/>
    <cellStyle name="20% - Accent4 9 2 3" xfId="5613"/>
    <cellStyle name="20% - Accent4 9 2 3 2" xfId="17939"/>
    <cellStyle name="20% - Accent4 9 2 4" xfId="6104"/>
    <cellStyle name="20% - Accent4 9 2 4 2" xfId="19487"/>
    <cellStyle name="20% - Accent4 9 2 5" xfId="8412"/>
    <cellStyle name="20% - Accent4 9 2 6" xfId="11079"/>
    <cellStyle name="20% - Accent4 9 2 7" xfId="13564"/>
    <cellStyle name="20% - Accent4 9 2 8" xfId="21429"/>
    <cellStyle name="20% - Accent4 9 3" xfId="1162"/>
    <cellStyle name="20% - Accent4 9 3 2" xfId="3439"/>
    <cellStyle name="20% - Accent4 9 3 2 2" xfId="15847"/>
    <cellStyle name="20% - Accent4 9 3 3" xfId="5912"/>
    <cellStyle name="20% - Accent4 9 3 3 2" xfId="17938"/>
    <cellStyle name="20% - Accent4 9 3 4" xfId="6778"/>
    <cellStyle name="20% - Accent4 9 3 4 2" xfId="19486"/>
    <cellStyle name="20% - Accent4 9 3 5" xfId="8411"/>
    <cellStyle name="20% - Accent4 9 3 6" xfId="11078"/>
    <cellStyle name="20% - Accent4 9 3 7" xfId="13883"/>
    <cellStyle name="20% - Accent4 9 3 8" xfId="21651"/>
    <cellStyle name="20% - Accent4 9 4" xfId="2384"/>
    <cellStyle name="20% - Accent4 9 4 2" xfId="3964"/>
    <cellStyle name="20% - Accent4 9 4 2 2" xfId="15848"/>
    <cellStyle name="20% - Accent4 9 4 3" xfId="7128"/>
    <cellStyle name="20% - Accent4 9 4 3 2" xfId="17937"/>
    <cellStyle name="20% - Accent4 9 4 4" xfId="6721"/>
    <cellStyle name="20% - Accent4 9 4 4 2" xfId="19485"/>
    <cellStyle name="20% - Accent4 9 4 5" xfId="8410"/>
    <cellStyle name="20% - Accent4 9 4 6" xfId="11077"/>
    <cellStyle name="20% - Accent4 9 4 7" xfId="14455"/>
    <cellStyle name="20% - Accent4 9 4 8" xfId="22222"/>
    <cellStyle name="20% - Accent4 9 5" xfId="2135"/>
    <cellStyle name="20% - Accent4 9 5 2" xfId="3741"/>
    <cellStyle name="20% - Accent4 9 5 2 2" xfId="15849"/>
    <cellStyle name="20% - Accent4 9 5 3" xfId="6879"/>
    <cellStyle name="20% - Accent4 9 5 3 2" xfId="17936"/>
    <cellStyle name="20% - Accent4 9 5 4" xfId="6653"/>
    <cellStyle name="20% - Accent4 9 5 4 2" xfId="19476"/>
    <cellStyle name="20% - Accent4 9 5 5" xfId="8409"/>
    <cellStyle name="20% - Accent4 9 5 6" xfId="11076"/>
    <cellStyle name="20% - Accent4 9 5 7" xfId="14225"/>
    <cellStyle name="20% - Accent4 9 5 8" xfId="21992"/>
    <cellStyle name="20% - Accent4 9 6" xfId="2655"/>
    <cellStyle name="20% - Accent4 9 6 2" xfId="4211"/>
    <cellStyle name="20% - Accent4 9 6 2 2" xfId="15850"/>
    <cellStyle name="20% - Accent4 9 6 3" xfId="7399"/>
    <cellStyle name="20% - Accent4 9 6 3 2" xfId="17935"/>
    <cellStyle name="20% - Accent4 9 6 4" xfId="6496"/>
    <cellStyle name="20% - Accent4 9 6 4 2" xfId="19467"/>
    <cellStyle name="20% - Accent4 9 6 5" xfId="8408"/>
    <cellStyle name="20% - Accent4 9 6 6" xfId="11075"/>
    <cellStyle name="20% - Accent4 9 6 7" xfId="14709"/>
    <cellStyle name="20% - Accent4 9 6 8" xfId="22476"/>
    <cellStyle name="20% - Accent4 9 7" xfId="2970"/>
    <cellStyle name="20% - Accent4 9 7 2" xfId="6061"/>
    <cellStyle name="20% - Accent4 9 7 2 2" xfId="15851"/>
    <cellStyle name="20% - Accent4 9 7 3" xfId="8407"/>
    <cellStyle name="20% - Accent4 9 7 3 2" xfId="17928"/>
    <cellStyle name="20% - Accent4 9 7 4" xfId="11074"/>
    <cellStyle name="20% - Accent4 9 7 4 2" xfId="19458"/>
    <cellStyle name="20% - Accent4 9 7 5" xfId="15167"/>
    <cellStyle name="20% - Accent4 9 8" xfId="4510"/>
    <cellStyle name="20% - Accent4 9 8 2" xfId="15845"/>
    <cellStyle name="20% - Accent4 9 9" xfId="4998"/>
    <cellStyle name="20% - Accent4 9 9 2" xfId="17940"/>
    <cellStyle name="20% - Accent5" xfId="13" builtinId="46" customBuiltin="1"/>
    <cellStyle name="20% - Accent5 10" xfId="417"/>
    <cellStyle name="20% - Accent5 10 10" xfId="4844"/>
    <cellStyle name="20% - Accent5 10 10 2" xfId="19442"/>
    <cellStyle name="20% - Accent5 10 11" xfId="8405"/>
    <cellStyle name="20% - Accent5 10 12" xfId="11072"/>
    <cellStyle name="20% - Accent5 10 13" xfId="13366"/>
    <cellStyle name="20% - Accent5 10 14" xfId="21096"/>
    <cellStyle name="20% - Accent5 10 2" xfId="794"/>
    <cellStyle name="20% - Accent5 10 2 2" xfId="3329"/>
    <cellStyle name="20% - Accent5 10 2 2 2" xfId="15854"/>
    <cellStyle name="20% - Accent5 10 2 3" xfId="5706"/>
    <cellStyle name="20% - Accent5 10 2 3 2" xfId="17907"/>
    <cellStyle name="20% - Accent5 10 2 4" xfId="6493"/>
    <cellStyle name="20% - Accent5 10 2 4 2" xfId="19441"/>
    <cellStyle name="20% - Accent5 10 2 5" xfId="8401"/>
    <cellStyle name="20% - Accent5 10 2 6" xfId="11071"/>
    <cellStyle name="20% - Accent5 10 2 7" xfId="13650"/>
    <cellStyle name="20% - Accent5 10 2 8" xfId="21520"/>
    <cellStyle name="20% - Accent5 10 3" xfId="1253"/>
    <cellStyle name="20% - Accent5 10 3 2" xfId="3530"/>
    <cellStyle name="20% - Accent5 10 3 2 2" xfId="15855"/>
    <cellStyle name="20% - Accent5 10 3 3" xfId="6003"/>
    <cellStyle name="20% - Accent5 10 3 3 2" xfId="17900"/>
    <cellStyle name="20% - Accent5 10 3 4" xfId="6492"/>
    <cellStyle name="20% - Accent5 10 3 4 2" xfId="19440"/>
    <cellStyle name="20% - Accent5 10 3 5" xfId="8400"/>
    <cellStyle name="20% - Accent5 10 3 6" xfId="11068"/>
    <cellStyle name="20% - Accent5 10 3 7" xfId="13974"/>
    <cellStyle name="20% - Accent5 10 3 8" xfId="21742"/>
    <cellStyle name="20% - Accent5 10 4" xfId="2477"/>
    <cellStyle name="20% - Accent5 10 4 2" xfId="4057"/>
    <cellStyle name="20% - Accent5 10 4 2 2" xfId="15856"/>
    <cellStyle name="20% - Accent5 10 4 3" xfId="7221"/>
    <cellStyle name="20% - Accent5 10 4 3 2" xfId="17899"/>
    <cellStyle name="20% - Accent5 10 4 4" xfId="4748"/>
    <cellStyle name="20% - Accent5 10 4 4 2" xfId="19439"/>
    <cellStyle name="20% - Accent5 10 4 5" xfId="8395"/>
    <cellStyle name="20% - Accent5 10 4 6" xfId="11067"/>
    <cellStyle name="20% - Accent5 10 4 7" xfId="14548"/>
    <cellStyle name="20% - Accent5 10 4 8" xfId="22315"/>
    <cellStyle name="20% - Accent5 10 5" xfId="2700"/>
    <cellStyle name="20% - Accent5 10 5 2" xfId="4255"/>
    <cellStyle name="20% - Accent5 10 5 2 2" xfId="15857"/>
    <cellStyle name="20% - Accent5 10 5 3" xfId="7444"/>
    <cellStyle name="20% - Accent5 10 5 3 2" xfId="17898"/>
    <cellStyle name="20% - Accent5 10 5 4" xfId="6491"/>
    <cellStyle name="20% - Accent5 10 5 4 2" xfId="19438"/>
    <cellStyle name="20% - Accent5 10 5 5" xfId="8394"/>
    <cellStyle name="20% - Accent5 10 5 6" xfId="11066"/>
    <cellStyle name="20% - Accent5 10 5 7" xfId="14754"/>
    <cellStyle name="20% - Accent5 10 5 8" xfId="22521"/>
    <cellStyle name="20% - Accent5 10 6" xfId="2814"/>
    <cellStyle name="20% - Accent5 10 6 2" xfId="4347"/>
    <cellStyle name="20% - Accent5 10 6 2 2" xfId="15858"/>
    <cellStyle name="20% - Accent5 10 6 3" xfId="7558"/>
    <cellStyle name="20% - Accent5 10 6 3 2" xfId="17897"/>
    <cellStyle name="20% - Accent5 10 6 4" xfId="6490"/>
    <cellStyle name="20% - Accent5 10 6 4 2" xfId="19434"/>
    <cellStyle name="20% - Accent5 10 6 5" xfId="8393"/>
    <cellStyle name="20% - Accent5 10 6 6" xfId="11060"/>
    <cellStyle name="20% - Accent5 10 6 7" xfId="14853"/>
    <cellStyle name="20% - Accent5 10 6 8" xfId="22620"/>
    <cellStyle name="20% - Accent5 10 7" xfId="3061"/>
    <cellStyle name="20% - Accent5 10 7 2" xfId="4747"/>
    <cellStyle name="20% - Accent5 10 7 2 2" xfId="15859"/>
    <cellStyle name="20% - Accent5 10 7 3" xfId="8392"/>
    <cellStyle name="20% - Accent5 10 7 3 2" xfId="17896"/>
    <cellStyle name="20% - Accent5 10 7 4" xfId="11059"/>
    <cellStyle name="20% - Accent5 10 7 4 2" xfId="19433"/>
    <cellStyle name="20% - Accent5 10 7 5" xfId="15259"/>
    <cellStyle name="20% - Accent5 10 8" xfId="4601"/>
    <cellStyle name="20% - Accent5 10 8 2" xfId="15853"/>
    <cellStyle name="20% - Accent5 10 9" xfId="5091"/>
    <cellStyle name="20% - Accent5 10 9 2" xfId="17914"/>
    <cellStyle name="20% - Accent5 11" xfId="427"/>
    <cellStyle name="20% - Accent5 11 10" xfId="6178"/>
    <cellStyle name="20% - Accent5 11 10 2" xfId="19432"/>
    <cellStyle name="20% - Accent5 11 11" xfId="8391"/>
    <cellStyle name="20% - Accent5 11 12" xfId="11058"/>
    <cellStyle name="20% - Accent5 11 13" xfId="13376"/>
    <cellStyle name="20% - Accent5 11 14" xfId="21106"/>
    <cellStyle name="20% - Accent5 11 2" xfId="804"/>
    <cellStyle name="20% - Accent5 11 2 2" xfId="3339"/>
    <cellStyle name="20% - Accent5 11 2 2 2" xfId="15861"/>
    <cellStyle name="20% - Accent5 11 2 3" xfId="5716"/>
    <cellStyle name="20% - Accent5 11 2 3 2" xfId="17892"/>
    <cellStyle name="20% - Accent5 11 2 4" xfId="4644"/>
    <cellStyle name="20% - Accent5 11 2 4 2" xfId="19431"/>
    <cellStyle name="20% - Accent5 11 2 5" xfId="8390"/>
    <cellStyle name="20% - Accent5 11 2 6" xfId="11057"/>
    <cellStyle name="20% - Accent5 11 2 7" xfId="13660"/>
    <cellStyle name="20% - Accent5 11 2 8" xfId="21530"/>
    <cellStyle name="20% - Accent5 11 3" xfId="1263"/>
    <cellStyle name="20% - Accent5 11 3 2" xfId="3540"/>
    <cellStyle name="20% - Accent5 11 3 2 2" xfId="15862"/>
    <cellStyle name="20% - Accent5 11 3 3" xfId="6013"/>
    <cellStyle name="20% - Accent5 11 3 3 2" xfId="17891"/>
    <cellStyle name="20% - Accent5 11 3 4" xfId="6138"/>
    <cellStyle name="20% - Accent5 11 3 4 2" xfId="19430"/>
    <cellStyle name="20% - Accent5 11 3 5" xfId="8389"/>
    <cellStyle name="20% - Accent5 11 3 6" xfId="11056"/>
    <cellStyle name="20% - Accent5 11 3 7" xfId="13984"/>
    <cellStyle name="20% - Accent5 11 3 8" xfId="21752"/>
    <cellStyle name="20% - Accent5 11 4" xfId="2487"/>
    <cellStyle name="20% - Accent5 11 4 2" xfId="4067"/>
    <cellStyle name="20% - Accent5 11 4 2 2" xfId="15863"/>
    <cellStyle name="20% - Accent5 11 4 3" xfId="7231"/>
    <cellStyle name="20% - Accent5 11 4 3 2" xfId="17890"/>
    <cellStyle name="20% - Accent5 11 4 4" xfId="5655"/>
    <cellStyle name="20% - Accent5 11 4 4 2" xfId="19429"/>
    <cellStyle name="20% - Accent5 11 4 5" xfId="8388"/>
    <cellStyle name="20% - Accent5 11 4 6" xfId="11051"/>
    <cellStyle name="20% - Accent5 11 4 7" xfId="14558"/>
    <cellStyle name="20% - Accent5 11 4 8" xfId="22325"/>
    <cellStyle name="20% - Accent5 11 5" xfId="2710"/>
    <cellStyle name="20% - Accent5 11 5 2" xfId="4265"/>
    <cellStyle name="20% - Accent5 11 5 2 2" xfId="15864"/>
    <cellStyle name="20% - Accent5 11 5 3" xfId="7454"/>
    <cellStyle name="20% - Accent5 11 5 3 2" xfId="17889"/>
    <cellStyle name="20% - Accent5 11 5 4" xfId="5396"/>
    <cellStyle name="20% - Accent5 11 5 4 2" xfId="19428"/>
    <cellStyle name="20% - Accent5 11 5 5" xfId="8387"/>
    <cellStyle name="20% - Accent5 11 5 6" xfId="11050"/>
    <cellStyle name="20% - Accent5 11 5 7" xfId="14764"/>
    <cellStyle name="20% - Accent5 11 5 8" xfId="22531"/>
    <cellStyle name="20% - Accent5 11 6" xfId="2824"/>
    <cellStyle name="20% - Accent5 11 6 2" xfId="4357"/>
    <cellStyle name="20% - Accent5 11 6 2 2" xfId="15865"/>
    <cellStyle name="20% - Accent5 11 6 3" xfId="7568"/>
    <cellStyle name="20% - Accent5 11 6 3 2" xfId="17888"/>
    <cellStyle name="20% - Accent5 11 6 4" xfId="5514"/>
    <cellStyle name="20% - Accent5 11 6 4 2" xfId="19427"/>
    <cellStyle name="20% - Accent5 11 6 5" xfId="8386"/>
    <cellStyle name="20% - Accent5 11 6 6" xfId="11049"/>
    <cellStyle name="20% - Accent5 11 6 7" xfId="14863"/>
    <cellStyle name="20% - Accent5 11 6 8" xfId="22630"/>
    <cellStyle name="20% - Accent5 11 7" xfId="3071"/>
    <cellStyle name="20% - Accent5 11 7 2" xfId="6777"/>
    <cellStyle name="20% - Accent5 11 7 2 2" xfId="15866"/>
    <cellStyle name="20% - Accent5 11 7 3" xfId="8385"/>
    <cellStyle name="20% - Accent5 11 7 3 2" xfId="17887"/>
    <cellStyle name="20% - Accent5 11 7 4" xfId="11046"/>
    <cellStyle name="20% - Accent5 11 7 4 2" xfId="19426"/>
    <cellStyle name="20% - Accent5 11 7 5" xfId="15269"/>
    <cellStyle name="20% - Accent5 11 8" xfId="4611"/>
    <cellStyle name="20% - Accent5 11 8 2" xfId="15860"/>
    <cellStyle name="20% - Accent5 11 9" xfId="5101"/>
    <cellStyle name="20% - Accent5 11 9 2" xfId="17893"/>
    <cellStyle name="20% - Accent5 12" xfId="435"/>
    <cellStyle name="20% - Accent5 12 10" xfId="6717"/>
    <cellStyle name="20% - Accent5 12 10 2" xfId="19425"/>
    <cellStyle name="20% - Accent5 12 11" xfId="8384"/>
    <cellStyle name="20% - Accent5 12 12" xfId="11045"/>
    <cellStyle name="20% - Accent5 12 13" xfId="13384"/>
    <cellStyle name="20% - Accent5 12 14" xfId="21114"/>
    <cellStyle name="20% - Accent5 12 2" xfId="812"/>
    <cellStyle name="20% - Accent5 12 2 2" xfId="3347"/>
    <cellStyle name="20% - Accent5 12 2 2 2" xfId="15868"/>
    <cellStyle name="20% - Accent5 12 2 3" xfId="5724"/>
    <cellStyle name="20% - Accent5 12 2 3 2" xfId="17885"/>
    <cellStyle name="20% - Accent5 12 2 4" xfId="6649"/>
    <cellStyle name="20% - Accent5 12 2 4 2" xfId="19423"/>
    <cellStyle name="20% - Accent5 12 2 5" xfId="8383"/>
    <cellStyle name="20% - Accent5 12 2 6" xfId="11044"/>
    <cellStyle name="20% - Accent5 12 2 7" xfId="13668"/>
    <cellStyle name="20% - Accent5 12 2 8" xfId="21538"/>
    <cellStyle name="20% - Accent5 12 3" xfId="1271"/>
    <cellStyle name="20% - Accent5 12 3 2" xfId="3548"/>
    <cellStyle name="20% - Accent5 12 3 2 2" xfId="15869"/>
    <cellStyle name="20% - Accent5 12 3 3" xfId="6021"/>
    <cellStyle name="20% - Accent5 12 3 3 2" xfId="17884"/>
    <cellStyle name="20% - Accent5 12 3 4" xfId="6487"/>
    <cellStyle name="20% - Accent5 12 3 4 2" xfId="19422"/>
    <cellStyle name="20% - Accent5 12 3 5" xfId="8382"/>
    <cellStyle name="20% - Accent5 12 3 6" xfId="11041"/>
    <cellStyle name="20% - Accent5 12 3 7" xfId="13992"/>
    <cellStyle name="20% - Accent5 12 3 8" xfId="21760"/>
    <cellStyle name="20% - Accent5 12 4" xfId="2495"/>
    <cellStyle name="20% - Accent5 12 4 2" xfId="4075"/>
    <cellStyle name="20% - Accent5 12 4 2 2" xfId="15870"/>
    <cellStyle name="20% - Accent5 12 4 3" xfId="7239"/>
    <cellStyle name="20% - Accent5 12 4 3 2" xfId="17882"/>
    <cellStyle name="20% - Accent5 12 4 4" xfId="6068"/>
    <cellStyle name="20% - Accent5 12 4 4 2" xfId="19421"/>
    <cellStyle name="20% - Accent5 12 4 5" xfId="8381"/>
    <cellStyle name="20% - Accent5 12 4 6" xfId="11040"/>
    <cellStyle name="20% - Accent5 12 4 7" xfId="14566"/>
    <cellStyle name="20% - Accent5 12 4 8" xfId="22333"/>
    <cellStyle name="20% - Accent5 12 5" xfId="2718"/>
    <cellStyle name="20% - Accent5 12 5 2" xfId="4273"/>
    <cellStyle name="20% - Accent5 12 5 2 2" xfId="15871"/>
    <cellStyle name="20% - Accent5 12 5 3" xfId="7462"/>
    <cellStyle name="20% - Accent5 12 5 3 2" xfId="17881"/>
    <cellStyle name="20% - Accent5 12 5 4" xfId="6486"/>
    <cellStyle name="20% - Accent5 12 5 4 2" xfId="19420"/>
    <cellStyle name="20% - Accent5 12 5 5" xfId="8377"/>
    <cellStyle name="20% - Accent5 12 5 6" xfId="11039"/>
    <cellStyle name="20% - Accent5 12 5 7" xfId="14772"/>
    <cellStyle name="20% - Accent5 12 5 8" xfId="22539"/>
    <cellStyle name="20% - Accent5 12 6" xfId="2832"/>
    <cellStyle name="20% - Accent5 12 6 2" xfId="4365"/>
    <cellStyle name="20% - Accent5 12 6 2 2" xfId="15872"/>
    <cellStyle name="20% - Accent5 12 6 3" xfId="7576"/>
    <cellStyle name="20% - Accent5 12 6 3 2" xfId="17880"/>
    <cellStyle name="20% - Accent5 12 6 4" xfId="4845"/>
    <cellStyle name="20% - Accent5 12 6 4 2" xfId="19419"/>
    <cellStyle name="20% - Accent5 12 6 5" xfId="8376"/>
    <cellStyle name="20% - Accent5 12 6 6" xfId="11031"/>
    <cellStyle name="20% - Accent5 12 6 7" xfId="14871"/>
    <cellStyle name="20% - Accent5 12 6 8" xfId="22638"/>
    <cellStyle name="20% - Accent5 12 7" xfId="3079"/>
    <cellStyle name="20% - Accent5 12 7 2" xfId="6484"/>
    <cellStyle name="20% - Accent5 12 7 2 2" xfId="15873"/>
    <cellStyle name="20% - Accent5 12 7 3" xfId="8371"/>
    <cellStyle name="20% - Accent5 12 7 3 2" xfId="17879"/>
    <cellStyle name="20% - Accent5 12 7 4" xfId="11025"/>
    <cellStyle name="20% - Accent5 12 7 4 2" xfId="19418"/>
    <cellStyle name="20% - Accent5 12 7 5" xfId="15277"/>
    <cellStyle name="20% - Accent5 12 8" xfId="4619"/>
    <cellStyle name="20% - Accent5 12 8 2" xfId="15867"/>
    <cellStyle name="20% - Accent5 12 9" xfId="5109"/>
    <cellStyle name="20% - Accent5 12 9 2" xfId="17886"/>
    <cellStyle name="20% - Accent5 13" xfId="459"/>
    <cellStyle name="20% - Accent5 13 2" xfId="3097"/>
    <cellStyle name="20% - Accent5 13 2 2" xfId="15874"/>
    <cellStyle name="20% - Accent5 13 3" xfId="5383"/>
    <cellStyle name="20% - Accent5 13 3 2" xfId="17878"/>
    <cellStyle name="20% - Accent5 13 4" xfId="6483"/>
    <cellStyle name="20% - Accent5 13 4 2" xfId="19417"/>
    <cellStyle name="20% - Accent5 13 5" xfId="8370"/>
    <cellStyle name="20% - Accent5 13 6" xfId="11023"/>
    <cellStyle name="20% - Accent5 13 7" xfId="13403"/>
    <cellStyle name="20% - Accent5 13 8" xfId="21267"/>
    <cellStyle name="20% - Accent5 14" xfId="614"/>
    <cellStyle name="20% - Accent5 14 2" xfId="3157"/>
    <cellStyle name="20% - Accent5 14 2 2" xfId="15875"/>
    <cellStyle name="20% - Accent5 14 3" xfId="5526"/>
    <cellStyle name="20% - Accent5 14 3 2" xfId="17877"/>
    <cellStyle name="20% - Accent5 14 4" xfId="4746"/>
    <cellStyle name="20% - Accent5 14 4 2" xfId="19416"/>
    <cellStyle name="20% - Accent5 14 5" xfId="8369"/>
    <cellStyle name="20% - Accent5 14 6" xfId="11014"/>
    <cellStyle name="20% - Accent5 14 7" xfId="13484"/>
    <cellStyle name="20% - Accent5 14 8" xfId="21346"/>
    <cellStyle name="20% - Accent5 15" xfId="451"/>
    <cellStyle name="20% - Accent5 16" xfId="1329"/>
    <cellStyle name="20% - Accent5 17" xfId="1295"/>
    <cellStyle name="20% - Accent5 18" xfId="441"/>
    <cellStyle name="20% - Accent5 19" xfId="1359"/>
    <cellStyle name="20% - Accent5 2" xfId="14"/>
    <cellStyle name="20% - Accent5 2 2" xfId="1477"/>
    <cellStyle name="20% - Accent5 2 3" xfId="1478"/>
    <cellStyle name="20% - Accent5 20" xfId="1400"/>
    <cellStyle name="20% - Accent5 21" xfId="1475"/>
    <cellStyle name="20% - Accent5 21 2" xfId="3560"/>
    <cellStyle name="20% - Accent5 21 2 2" xfId="15881"/>
    <cellStyle name="20% - Accent5 21 3" xfId="6224"/>
    <cellStyle name="20% - Accent5 21 3 2" xfId="17875"/>
    <cellStyle name="20% - Accent5 21 4" xfId="6711"/>
    <cellStyle name="20% - Accent5 21 4 2" xfId="19414"/>
    <cellStyle name="20% - Accent5 21 5" xfId="8362"/>
    <cellStyle name="20% - Accent5 21 6" xfId="11009"/>
    <cellStyle name="20% - Accent5 21 7" xfId="14008"/>
    <cellStyle name="20% - Accent5 21 8" xfId="21775"/>
    <cellStyle name="20% - Accent5 22" xfId="1717"/>
    <cellStyle name="20% - Accent5 22 2" xfId="3596"/>
    <cellStyle name="20% - Accent5 22 2 2" xfId="15882"/>
    <cellStyle name="20% - Accent5 22 3" xfId="6463"/>
    <cellStyle name="20% - Accent5 22 3 2" xfId="17874"/>
    <cellStyle name="20% - Accent5 22 4" xfId="6563"/>
    <cellStyle name="20% - Accent5 22 4 2" xfId="19412"/>
    <cellStyle name="20% - Accent5 22 5" xfId="8361"/>
    <cellStyle name="20% - Accent5 22 6" xfId="11008"/>
    <cellStyle name="20% - Accent5 22 7" xfId="14044"/>
    <cellStyle name="20% - Accent5 22 8" xfId="21811"/>
    <cellStyle name="20% - Accent5 23" xfId="1922"/>
    <cellStyle name="20% - Accent5 23 2" xfId="3629"/>
    <cellStyle name="20% - Accent5 23 2 2" xfId="15883"/>
    <cellStyle name="20% - Accent5 23 3" xfId="6667"/>
    <cellStyle name="20% - Accent5 23 3 2" xfId="17873"/>
    <cellStyle name="20% - Accent5 23 4" xfId="6645"/>
    <cellStyle name="20% - Accent5 23 4 2" xfId="19411"/>
    <cellStyle name="20% - Accent5 23 5" xfId="8360"/>
    <cellStyle name="20% - Accent5 23 6" xfId="11007"/>
    <cellStyle name="20% - Accent5 23 7" xfId="14086"/>
    <cellStyle name="20% - Accent5 23 8" xfId="21853"/>
    <cellStyle name="20% - Accent5 24" xfId="1988"/>
    <cellStyle name="20% - Accent5 24 2" xfId="3649"/>
    <cellStyle name="20% - Accent5 24 2 2" xfId="15884"/>
    <cellStyle name="20% - Accent5 24 3" xfId="6733"/>
    <cellStyle name="20% - Accent5 24 3 2" xfId="17871"/>
    <cellStyle name="20% - Accent5 24 4" xfId="6477"/>
    <cellStyle name="20% - Accent5 24 4 2" xfId="19410"/>
    <cellStyle name="20% - Accent5 24 5" xfId="8356"/>
    <cellStyle name="20% - Accent5 24 6" xfId="11004"/>
    <cellStyle name="20% - Accent5 24 7" xfId="14115"/>
    <cellStyle name="20% - Accent5 24 8" xfId="21882"/>
    <cellStyle name="20% - Accent5 25" xfId="2092"/>
    <cellStyle name="20% - Accent5 25 2" xfId="3699"/>
    <cellStyle name="20% - Accent5 25 2 2" xfId="15885"/>
    <cellStyle name="20% - Accent5 25 3" xfId="6836"/>
    <cellStyle name="20% - Accent5 25 3 2" xfId="17870"/>
    <cellStyle name="20% - Accent5 25 4" xfId="6057"/>
    <cellStyle name="20% - Accent5 25 4 2" xfId="19409"/>
    <cellStyle name="20% - Accent5 25 5" xfId="8355"/>
    <cellStyle name="20% - Accent5 25 6" xfId="11003"/>
    <cellStyle name="20% - Accent5 25 7" xfId="14183"/>
    <cellStyle name="20% - Accent5 25 8" xfId="21950"/>
    <cellStyle name="20% - Accent5 26" xfId="2600"/>
    <cellStyle name="20% - Accent5 26 2" xfId="4165"/>
    <cellStyle name="20% - Accent5 26 2 2" xfId="15886"/>
    <cellStyle name="20% - Accent5 26 3" xfId="7344"/>
    <cellStyle name="20% - Accent5 26 3 2" xfId="17869"/>
    <cellStyle name="20% - Accent5 26 4" xfId="6476"/>
    <cellStyle name="20% - Accent5 26 4 2" xfId="19408"/>
    <cellStyle name="20% - Accent5 26 5" xfId="8350"/>
    <cellStyle name="20% - Accent5 26 6" xfId="11002"/>
    <cellStyle name="20% - Accent5 26 7" xfId="14660"/>
    <cellStyle name="20% - Accent5 26 8" xfId="22427"/>
    <cellStyle name="20% - Accent5 27" xfId="2758"/>
    <cellStyle name="20% - Accent5 27 2" xfId="4300"/>
    <cellStyle name="20% - Accent5 27 2 2" xfId="15887"/>
    <cellStyle name="20% - Accent5 27 3" xfId="7502"/>
    <cellStyle name="20% - Accent5 27 3 2" xfId="17868"/>
    <cellStyle name="20% - Accent5 27 4" xfId="4817"/>
    <cellStyle name="20% - Accent5 27 4 2" xfId="19407"/>
    <cellStyle name="20% - Accent5 27 5" xfId="8349"/>
    <cellStyle name="20% - Accent5 27 6" xfId="10996"/>
    <cellStyle name="20% - Accent5 27 7" xfId="14802"/>
    <cellStyle name="20% - Accent5 27 8" xfId="22569"/>
    <cellStyle name="20% - Accent5 28" xfId="2852"/>
    <cellStyle name="20% - Accent5 28 2" xfId="6475"/>
    <cellStyle name="20% - Accent5 28 2 2" xfId="15888"/>
    <cellStyle name="20% - Accent5 28 3" xfId="8348"/>
    <cellStyle name="20% - Accent5 28 3 2" xfId="17867"/>
    <cellStyle name="20% - Accent5 28 4" xfId="10995"/>
    <cellStyle name="20% - Accent5 28 4 2" xfId="19406"/>
    <cellStyle name="20% - Accent5 28 5" xfId="15042"/>
    <cellStyle name="20% - Accent5 29" xfId="4379"/>
    <cellStyle name="20% - Accent5 29 2" xfId="15852"/>
    <cellStyle name="20% - Accent5 3" xfId="15"/>
    <cellStyle name="20% - Accent5 3 2" xfId="1480"/>
    <cellStyle name="20% - Accent5 3 3" xfId="1481"/>
    <cellStyle name="20% - Accent5 30" xfId="4673"/>
    <cellStyle name="20% - Accent5 30 2" xfId="17921"/>
    <cellStyle name="20% - Accent5 31" xfId="6495"/>
    <cellStyle name="20% - Accent5 31 2" xfId="19449"/>
    <cellStyle name="20% - Accent5 32" xfId="8406"/>
    <cellStyle name="20% - Accent5 33" xfId="11073"/>
    <cellStyle name="20% - Accent5 34" xfId="12981"/>
    <cellStyle name="20% - Accent5 35" xfId="20848"/>
    <cellStyle name="20% - Accent5 4" xfId="131"/>
    <cellStyle name="20% - Accent5 4 10" xfId="2202"/>
    <cellStyle name="20% - Accent5 4 10 2" xfId="3797"/>
    <cellStyle name="20% - Accent5 4 10 2 2" xfId="15893"/>
    <cellStyle name="20% - Accent5 4 10 3" xfId="6946"/>
    <cellStyle name="20% - Accent5 4 10 3 2" xfId="17865"/>
    <cellStyle name="20% - Accent5 4 10 4" xfId="4743"/>
    <cellStyle name="20% - Accent5 4 10 4 2" xfId="19404"/>
    <cellStyle name="20% - Accent5 4 10 5" xfId="8343"/>
    <cellStyle name="20% - Accent5 4 10 6" xfId="10989"/>
    <cellStyle name="20% - Accent5 4 10 7" xfId="14284"/>
    <cellStyle name="20% - Accent5 4 10 8" xfId="22051"/>
    <cellStyle name="20% - Accent5 4 11" xfId="2361"/>
    <cellStyle name="20% - Accent5 4 11 2" xfId="3943"/>
    <cellStyle name="20% - Accent5 4 11 2 2" xfId="15894"/>
    <cellStyle name="20% - Accent5 4 11 3" xfId="7105"/>
    <cellStyle name="20% - Accent5 4 11 3 2" xfId="17864"/>
    <cellStyle name="20% - Accent5 4 11 4" xfId="6176"/>
    <cellStyle name="20% - Accent5 4 11 4 2" xfId="19403"/>
    <cellStyle name="20% - Accent5 4 11 5" xfId="8342"/>
    <cellStyle name="20% - Accent5 4 11 6" xfId="10988"/>
    <cellStyle name="20% - Accent5 4 11 7" xfId="14433"/>
    <cellStyle name="20% - Accent5 4 11 8" xfId="22200"/>
    <cellStyle name="20% - Accent5 4 12" xfId="2146"/>
    <cellStyle name="20% - Accent5 4 12 2" xfId="3750"/>
    <cellStyle name="20% - Accent5 4 12 2 2" xfId="15895"/>
    <cellStyle name="20% - Accent5 4 12 3" xfId="6890"/>
    <cellStyle name="20% - Accent5 4 12 3 2" xfId="17863"/>
    <cellStyle name="20% - Accent5 4 12 4" xfId="4642"/>
    <cellStyle name="20% - Accent5 4 12 4 2" xfId="19402"/>
    <cellStyle name="20% - Accent5 4 12 5" xfId="8341"/>
    <cellStyle name="20% - Accent5 4 12 6" xfId="10985"/>
    <cellStyle name="20% - Accent5 4 12 7" xfId="14235"/>
    <cellStyle name="20% - Accent5 4 12 8" xfId="22002"/>
    <cellStyle name="20% - Accent5 4 13" xfId="2867"/>
    <cellStyle name="20% - Accent5 4 13 2" xfId="6136"/>
    <cellStyle name="20% - Accent5 4 13 2 2" xfId="15896"/>
    <cellStyle name="20% - Accent5 4 13 3" xfId="8340"/>
    <cellStyle name="20% - Accent5 4 13 3 2" xfId="17862"/>
    <cellStyle name="20% - Accent5 4 13 4" xfId="10983"/>
    <cellStyle name="20% - Accent5 4 13 4 2" xfId="19401"/>
    <cellStyle name="20% - Accent5 4 13 5" xfId="15056"/>
    <cellStyle name="20% - Accent5 4 14" xfId="4400"/>
    <cellStyle name="20% - Accent5 4 14 2" xfId="15892"/>
    <cellStyle name="20% - Accent5 4 15" xfId="4773"/>
    <cellStyle name="20% - Accent5 4 15 2" xfId="17866"/>
    <cellStyle name="20% - Accent5 4 16" xfId="6471"/>
    <cellStyle name="20% - Accent5 4 16 2" xfId="19405"/>
    <cellStyle name="20% - Accent5 4 17" xfId="8344"/>
    <cellStyle name="20% - Accent5 4 18" xfId="10990"/>
    <cellStyle name="20% - Accent5 4 19" xfId="13150"/>
    <cellStyle name="20% - Accent5 4 2" xfId="309"/>
    <cellStyle name="20% - Accent5 4 2 10" xfId="2649"/>
    <cellStyle name="20% - Accent5 4 2 10 2" xfId="4208"/>
    <cellStyle name="20% - Accent5 4 2 10 2 2" xfId="15898"/>
    <cellStyle name="20% - Accent5 4 2 10 3" xfId="7393"/>
    <cellStyle name="20% - Accent5 4 2 10 3 2" xfId="17860"/>
    <cellStyle name="20% - Accent5 4 2 10 4" xfId="5524"/>
    <cellStyle name="20% - Accent5 4 2 10 4 2" xfId="19399"/>
    <cellStyle name="20% - Accent5 4 2 10 5" xfId="8338"/>
    <cellStyle name="20% - Accent5 4 2 10 6" xfId="10981"/>
    <cellStyle name="20% - Accent5 4 2 10 7" xfId="14705"/>
    <cellStyle name="20% - Accent5 4 2 10 8" xfId="22472"/>
    <cellStyle name="20% - Accent5 4 2 11" xfId="2955"/>
    <cellStyle name="20% - Accent5 4 2 11 2" xfId="6080"/>
    <cellStyle name="20% - Accent5 4 2 11 2 2" xfId="15899"/>
    <cellStyle name="20% - Accent5 4 2 11 3" xfId="8337"/>
    <cellStyle name="20% - Accent5 4 2 11 3 2" xfId="17859"/>
    <cellStyle name="20% - Accent5 4 2 11 4" xfId="10977"/>
    <cellStyle name="20% - Accent5 4 2 11 4 2" xfId="19398"/>
    <cellStyle name="20% - Accent5 4 2 11 5" xfId="15153"/>
    <cellStyle name="20% - Accent5 4 2 12" xfId="4495"/>
    <cellStyle name="20% - Accent5 4 2 12 2" xfId="15897"/>
    <cellStyle name="20% - Accent5 4 2 13" xfId="4983"/>
    <cellStyle name="20% - Accent5 4 2 13 2" xfId="17861"/>
    <cellStyle name="20% - Accent5 4 2 14" xfId="5821"/>
    <cellStyle name="20% - Accent5 4 2 14 2" xfId="19400"/>
    <cellStyle name="20% - Accent5 4 2 15" xfId="8339"/>
    <cellStyle name="20% - Accent5 4 2 16" xfId="10982"/>
    <cellStyle name="20% - Accent5 4 2 17" xfId="13262"/>
    <cellStyle name="20% - Accent5 4 2 18" xfId="20989"/>
    <cellStyle name="20% - Accent5 4 2 2" xfId="686"/>
    <cellStyle name="20% - Accent5 4 2 2 2" xfId="3223"/>
    <cellStyle name="20% - Accent5 4 2 2 2 2" xfId="15900"/>
    <cellStyle name="20% - Accent5 4 2 2 3" xfId="5598"/>
    <cellStyle name="20% - Accent5 4 2 2 3 2" xfId="17858"/>
    <cellStyle name="20% - Accent5 4 2 2 4" xfId="6697"/>
    <cellStyle name="20% - Accent5 4 2 2 4 2" xfId="19397"/>
    <cellStyle name="20% - Accent5 4 2 2 5" xfId="8336"/>
    <cellStyle name="20% - Accent5 4 2 2 6" xfId="10976"/>
    <cellStyle name="20% - Accent5 4 2 2 7" xfId="13551"/>
    <cellStyle name="20% - Accent5 4 2 2 8" xfId="21414"/>
    <cellStyle name="20% - Accent5 4 2 3" xfId="1147"/>
    <cellStyle name="20% - Accent5 4 2 3 2" xfId="3425"/>
    <cellStyle name="20% - Accent5 4 2 3 2 2" xfId="15901"/>
    <cellStyle name="20% - Accent5 4 2 3 3" xfId="5897"/>
    <cellStyle name="20% - Accent5 4 2 3 3 2" xfId="17857"/>
    <cellStyle name="20% - Accent5 4 2 3 4" xfId="6505"/>
    <cellStyle name="20% - Accent5 4 2 3 4 2" xfId="19396"/>
    <cellStyle name="20% - Accent5 4 2 3 5" xfId="8335"/>
    <cellStyle name="20% - Accent5 4 2 3 6" xfId="10975"/>
    <cellStyle name="20% - Accent5 4 2 3 7" xfId="13868"/>
    <cellStyle name="20% - Accent5 4 2 3 8" xfId="21636"/>
    <cellStyle name="20% - Accent5 4 2 4" xfId="1483"/>
    <cellStyle name="20% - Accent5 4 2 4 2" xfId="3562"/>
    <cellStyle name="20% - Accent5 4 2 4 2 2" xfId="15902"/>
    <cellStyle name="20% - Accent5 4 2 4 3" xfId="6230"/>
    <cellStyle name="20% - Accent5 4 2 4 3 2" xfId="17856"/>
    <cellStyle name="20% - Accent5 4 2 4 4" xfId="6639"/>
    <cellStyle name="20% - Accent5 4 2 4 4 2" xfId="19395"/>
    <cellStyle name="20% - Accent5 4 2 4 5" xfId="8334"/>
    <cellStyle name="20% - Accent5 4 2 4 6" xfId="10974"/>
    <cellStyle name="20% - Accent5 4 2 4 7" xfId="14010"/>
    <cellStyle name="20% - Accent5 4 2 4 8" xfId="21777"/>
    <cellStyle name="20% - Accent5 4 2 5" xfId="1702"/>
    <cellStyle name="20% - Accent5 4 2 5 2" xfId="3595"/>
    <cellStyle name="20% - Accent5 4 2 5 2 2" xfId="15903"/>
    <cellStyle name="20% - Accent5 4 2 5 3" xfId="6448"/>
    <cellStyle name="20% - Accent5 4 2 5 3 2" xfId="17855"/>
    <cellStyle name="20% - Accent5 4 2 5 4" xfId="6468"/>
    <cellStyle name="20% - Accent5 4 2 5 4 2" xfId="19394"/>
    <cellStyle name="20% - Accent5 4 2 5 5" xfId="8333"/>
    <cellStyle name="20% - Accent5 4 2 5 6" xfId="10973"/>
    <cellStyle name="20% - Accent5 4 2 5 7" xfId="14043"/>
    <cellStyle name="20% - Accent5 4 2 5 8" xfId="21810"/>
    <cellStyle name="20% - Accent5 4 2 6" xfId="1918"/>
    <cellStyle name="20% - Accent5 4 2 6 2" xfId="3628"/>
    <cellStyle name="20% - Accent5 4 2 6 2 2" xfId="15904"/>
    <cellStyle name="20% - Accent5 4 2 6 3" xfId="6663"/>
    <cellStyle name="20% - Accent5 4 2 6 3 2" xfId="17854"/>
    <cellStyle name="20% - Accent5 4 2 6 4" xfId="6091"/>
    <cellStyle name="20% - Accent5 4 2 6 4 2" xfId="19393"/>
    <cellStyle name="20% - Accent5 4 2 6 5" xfId="8332"/>
    <cellStyle name="20% - Accent5 4 2 6 6" xfId="10972"/>
    <cellStyle name="20% - Accent5 4 2 6 7" xfId="14085"/>
    <cellStyle name="20% - Accent5 4 2 6 8" xfId="21852"/>
    <cellStyle name="20% - Accent5 4 2 7" xfId="1985"/>
    <cellStyle name="20% - Accent5 4 2 7 2" xfId="3648"/>
    <cellStyle name="20% - Accent5 4 2 7 2 2" xfId="15905"/>
    <cellStyle name="20% - Accent5 4 2 7 3" xfId="6730"/>
    <cellStyle name="20% - Accent5 4 2 7 3 2" xfId="17853"/>
    <cellStyle name="20% - Accent5 4 2 7 4" xfId="6467"/>
    <cellStyle name="20% - Accent5 4 2 7 4 2" xfId="19392"/>
    <cellStyle name="20% - Accent5 4 2 7 5" xfId="8331"/>
    <cellStyle name="20% - Accent5 4 2 7 6" xfId="10971"/>
    <cellStyle name="20% - Accent5 4 2 7 7" xfId="14114"/>
    <cellStyle name="20% - Accent5 4 2 7 8" xfId="21881"/>
    <cellStyle name="20% - Accent5 4 2 8" xfId="2369"/>
    <cellStyle name="20% - Accent5 4 2 8 2" xfId="3950"/>
    <cellStyle name="20% - Accent5 4 2 8 2 2" xfId="15906"/>
    <cellStyle name="20% - Accent5 4 2 8 3" xfId="7113"/>
    <cellStyle name="20% - Accent5 4 2 8 3 2" xfId="17852"/>
    <cellStyle name="20% - Accent5 4 2 8 4" xfId="4846"/>
    <cellStyle name="20% - Accent5 4 2 8 4 2" xfId="19391"/>
    <cellStyle name="20% - Accent5 4 2 8 5" xfId="8330"/>
    <cellStyle name="20% - Accent5 4 2 8 6" xfId="10970"/>
    <cellStyle name="20% - Accent5 4 2 8 7" xfId="14440"/>
    <cellStyle name="20% - Accent5 4 2 8 8" xfId="22207"/>
    <cellStyle name="20% - Accent5 4 2 9" xfId="2142"/>
    <cellStyle name="20% - Accent5 4 2 9 2" xfId="3747"/>
    <cellStyle name="20% - Accent5 4 2 9 2 2" xfId="15907"/>
    <cellStyle name="20% - Accent5 4 2 9 3" xfId="6886"/>
    <cellStyle name="20% - Accent5 4 2 9 3 2" xfId="17851"/>
    <cellStyle name="20% - Accent5 4 2 9 4" xfId="6465"/>
    <cellStyle name="20% - Accent5 4 2 9 4 2" xfId="19390"/>
    <cellStyle name="20% - Accent5 4 2 9 5" xfId="8329"/>
    <cellStyle name="20% - Accent5 4 2 9 6" xfId="10969"/>
    <cellStyle name="20% - Accent5 4 2 9 7" xfId="14232"/>
    <cellStyle name="20% - Accent5 4 2 9 8" xfId="21999"/>
    <cellStyle name="20% - Accent5 4 20" xfId="20873"/>
    <cellStyle name="20% - Accent5 4 3" xfId="273"/>
    <cellStyle name="20% - Accent5 4 3 10" xfId="2623"/>
    <cellStyle name="20% - Accent5 4 3 10 2" xfId="4184"/>
    <cellStyle name="20% - Accent5 4 3 10 2 2" xfId="15909"/>
    <cellStyle name="20% - Accent5 4 3 10 3" xfId="7367"/>
    <cellStyle name="20% - Accent5 4 3 10 3 2" xfId="17849"/>
    <cellStyle name="20% - Accent5 4 3 10 4" xfId="4742"/>
    <cellStyle name="20% - Accent5 4 3 10 4 2" xfId="19388"/>
    <cellStyle name="20% - Accent5 4 3 10 5" xfId="8327"/>
    <cellStyle name="20% - Accent5 4 3 10 6" xfId="10967"/>
    <cellStyle name="20% - Accent5 4 3 10 7" xfId="14681"/>
    <cellStyle name="20% - Accent5 4 3 10 8" xfId="22448"/>
    <cellStyle name="20% - Accent5 4 3 11" xfId="2926"/>
    <cellStyle name="20% - Accent5 4 3 11 2" xfId="6462"/>
    <cellStyle name="20% - Accent5 4 3 11 2 2" xfId="15910"/>
    <cellStyle name="20% - Accent5 4 3 11 3" xfId="8326"/>
    <cellStyle name="20% - Accent5 4 3 11 3 2" xfId="17848"/>
    <cellStyle name="20% - Accent5 4 3 11 4" xfId="10966"/>
    <cellStyle name="20% - Accent5 4 3 11 4 2" xfId="19386"/>
    <cellStyle name="20% - Accent5 4 3 11 5" xfId="15124"/>
    <cellStyle name="20% - Accent5 4 3 12" xfId="4466"/>
    <cellStyle name="20% - Accent5 4 3 12 2" xfId="15908"/>
    <cellStyle name="20% - Accent5 4 3 13" xfId="4947"/>
    <cellStyle name="20% - Accent5 4 3 13 2" xfId="17850"/>
    <cellStyle name="20% - Accent5 4 3 14" xfId="6464"/>
    <cellStyle name="20% - Accent5 4 3 14 2" xfId="19389"/>
    <cellStyle name="20% - Accent5 4 3 15" xfId="8328"/>
    <cellStyle name="20% - Accent5 4 3 16" xfId="10968"/>
    <cellStyle name="20% - Accent5 4 3 17" xfId="13227"/>
    <cellStyle name="20% - Accent5 4 3 18" xfId="20954"/>
    <cellStyle name="20% - Accent5 4 3 2" xfId="653"/>
    <cellStyle name="20% - Accent5 4 3 2 2" xfId="3192"/>
    <cellStyle name="20% - Accent5 4 3 2 2 2" xfId="15911"/>
    <cellStyle name="20% - Accent5 4 3 2 3" xfId="5565"/>
    <cellStyle name="20% - Accent5 4 3 2 3 2" xfId="17847"/>
    <cellStyle name="20% - Accent5 4 3 2 4" xfId="6461"/>
    <cellStyle name="20% - Accent5 4 3 2 4 2" xfId="19384"/>
    <cellStyle name="20% - Accent5 4 3 2 5" xfId="8325"/>
    <cellStyle name="20% - Accent5 4 3 2 6" xfId="10963"/>
    <cellStyle name="20% - Accent5 4 3 2 7" xfId="13521"/>
    <cellStyle name="20% - Accent5 4 3 2 8" xfId="21383"/>
    <cellStyle name="20% - Accent5 4 3 3" xfId="1112"/>
    <cellStyle name="20% - Accent5 4 3 3 2" xfId="3397"/>
    <cellStyle name="20% - Accent5 4 3 3 2 2" xfId="15912"/>
    <cellStyle name="20% - Accent5 4 3 3 3" xfId="5862"/>
    <cellStyle name="20% - Accent5 4 3 3 3 2" xfId="17845"/>
    <cellStyle name="20% - Accent5 4 3 3 4" xfId="4741"/>
    <cellStyle name="20% - Accent5 4 3 3 4 2" xfId="19383"/>
    <cellStyle name="20% - Accent5 4 3 3 5" xfId="8324"/>
    <cellStyle name="20% - Accent5 4 3 3 6" xfId="10962"/>
    <cellStyle name="20% - Accent5 4 3 3 7" xfId="13840"/>
    <cellStyle name="20% - Accent5 4 3 3 8" xfId="21607"/>
    <cellStyle name="20% - Accent5 4 3 4" xfId="1484"/>
    <cellStyle name="20% - Accent5 4 3 5" xfId="1699"/>
    <cellStyle name="20% - Accent5 4 3 6" xfId="1917"/>
    <cellStyle name="20% - Accent5 4 3 7" xfId="1984"/>
    <cellStyle name="20% - Accent5 4 3 8" xfId="2333"/>
    <cellStyle name="20% - Accent5 4 3 8 2" xfId="3915"/>
    <cellStyle name="20% - Accent5 4 3 8 2 2" xfId="15917"/>
    <cellStyle name="20% - Accent5 4 3 8 3" xfId="7077"/>
    <cellStyle name="20% - Accent5 4 3 8 3 2" xfId="17844"/>
    <cellStyle name="20% - Accent5 4 3 8 4" xfId="6105"/>
    <cellStyle name="20% - Accent5 4 3 8 4 2" xfId="19382"/>
    <cellStyle name="20% - Accent5 4 3 8 5" xfId="8320"/>
    <cellStyle name="20% - Accent5 4 3 8 6" xfId="10957"/>
    <cellStyle name="20% - Accent5 4 3 8 7" xfId="14405"/>
    <cellStyle name="20% - Accent5 4 3 8 8" xfId="22172"/>
    <cellStyle name="20% - Accent5 4 3 9" xfId="2159"/>
    <cellStyle name="20% - Accent5 4 3 9 2" xfId="3763"/>
    <cellStyle name="20% - Accent5 4 3 9 2 2" xfId="15918"/>
    <cellStyle name="20% - Accent5 4 3 9 3" xfId="6903"/>
    <cellStyle name="20% - Accent5 4 3 9 3 2" xfId="17843"/>
    <cellStyle name="20% - Accent5 4 3 9 4" xfId="5889"/>
    <cellStyle name="20% - Accent5 4 3 9 4 2" xfId="19381"/>
    <cellStyle name="20% - Accent5 4 3 9 5" xfId="8319"/>
    <cellStyle name="20% - Accent5 4 3 9 6" xfId="10956"/>
    <cellStyle name="20% - Accent5 4 3 9 7" xfId="14248"/>
    <cellStyle name="20% - Accent5 4 3 9 8" xfId="22015"/>
    <cellStyle name="20% - Accent5 4 4" xfId="538"/>
    <cellStyle name="20% - Accent5 4 4 2" xfId="3119"/>
    <cellStyle name="20% - Accent5 4 4 2 2" xfId="15919"/>
    <cellStyle name="20% - Accent5 4 4 3" xfId="5451"/>
    <cellStyle name="20% - Accent5 4 4 3 2" xfId="17842"/>
    <cellStyle name="20% - Accent5 4 4 4" xfId="6666"/>
    <cellStyle name="20% - Accent5 4 4 4 2" xfId="19380"/>
    <cellStyle name="20% - Accent5 4 4 5" xfId="8318"/>
    <cellStyle name="20% - Accent5 4 4 6" xfId="10955"/>
    <cellStyle name="20% - Accent5 4 4 7" xfId="13443"/>
    <cellStyle name="20% - Accent5 4 4 8" xfId="21301"/>
    <cellStyle name="20% - Accent5 4 5" xfId="450"/>
    <cellStyle name="20% - Accent5 4 5 2" xfId="3091"/>
    <cellStyle name="20% - Accent5 4 5 2 2" xfId="15920"/>
    <cellStyle name="20% - Accent5 4 5 3" xfId="5374"/>
    <cellStyle name="20% - Accent5 4 5 3 2" xfId="17841"/>
    <cellStyle name="20% - Accent5 4 5 4" xfId="6460"/>
    <cellStyle name="20% - Accent5 4 5 4 2" xfId="19379"/>
    <cellStyle name="20% - Accent5 4 5 5" xfId="8314"/>
    <cellStyle name="20% - Accent5 4 5 6" xfId="10952"/>
    <cellStyle name="20% - Accent5 4 5 7" xfId="13397"/>
    <cellStyle name="20% - Accent5 4 5 8" xfId="21260"/>
    <cellStyle name="20% - Accent5 4 6" xfId="1482"/>
    <cellStyle name="20% - Accent5 4 7" xfId="1705"/>
    <cellStyle name="20% - Accent5 4 8" xfId="1919"/>
    <cellStyle name="20% - Accent5 4 9" xfId="1986"/>
    <cellStyle name="20% - Accent5 5" xfId="195"/>
    <cellStyle name="20% - Accent5 5 10" xfId="2257"/>
    <cellStyle name="20% - Accent5 5 10 2" xfId="3842"/>
    <cellStyle name="20% - Accent5 5 10 2 2" xfId="15926"/>
    <cellStyle name="20% - Accent5 5 10 3" xfId="7001"/>
    <cellStyle name="20% - Accent5 5 10 3 2" xfId="17838"/>
    <cellStyle name="20% - Accent5 5 10 4" xfId="6457"/>
    <cellStyle name="20% - Accent5 5 10 4 2" xfId="19376"/>
    <cellStyle name="20% - Accent5 5 10 5" xfId="8299"/>
    <cellStyle name="20% - Accent5 5 10 6" xfId="10945"/>
    <cellStyle name="20% - Accent5 5 10 7" xfId="14330"/>
    <cellStyle name="20% - Accent5 5 10 8" xfId="22097"/>
    <cellStyle name="20% - Accent5 5 11" xfId="2587"/>
    <cellStyle name="20% - Accent5 5 11 2" xfId="4154"/>
    <cellStyle name="20% - Accent5 5 11 2 2" xfId="15927"/>
    <cellStyle name="20% - Accent5 5 11 3" xfId="7331"/>
    <cellStyle name="20% - Accent5 5 11 3 2" xfId="17837"/>
    <cellStyle name="20% - Accent5 5 11 4" xfId="6456"/>
    <cellStyle name="20% - Accent5 5 11 4 2" xfId="19375"/>
    <cellStyle name="20% - Accent5 5 11 5" xfId="8298"/>
    <cellStyle name="20% - Accent5 5 11 6" xfId="10944"/>
    <cellStyle name="20% - Accent5 5 11 7" xfId="14647"/>
    <cellStyle name="20% - Accent5 5 11 8" xfId="22414"/>
    <cellStyle name="20% - Accent5 5 12" xfId="2753"/>
    <cellStyle name="20% - Accent5 5 12 2" xfId="4297"/>
    <cellStyle name="20% - Accent5 5 12 2 2" xfId="15928"/>
    <cellStyle name="20% - Accent5 5 12 3" xfId="7497"/>
    <cellStyle name="20% - Accent5 5 12 3 2" xfId="17836"/>
    <cellStyle name="20% - Accent5 5 12 4" xfId="4740"/>
    <cellStyle name="20% - Accent5 5 12 4 2" xfId="19374"/>
    <cellStyle name="20% - Accent5 5 12 5" xfId="8297"/>
    <cellStyle name="20% - Accent5 5 12 6" xfId="10939"/>
    <cellStyle name="20% - Accent5 5 12 7" xfId="14797"/>
    <cellStyle name="20% - Accent5 5 12 8" xfId="22564"/>
    <cellStyle name="20% - Accent5 5 13" xfId="2888"/>
    <cellStyle name="20% - Accent5 5 13 2" xfId="6455"/>
    <cellStyle name="20% - Accent5 5 13 2 2" xfId="15929"/>
    <cellStyle name="20% - Accent5 5 13 3" xfId="8296"/>
    <cellStyle name="20% - Accent5 5 13 3 2" xfId="17835"/>
    <cellStyle name="20% - Accent5 5 13 4" xfId="10938"/>
    <cellStyle name="20% - Accent5 5 13 4 2" xfId="19373"/>
    <cellStyle name="20% - Accent5 5 13 5" xfId="15080"/>
    <cellStyle name="20% - Accent5 5 14" xfId="4426"/>
    <cellStyle name="20% - Accent5 5 14 2" xfId="15925"/>
    <cellStyle name="20% - Accent5 5 15" xfId="4834"/>
    <cellStyle name="20% - Accent5 5 15 2" xfId="17839"/>
    <cellStyle name="20% - Accent5 5 16" xfId="4847"/>
    <cellStyle name="20% - Accent5 5 16 2" xfId="19377"/>
    <cellStyle name="20% - Accent5 5 17" xfId="8300"/>
    <cellStyle name="20% - Accent5 5 18" xfId="10946"/>
    <cellStyle name="20% - Accent5 5 19" xfId="13177"/>
    <cellStyle name="20% - Accent5 5 2" xfId="335"/>
    <cellStyle name="20% - Accent5 5 2 10" xfId="6454"/>
    <cellStyle name="20% - Accent5 5 2 10 2" xfId="19372"/>
    <cellStyle name="20% - Accent5 5 2 11" xfId="8295"/>
    <cellStyle name="20% - Accent5 5 2 12" xfId="10937"/>
    <cellStyle name="20% - Accent5 5 2 13" xfId="13286"/>
    <cellStyle name="20% - Accent5 5 2 14" xfId="21015"/>
    <cellStyle name="20% - Accent5 5 2 2" xfId="712"/>
    <cellStyle name="20% - Accent5 5 2 2 2" xfId="3249"/>
    <cellStyle name="20% - Accent5 5 2 2 2 2" xfId="15931"/>
    <cellStyle name="20% - Accent5 5 2 2 3" xfId="5624"/>
    <cellStyle name="20% - Accent5 5 2 2 3 2" xfId="17833"/>
    <cellStyle name="20% - Accent5 5 2 2 4" xfId="4739"/>
    <cellStyle name="20% - Accent5 5 2 2 4 2" xfId="19371"/>
    <cellStyle name="20% - Accent5 5 2 2 5" xfId="8294"/>
    <cellStyle name="20% - Accent5 5 2 2 6" xfId="10936"/>
    <cellStyle name="20% - Accent5 5 2 2 7" xfId="13575"/>
    <cellStyle name="20% - Accent5 5 2 2 8" xfId="21440"/>
    <cellStyle name="20% - Accent5 5 2 3" xfId="1173"/>
    <cellStyle name="20% - Accent5 5 2 3 2" xfId="3450"/>
    <cellStyle name="20% - Accent5 5 2 3 2 2" xfId="15932"/>
    <cellStyle name="20% - Accent5 5 2 3 3" xfId="5923"/>
    <cellStyle name="20% - Accent5 5 2 3 3 2" xfId="17832"/>
    <cellStyle name="20% - Accent5 5 2 3 4" xfId="6174"/>
    <cellStyle name="20% - Accent5 5 2 3 4 2" xfId="19370"/>
    <cellStyle name="20% - Accent5 5 2 3 5" xfId="8293"/>
    <cellStyle name="20% - Accent5 5 2 3 6" xfId="10931"/>
    <cellStyle name="20% - Accent5 5 2 3 7" xfId="13894"/>
    <cellStyle name="20% - Accent5 5 2 3 8" xfId="21662"/>
    <cellStyle name="20% - Accent5 5 2 4" xfId="2395"/>
    <cellStyle name="20% - Accent5 5 2 4 2" xfId="3975"/>
    <cellStyle name="20% - Accent5 5 2 4 2 2" xfId="15933"/>
    <cellStyle name="20% - Accent5 5 2 4 3" xfId="7139"/>
    <cellStyle name="20% - Accent5 5 2 4 3 2" xfId="17831"/>
    <cellStyle name="20% - Accent5 5 2 4 4" xfId="4645"/>
    <cellStyle name="20% - Accent5 5 2 4 4 2" xfId="19369"/>
    <cellStyle name="20% - Accent5 5 2 4 5" xfId="8292"/>
    <cellStyle name="20% - Accent5 5 2 4 6" xfId="10930"/>
    <cellStyle name="20% - Accent5 5 2 4 7" xfId="14466"/>
    <cellStyle name="20% - Accent5 5 2 4 8" xfId="22233"/>
    <cellStyle name="20% - Accent5 5 2 5" xfId="2245"/>
    <cellStyle name="20% - Accent5 5 2 5 2" xfId="3831"/>
    <cellStyle name="20% - Accent5 5 2 5 2 2" xfId="15934"/>
    <cellStyle name="20% - Accent5 5 2 5 3" xfId="6989"/>
    <cellStyle name="20% - Accent5 5 2 5 3 2" xfId="17830"/>
    <cellStyle name="20% - Accent5 5 2 5 4" xfId="6134"/>
    <cellStyle name="20% - Accent5 5 2 5 4 2" xfId="19368"/>
    <cellStyle name="20% - Accent5 5 2 5 5" xfId="8291"/>
    <cellStyle name="20% - Accent5 5 2 5 6" xfId="10929"/>
    <cellStyle name="20% - Accent5 5 2 5 7" xfId="14319"/>
    <cellStyle name="20% - Accent5 5 2 5 8" xfId="22086"/>
    <cellStyle name="20% - Accent5 5 2 6" xfId="2606"/>
    <cellStyle name="20% - Accent5 5 2 6 2" xfId="4170"/>
    <cellStyle name="20% - Accent5 5 2 6 2 2" xfId="15935"/>
    <cellStyle name="20% - Accent5 5 2 6 3" xfId="7350"/>
    <cellStyle name="20% - Accent5 5 2 6 3 2" xfId="17829"/>
    <cellStyle name="20% - Accent5 5 2 6 4" xfId="5468"/>
    <cellStyle name="20% - Accent5 5 2 6 4 2" xfId="19367"/>
    <cellStyle name="20% - Accent5 5 2 6 5" xfId="8290"/>
    <cellStyle name="20% - Accent5 5 2 6 6" xfId="10928"/>
    <cellStyle name="20% - Accent5 5 2 6 7" xfId="14666"/>
    <cellStyle name="20% - Accent5 5 2 6 8" xfId="22433"/>
    <cellStyle name="20% - Accent5 5 2 7" xfId="2981"/>
    <cellStyle name="20% - Accent5 5 2 7 2" xfId="5397"/>
    <cellStyle name="20% - Accent5 5 2 7 2 2" xfId="15936"/>
    <cellStyle name="20% - Accent5 5 2 7 3" xfId="8289"/>
    <cellStyle name="20% - Accent5 5 2 7 3 2" xfId="17828"/>
    <cellStyle name="20% - Accent5 5 2 7 4" xfId="10927"/>
    <cellStyle name="20% - Accent5 5 2 7 4 2" xfId="19366"/>
    <cellStyle name="20% - Accent5 5 2 7 5" xfId="15178"/>
    <cellStyle name="20% - Accent5 5 2 8" xfId="4521"/>
    <cellStyle name="20% - Accent5 5 2 8 2" xfId="15930"/>
    <cellStyle name="20% - Accent5 5 2 9" xfId="5009"/>
    <cellStyle name="20% - Accent5 5 2 9 2" xfId="17834"/>
    <cellStyle name="20% - Accent5 5 20" xfId="20903"/>
    <cellStyle name="20% - Accent5 5 3" xfId="374"/>
    <cellStyle name="20% - Accent5 5 3 10" xfId="5864"/>
    <cellStyle name="20% - Accent5 5 3 10 2" xfId="19365"/>
    <cellStyle name="20% - Accent5 5 3 11" xfId="8288"/>
    <cellStyle name="20% - Accent5 5 3 12" xfId="10926"/>
    <cellStyle name="20% - Accent5 5 3 13" xfId="13323"/>
    <cellStyle name="20% - Accent5 5 3 14" xfId="21053"/>
    <cellStyle name="20% - Accent5 5 3 2" xfId="751"/>
    <cellStyle name="20% - Accent5 5 3 2 2" xfId="3286"/>
    <cellStyle name="20% - Accent5 5 3 2 2 2" xfId="15938"/>
    <cellStyle name="20% - Accent5 5 3 2 3" xfId="5663"/>
    <cellStyle name="20% - Accent5 5 3 2 3 2" xfId="17826"/>
    <cellStyle name="20% - Accent5 5 3 2 4" xfId="6658"/>
    <cellStyle name="20% - Accent5 5 3 2 4 2" xfId="19364"/>
    <cellStyle name="20% - Accent5 5 3 2 5" xfId="8287"/>
    <cellStyle name="20% - Accent5 5 3 2 6" xfId="10925"/>
    <cellStyle name="20% - Accent5 5 3 2 7" xfId="13610"/>
    <cellStyle name="20% - Accent5 5 3 2 8" xfId="21477"/>
    <cellStyle name="20% - Accent5 5 3 3" xfId="1210"/>
    <cellStyle name="20% - Accent5 5 3 3 2" xfId="3487"/>
    <cellStyle name="20% - Accent5 5 3 3 2 2" xfId="15939"/>
    <cellStyle name="20% - Accent5 5 3 3 3" xfId="5960"/>
    <cellStyle name="20% - Accent5 5 3 3 3 2" xfId="17825"/>
    <cellStyle name="20% - Accent5 5 3 3 4" xfId="6416"/>
    <cellStyle name="20% - Accent5 5 3 3 4 2" xfId="19363"/>
    <cellStyle name="20% - Accent5 5 3 3 5" xfId="8286"/>
    <cellStyle name="20% - Accent5 5 3 3 6" xfId="10924"/>
    <cellStyle name="20% - Accent5 5 3 3 7" xfId="13931"/>
    <cellStyle name="20% - Accent5 5 3 3 8" xfId="21699"/>
    <cellStyle name="20% - Accent5 5 3 4" xfId="2434"/>
    <cellStyle name="20% - Accent5 5 3 4 2" xfId="4014"/>
    <cellStyle name="20% - Accent5 5 3 4 2 2" xfId="15940"/>
    <cellStyle name="20% - Accent5 5 3 4 3" xfId="7178"/>
    <cellStyle name="20% - Accent5 5 3 4 3 2" xfId="17824"/>
    <cellStyle name="20% - Accent5 5 3 4 4" xfId="6626"/>
    <cellStyle name="20% - Accent5 5 3 4 4 2" xfId="19362"/>
    <cellStyle name="20% - Accent5 5 3 4 5" xfId="8285"/>
    <cellStyle name="20% - Accent5 5 3 4 6" xfId="10923"/>
    <cellStyle name="20% - Accent5 5 3 4 7" xfId="14505"/>
    <cellStyle name="20% - Accent5 5 3 4 8" xfId="22272"/>
    <cellStyle name="20% - Accent5 5 3 5" xfId="2248"/>
    <cellStyle name="20% - Accent5 5 3 5 2" xfId="3833"/>
    <cellStyle name="20% - Accent5 5 3 5 2 2" xfId="15941"/>
    <cellStyle name="20% - Accent5 5 3 5 3" xfId="6992"/>
    <cellStyle name="20% - Accent5 5 3 5 3 2" xfId="17823"/>
    <cellStyle name="20% - Accent5 5 3 5 4" xfId="6453"/>
    <cellStyle name="20% - Accent5 5 3 5 4 2" xfId="19360"/>
    <cellStyle name="20% - Accent5 5 3 5 5" xfId="8284"/>
    <cellStyle name="20% - Accent5 5 3 5 6" xfId="10922"/>
    <cellStyle name="20% - Accent5 5 3 5 7" xfId="14321"/>
    <cellStyle name="20% - Accent5 5 3 5 8" xfId="22088"/>
    <cellStyle name="20% - Accent5 5 3 6" xfId="2349"/>
    <cellStyle name="20% - Accent5 5 3 6 2" xfId="3931"/>
    <cellStyle name="20% - Accent5 5 3 6 2 2" xfId="15942"/>
    <cellStyle name="20% - Accent5 5 3 6 3" xfId="7093"/>
    <cellStyle name="20% - Accent5 5 3 6 3 2" xfId="17822"/>
    <cellStyle name="20% - Accent5 5 3 6 4" xfId="6090"/>
    <cellStyle name="20% - Accent5 5 3 6 4 2" xfId="19359"/>
    <cellStyle name="20% - Accent5 5 3 6 5" xfId="8283"/>
    <cellStyle name="20% - Accent5 5 3 6 6" xfId="10921"/>
    <cellStyle name="20% - Accent5 5 3 6 7" xfId="14421"/>
    <cellStyle name="20% - Accent5 5 3 6 8" xfId="22188"/>
    <cellStyle name="20% - Accent5 5 3 7" xfId="3018"/>
    <cellStyle name="20% - Accent5 5 3 7 2" xfId="6452"/>
    <cellStyle name="20% - Accent5 5 3 7 2 2" xfId="15943"/>
    <cellStyle name="20% - Accent5 5 3 7 3" xfId="8282"/>
    <cellStyle name="20% - Accent5 5 3 7 3 2" xfId="17821"/>
    <cellStyle name="20% - Accent5 5 3 7 4" xfId="10920"/>
    <cellStyle name="20% - Accent5 5 3 7 4 2" xfId="19358"/>
    <cellStyle name="20% - Accent5 5 3 7 5" xfId="15216"/>
    <cellStyle name="20% - Accent5 5 3 8" xfId="4558"/>
    <cellStyle name="20% - Accent5 5 3 8 2" xfId="15937"/>
    <cellStyle name="20% - Accent5 5 3 9" xfId="5048"/>
    <cellStyle name="20% - Accent5 5 3 9 2" xfId="17827"/>
    <cellStyle name="20% - Accent5 5 4" xfId="589"/>
    <cellStyle name="20% - Accent5 5 4 2" xfId="3146"/>
    <cellStyle name="20% - Accent5 5 4 2 2" xfId="15944"/>
    <cellStyle name="20% - Accent5 5 4 3" xfId="5501"/>
    <cellStyle name="20% - Accent5 5 4 3 2" xfId="17819"/>
    <cellStyle name="20% - Accent5 5 4 4" xfId="4813"/>
    <cellStyle name="20% - Accent5 5 4 4 2" xfId="19357"/>
    <cellStyle name="20% - Accent5 5 4 5" xfId="8281"/>
    <cellStyle name="20% - Accent5 5 4 6" xfId="10919"/>
    <cellStyle name="20% - Accent5 5 4 7" xfId="13472"/>
    <cellStyle name="20% - Accent5 5 4 8" xfId="21334"/>
    <cellStyle name="20% - Accent5 5 5" xfId="1052"/>
    <cellStyle name="20% - Accent5 5 5 2" xfId="3359"/>
    <cellStyle name="20% - Accent5 5 5 2 2" xfId="15945"/>
    <cellStyle name="20% - Accent5 5 5 3" xfId="5802"/>
    <cellStyle name="20% - Accent5 5 5 3 2" xfId="17818"/>
    <cellStyle name="20% - Accent5 5 5 4" xfId="6450"/>
    <cellStyle name="20% - Accent5 5 5 4 2" xfId="19356"/>
    <cellStyle name="20% - Accent5 5 5 5" xfId="8280"/>
    <cellStyle name="20% - Accent5 5 5 6" xfId="10918"/>
    <cellStyle name="20% - Accent5 5 5 7" xfId="13800"/>
    <cellStyle name="20% - Accent5 5 5 8" xfId="21567"/>
    <cellStyle name="20% - Accent5 5 6" xfId="1485"/>
    <cellStyle name="20% - Accent5 5 7" xfId="1698"/>
    <cellStyle name="20% - Accent5 5 8" xfId="1916"/>
    <cellStyle name="20% - Accent5 5 9" xfId="1983"/>
    <cellStyle name="20% - Accent5 6" xfId="227"/>
    <cellStyle name="20% - Accent5 7" xfId="244"/>
    <cellStyle name="20% - Accent5 7 10" xfId="4444"/>
    <cellStyle name="20% - Accent5 7 10 2" xfId="15951"/>
    <cellStyle name="20% - Accent5 7 11" xfId="4883"/>
    <cellStyle name="20% - Accent5 7 11 2" xfId="17817"/>
    <cellStyle name="20% - Accent5 7 12" xfId="6173"/>
    <cellStyle name="20% - Accent5 7 12 2" xfId="19355"/>
    <cellStyle name="20% - Accent5 7 13" xfId="8278"/>
    <cellStyle name="20% - Accent5 7 14" xfId="10913"/>
    <cellStyle name="20% - Accent5 7 15" xfId="13199"/>
    <cellStyle name="20% - Accent5 7 16" xfId="20925"/>
    <cellStyle name="20% - Accent5 7 2" xfId="358"/>
    <cellStyle name="20% - Accent5 7 2 10" xfId="4654"/>
    <cellStyle name="20% - Accent5 7 2 10 2" xfId="19354"/>
    <cellStyle name="20% - Accent5 7 2 11" xfId="8277"/>
    <cellStyle name="20% - Accent5 7 2 12" xfId="10912"/>
    <cellStyle name="20% - Accent5 7 2 13" xfId="13307"/>
    <cellStyle name="20% - Accent5 7 2 14" xfId="21038"/>
    <cellStyle name="20% - Accent5 7 2 2" xfId="735"/>
    <cellStyle name="20% - Accent5 7 2 2 2" xfId="3272"/>
    <cellStyle name="20% - Accent5 7 2 2 2 2" xfId="15953"/>
    <cellStyle name="20% - Accent5 7 2 2 3" xfId="5647"/>
    <cellStyle name="20% - Accent5 7 2 2 3 2" xfId="17815"/>
    <cellStyle name="20% - Accent5 7 2 2 4" xfId="6131"/>
    <cellStyle name="20% - Accent5 7 2 2 4 2" xfId="19353"/>
    <cellStyle name="20% - Accent5 7 2 2 5" xfId="8276"/>
    <cellStyle name="20% - Accent5 7 2 2 6" xfId="10911"/>
    <cellStyle name="20% - Accent5 7 2 2 7" xfId="13596"/>
    <cellStyle name="20% - Accent5 7 2 2 8" xfId="21463"/>
    <cellStyle name="20% - Accent5 7 2 3" xfId="1196"/>
    <cellStyle name="20% - Accent5 7 2 3 2" xfId="3473"/>
    <cellStyle name="20% - Accent5 7 2 3 2 2" xfId="15954"/>
    <cellStyle name="20% - Accent5 7 2 3 3" xfId="5946"/>
    <cellStyle name="20% - Accent5 7 2 3 3 2" xfId="17814"/>
    <cellStyle name="20% - Accent5 7 2 3 4" xfId="5470"/>
    <cellStyle name="20% - Accent5 7 2 3 4 2" xfId="19352"/>
    <cellStyle name="20% - Accent5 7 2 3 5" xfId="8275"/>
    <cellStyle name="20% - Accent5 7 2 3 6" xfId="10910"/>
    <cellStyle name="20% - Accent5 7 2 3 7" xfId="13917"/>
    <cellStyle name="20% - Accent5 7 2 3 8" xfId="21685"/>
    <cellStyle name="20% - Accent5 7 2 4" xfId="2418"/>
    <cellStyle name="20% - Accent5 7 2 4 2" xfId="3998"/>
    <cellStyle name="20% - Accent5 7 2 4 2 2" xfId="15955"/>
    <cellStyle name="20% - Accent5 7 2 4 3" xfId="7162"/>
    <cellStyle name="20% - Accent5 7 2 4 3 2" xfId="17813"/>
    <cellStyle name="20% - Accent5 7 2 4 4" xfId="5399"/>
    <cellStyle name="20% - Accent5 7 2 4 4 2" xfId="19351"/>
    <cellStyle name="20% - Accent5 7 2 4 5" xfId="8274"/>
    <cellStyle name="20% - Accent5 7 2 4 6" xfId="10904"/>
    <cellStyle name="20% - Accent5 7 2 4 7" xfId="14489"/>
    <cellStyle name="20% - Accent5 7 2 4 8" xfId="22256"/>
    <cellStyle name="20% - Accent5 7 2 5" xfId="2116"/>
    <cellStyle name="20% - Accent5 7 2 5 2" xfId="3722"/>
    <cellStyle name="20% - Accent5 7 2 5 2 2" xfId="15956"/>
    <cellStyle name="20% - Accent5 7 2 5 3" xfId="6860"/>
    <cellStyle name="20% - Accent5 7 2 5 3 2" xfId="17812"/>
    <cellStyle name="20% - Accent5 7 2 5 4" xfId="6054"/>
    <cellStyle name="20% - Accent5 7 2 5 4 2" xfId="19350"/>
    <cellStyle name="20% - Accent5 7 2 5 5" xfId="8273"/>
    <cellStyle name="20% - Accent5 7 2 5 6" xfId="10903"/>
    <cellStyle name="20% - Accent5 7 2 5 7" xfId="14206"/>
    <cellStyle name="20% - Accent5 7 2 5 8" xfId="21973"/>
    <cellStyle name="20% - Accent5 7 2 6" xfId="2618"/>
    <cellStyle name="20% - Accent5 7 2 6 2" xfId="4182"/>
    <cellStyle name="20% - Accent5 7 2 6 2 2" xfId="15957"/>
    <cellStyle name="20% - Accent5 7 2 6 3" xfId="7362"/>
    <cellStyle name="20% - Accent5 7 2 6 3 2" xfId="17811"/>
    <cellStyle name="20% - Accent5 7 2 6 4" xfId="6633"/>
    <cellStyle name="20% - Accent5 7 2 6 4 2" xfId="19349"/>
    <cellStyle name="20% - Accent5 7 2 6 5" xfId="8272"/>
    <cellStyle name="20% - Accent5 7 2 6 6" xfId="10902"/>
    <cellStyle name="20% - Accent5 7 2 6 7" xfId="14678"/>
    <cellStyle name="20% - Accent5 7 2 6 8" xfId="22445"/>
    <cellStyle name="20% - Accent5 7 2 7" xfId="3004"/>
    <cellStyle name="20% - Accent5 7 2 7 2" xfId="6331"/>
    <cellStyle name="20% - Accent5 7 2 7 2 2" xfId="15958"/>
    <cellStyle name="20% - Accent5 7 2 7 3" xfId="8271"/>
    <cellStyle name="20% - Accent5 7 2 7 3 2" xfId="17810"/>
    <cellStyle name="20% - Accent5 7 2 7 4" xfId="10901"/>
    <cellStyle name="20% - Accent5 7 2 7 4 2" xfId="19348"/>
    <cellStyle name="20% - Accent5 7 2 7 5" xfId="15201"/>
    <cellStyle name="20% - Accent5 7 2 8" xfId="4544"/>
    <cellStyle name="20% - Accent5 7 2 8 2" xfId="15952"/>
    <cellStyle name="20% - Accent5 7 2 9" xfId="5032"/>
    <cellStyle name="20% - Accent5 7 2 9 2" xfId="17816"/>
    <cellStyle name="20% - Accent5 7 3" xfId="390"/>
    <cellStyle name="20% - Accent5 7 3 10" xfId="6618"/>
    <cellStyle name="20% - Accent5 7 3 10 2" xfId="19347"/>
    <cellStyle name="20% - Accent5 7 3 11" xfId="8270"/>
    <cellStyle name="20% - Accent5 7 3 12" xfId="10900"/>
    <cellStyle name="20% - Accent5 7 3 13" xfId="13339"/>
    <cellStyle name="20% - Accent5 7 3 14" xfId="21069"/>
    <cellStyle name="20% - Accent5 7 3 2" xfId="767"/>
    <cellStyle name="20% - Accent5 7 3 2 2" xfId="3302"/>
    <cellStyle name="20% - Accent5 7 3 2 2 2" xfId="15960"/>
    <cellStyle name="20% - Accent5 7 3 2 3" xfId="5679"/>
    <cellStyle name="20% - Accent5 7 3 2 3 2" xfId="17808"/>
    <cellStyle name="20% - Accent5 7 3 2 4" xfId="6434"/>
    <cellStyle name="20% - Accent5 7 3 2 4 2" xfId="19346"/>
    <cellStyle name="20% - Accent5 7 3 2 5" xfId="8269"/>
    <cellStyle name="20% - Accent5 7 3 2 6" xfId="10899"/>
    <cellStyle name="20% - Accent5 7 3 2 7" xfId="13626"/>
    <cellStyle name="20% - Accent5 7 3 2 8" xfId="21493"/>
    <cellStyle name="20% - Accent5 7 3 3" xfId="1226"/>
    <cellStyle name="20% - Accent5 7 3 3 2" xfId="3503"/>
    <cellStyle name="20% - Accent5 7 3 3 2 2" xfId="15961"/>
    <cellStyle name="20% - Accent5 7 3 3 3" xfId="5976"/>
    <cellStyle name="20% - Accent5 7 3 3 3 2" xfId="17807"/>
    <cellStyle name="20% - Accent5 7 3 3 4" xfId="6092"/>
    <cellStyle name="20% - Accent5 7 3 3 4 2" xfId="19345"/>
    <cellStyle name="20% - Accent5 7 3 3 5" xfId="8268"/>
    <cellStyle name="20% - Accent5 7 3 3 6" xfId="10898"/>
    <cellStyle name="20% - Accent5 7 3 3 7" xfId="13947"/>
    <cellStyle name="20% - Accent5 7 3 3 8" xfId="21715"/>
    <cellStyle name="20% - Accent5 7 3 4" xfId="2450"/>
    <cellStyle name="20% - Accent5 7 3 4 2" xfId="4030"/>
    <cellStyle name="20% - Accent5 7 3 4 2 2" xfId="15962"/>
    <cellStyle name="20% - Accent5 7 3 4 3" xfId="7194"/>
    <cellStyle name="20% - Accent5 7 3 4 3 2" xfId="17806"/>
    <cellStyle name="20% - Accent5 7 3 4 4" xfId="6433"/>
    <cellStyle name="20% - Accent5 7 3 4 4 2" xfId="19344"/>
    <cellStyle name="20% - Accent5 7 3 4 5" xfId="8267"/>
    <cellStyle name="20% - Accent5 7 3 4 6" xfId="10897"/>
    <cellStyle name="20% - Accent5 7 3 4 7" xfId="14521"/>
    <cellStyle name="20% - Accent5 7 3 4 8" xfId="22288"/>
    <cellStyle name="20% - Accent5 7 3 5" xfId="2673"/>
    <cellStyle name="20% - Accent5 7 3 5 2" xfId="4228"/>
    <cellStyle name="20% - Accent5 7 3 5 2 2" xfId="15963"/>
    <cellStyle name="20% - Accent5 7 3 5 3" xfId="7417"/>
    <cellStyle name="20% - Accent5 7 3 5 3 2" xfId="17805"/>
    <cellStyle name="20% - Accent5 7 3 5 4" xfId="4814"/>
    <cellStyle name="20% - Accent5 7 3 5 4 2" xfId="19343"/>
    <cellStyle name="20% - Accent5 7 3 5 5" xfId="8266"/>
    <cellStyle name="20% - Accent5 7 3 5 6" xfId="10896"/>
    <cellStyle name="20% - Accent5 7 3 5 7" xfId="14727"/>
    <cellStyle name="20% - Accent5 7 3 5 8" xfId="22494"/>
    <cellStyle name="20% - Accent5 7 3 6" xfId="2787"/>
    <cellStyle name="20% - Accent5 7 3 6 2" xfId="4320"/>
    <cellStyle name="20% - Accent5 7 3 6 2 2" xfId="15964"/>
    <cellStyle name="20% - Accent5 7 3 6 3" xfId="7531"/>
    <cellStyle name="20% - Accent5 7 3 6 3 2" xfId="17804"/>
    <cellStyle name="20% - Accent5 7 3 6 4" xfId="6431"/>
    <cellStyle name="20% - Accent5 7 3 6 4 2" xfId="19342"/>
    <cellStyle name="20% - Accent5 7 3 6 5" xfId="8265"/>
    <cellStyle name="20% - Accent5 7 3 6 6" xfId="10895"/>
    <cellStyle name="20% - Accent5 7 3 6 7" xfId="14826"/>
    <cellStyle name="20% - Accent5 7 3 6 8" xfId="22593"/>
    <cellStyle name="20% - Accent5 7 3 7" xfId="3034"/>
    <cellStyle name="20% - Accent5 7 3 7 2" xfId="6430"/>
    <cellStyle name="20% - Accent5 7 3 7 2 2" xfId="15965"/>
    <cellStyle name="20% - Accent5 7 3 7 3" xfId="8264"/>
    <cellStyle name="20% - Accent5 7 3 7 3 2" xfId="17803"/>
    <cellStyle name="20% - Accent5 7 3 7 4" xfId="10893"/>
    <cellStyle name="20% - Accent5 7 3 7 4 2" xfId="19341"/>
    <cellStyle name="20% - Accent5 7 3 7 5" xfId="15232"/>
    <cellStyle name="20% - Accent5 7 3 8" xfId="4574"/>
    <cellStyle name="20% - Accent5 7 3 8 2" xfId="15959"/>
    <cellStyle name="20% - Accent5 7 3 9" xfId="5064"/>
    <cellStyle name="20% - Accent5 7 3 9 2" xfId="17809"/>
    <cellStyle name="20% - Accent5 7 4" xfId="627"/>
    <cellStyle name="20% - Accent5 7 4 2" xfId="3168"/>
    <cellStyle name="20% - Accent5 7 4 2 2" xfId="15966"/>
    <cellStyle name="20% - Accent5 7 4 3" xfId="5539"/>
    <cellStyle name="20% - Accent5 7 4 3 2" xfId="17802"/>
    <cellStyle name="20% - Accent5 7 4 4" xfId="4736"/>
    <cellStyle name="20% - Accent5 7 4 4 2" xfId="19340"/>
    <cellStyle name="20% - Accent5 7 4 5" xfId="8263"/>
    <cellStyle name="20% - Accent5 7 4 6" xfId="10892"/>
    <cellStyle name="20% - Accent5 7 4 7" xfId="13497"/>
    <cellStyle name="20% - Accent5 7 4 8" xfId="21359"/>
    <cellStyle name="20% - Accent5 7 5" xfId="1087"/>
    <cellStyle name="20% - Accent5 7 5 2" xfId="3375"/>
    <cellStyle name="20% - Accent5 7 5 2 2" xfId="15967"/>
    <cellStyle name="20% - Accent5 7 5 3" xfId="5837"/>
    <cellStyle name="20% - Accent5 7 5 3 2" xfId="17801"/>
    <cellStyle name="20% - Accent5 7 5 4" xfId="6428"/>
    <cellStyle name="20% - Accent5 7 5 4 2" xfId="19339"/>
    <cellStyle name="20% - Accent5 7 5 5" xfId="8262"/>
    <cellStyle name="20% - Accent5 7 5 6" xfId="10891"/>
    <cellStyle name="20% - Accent5 7 5 7" xfId="13818"/>
    <cellStyle name="20% - Accent5 7 5 8" xfId="21585"/>
    <cellStyle name="20% - Accent5 7 6" xfId="2304"/>
    <cellStyle name="20% - Accent5 7 6 2" xfId="3886"/>
    <cellStyle name="20% - Accent5 7 6 2 2" xfId="15968"/>
    <cellStyle name="20% - Accent5 7 6 3" xfId="7048"/>
    <cellStyle name="20% - Accent5 7 6 3 2" xfId="17800"/>
    <cellStyle name="20% - Accent5 7 6 4" xfId="6427"/>
    <cellStyle name="20% - Accent5 7 6 4 2" xfId="19338"/>
    <cellStyle name="20% - Accent5 7 6 5" xfId="8261"/>
    <cellStyle name="20% - Accent5 7 6 6" xfId="10890"/>
    <cellStyle name="20% - Accent5 7 6 7" xfId="14376"/>
    <cellStyle name="20% - Accent5 7 6 8" xfId="22143"/>
    <cellStyle name="20% - Accent5 7 7" xfId="2222"/>
    <cellStyle name="20% - Accent5 7 7 2" xfId="3814"/>
    <cellStyle name="20% - Accent5 7 7 2 2" xfId="15969"/>
    <cellStyle name="20% - Accent5 7 7 3" xfId="6966"/>
    <cellStyle name="20% - Accent5 7 7 3 2" xfId="17799"/>
    <cellStyle name="20% - Accent5 7 7 4" xfId="4735"/>
    <cellStyle name="20% - Accent5 7 7 4 2" xfId="19337"/>
    <cellStyle name="20% - Accent5 7 7 5" xfId="8260"/>
    <cellStyle name="20% - Accent5 7 7 6" xfId="10889"/>
    <cellStyle name="20% - Accent5 7 7 7" xfId="14302"/>
    <cellStyle name="20% - Accent5 7 7 8" xfId="22069"/>
    <cellStyle name="20% - Accent5 7 8" xfId="2589"/>
    <cellStyle name="20% - Accent5 7 8 2" xfId="4156"/>
    <cellStyle name="20% - Accent5 7 8 2 2" xfId="15970"/>
    <cellStyle name="20% - Accent5 7 8 3" xfId="7333"/>
    <cellStyle name="20% - Accent5 7 8 3 2" xfId="17798"/>
    <cellStyle name="20% - Accent5 7 8 4" xfId="6171"/>
    <cellStyle name="20% - Accent5 7 8 4 2" xfId="19336"/>
    <cellStyle name="20% - Accent5 7 8 5" xfId="8259"/>
    <cellStyle name="20% - Accent5 7 8 6" xfId="10888"/>
    <cellStyle name="20% - Accent5 7 8 7" xfId="14649"/>
    <cellStyle name="20% - Accent5 7 8 8" xfId="22416"/>
    <cellStyle name="20% - Accent5 7 9" xfId="2904"/>
    <cellStyle name="20% - Accent5 7 9 2" xfId="4652"/>
    <cellStyle name="20% - Accent5 7 9 2 2" xfId="15971"/>
    <cellStyle name="20% - Accent5 7 9 3" xfId="8258"/>
    <cellStyle name="20% - Accent5 7 9 3 2" xfId="17797"/>
    <cellStyle name="20% - Accent5 7 9 4" xfId="10887"/>
    <cellStyle name="20% - Accent5 7 9 4 2" xfId="19335"/>
    <cellStyle name="20% - Accent5 7 9 5" xfId="15098"/>
    <cellStyle name="20% - Accent5 8" xfId="262"/>
    <cellStyle name="20% - Accent5 8 10" xfId="6130"/>
    <cellStyle name="20% - Accent5 8 10 2" xfId="19334"/>
    <cellStyle name="20% - Accent5 8 11" xfId="8257"/>
    <cellStyle name="20% - Accent5 8 12" xfId="10886"/>
    <cellStyle name="20% - Accent5 8 13" xfId="13216"/>
    <cellStyle name="20% - Accent5 8 14" xfId="20943"/>
    <cellStyle name="20% - Accent5 8 2" xfId="642"/>
    <cellStyle name="20% - Accent5 8 2 2" xfId="3182"/>
    <cellStyle name="20% - Accent5 8 2 2 2" xfId="15973"/>
    <cellStyle name="20% - Accent5 8 2 3" xfId="5554"/>
    <cellStyle name="20% - Accent5 8 2 3 2" xfId="17795"/>
    <cellStyle name="20% - Accent5 8 2 4" xfId="5788"/>
    <cellStyle name="20% - Accent5 8 2 4 2" xfId="19333"/>
    <cellStyle name="20% - Accent5 8 2 5" xfId="8256"/>
    <cellStyle name="20% - Accent5 8 2 6" xfId="10885"/>
    <cellStyle name="20% - Accent5 8 2 7" xfId="13511"/>
    <cellStyle name="20% - Accent5 8 2 8" xfId="21373"/>
    <cellStyle name="20% - Accent5 8 3" xfId="1102"/>
    <cellStyle name="20% - Accent5 8 3 2" xfId="3387"/>
    <cellStyle name="20% - Accent5 8 3 2 2" xfId="15974"/>
    <cellStyle name="20% - Accent5 8 3 3" xfId="5852"/>
    <cellStyle name="20% - Accent5 8 3 3 2" xfId="17794"/>
    <cellStyle name="20% - Accent5 8 3 4" xfId="5400"/>
    <cellStyle name="20% - Accent5 8 3 4 2" xfId="19332"/>
    <cellStyle name="20% - Accent5 8 3 5" xfId="8255"/>
    <cellStyle name="20% - Accent5 8 3 6" xfId="10884"/>
    <cellStyle name="20% - Accent5 8 3 7" xfId="13830"/>
    <cellStyle name="20% - Accent5 8 3 8" xfId="21597"/>
    <cellStyle name="20% - Accent5 8 4" xfId="2322"/>
    <cellStyle name="20% - Accent5 8 4 2" xfId="3904"/>
    <cellStyle name="20% - Accent5 8 4 2 2" xfId="15975"/>
    <cellStyle name="20% - Accent5 8 4 3" xfId="7066"/>
    <cellStyle name="20% - Accent5 8 4 3 2" xfId="17793"/>
    <cellStyle name="20% - Accent5 8 4 4" xfId="6088"/>
    <cellStyle name="20% - Accent5 8 4 4 2" xfId="19331"/>
    <cellStyle name="20% - Accent5 8 4 5" xfId="8254"/>
    <cellStyle name="20% - Accent5 8 4 6" xfId="10883"/>
    <cellStyle name="20% - Accent5 8 4 7" xfId="14394"/>
    <cellStyle name="20% - Accent5 8 4 8" xfId="22161"/>
    <cellStyle name="20% - Accent5 8 5" xfId="2068"/>
    <cellStyle name="20% - Accent5 8 5 2" xfId="3675"/>
    <cellStyle name="20% - Accent5 8 5 2 2" xfId="15976"/>
    <cellStyle name="20% - Accent5 8 5 3" xfId="6812"/>
    <cellStyle name="20% - Accent5 8 5 3 2" xfId="17792"/>
    <cellStyle name="20% - Accent5 8 5 4" xfId="6625"/>
    <cellStyle name="20% - Accent5 8 5 4 2" xfId="19330"/>
    <cellStyle name="20% - Accent5 8 5 5" xfId="8253"/>
    <cellStyle name="20% - Accent5 8 5 6" xfId="10880"/>
    <cellStyle name="20% - Accent5 8 5 7" xfId="14159"/>
    <cellStyle name="20% - Accent5 8 5 8" xfId="21926"/>
    <cellStyle name="20% - Accent5 8 6" xfId="2174"/>
    <cellStyle name="20% - Accent5 8 6 2" xfId="3776"/>
    <cellStyle name="20% - Accent5 8 6 2 2" xfId="15977"/>
    <cellStyle name="20% - Accent5 8 6 3" xfId="6918"/>
    <cellStyle name="20% - Accent5 8 6 3 2" xfId="17791"/>
    <cellStyle name="20% - Accent5 8 6 4" xfId="6297"/>
    <cellStyle name="20% - Accent5 8 6 4 2" xfId="19329"/>
    <cellStyle name="20% - Accent5 8 6 5" xfId="8252"/>
    <cellStyle name="20% - Accent5 8 6 6" xfId="10879"/>
    <cellStyle name="20% - Accent5 8 6 7" xfId="14261"/>
    <cellStyle name="20% - Accent5 8 6 8" xfId="22028"/>
    <cellStyle name="20% - Accent5 8 7" xfId="2916"/>
    <cellStyle name="20% - Accent5 8 7 2" xfId="6613"/>
    <cellStyle name="20% - Accent5 8 7 2 2" xfId="15978"/>
    <cellStyle name="20% - Accent5 8 7 3" xfId="8251"/>
    <cellStyle name="20% - Accent5 8 7 3 2" xfId="17790"/>
    <cellStyle name="20% - Accent5 8 7 4" xfId="10878"/>
    <cellStyle name="20% - Accent5 8 7 4 2" xfId="19328"/>
    <cellStyle name="20% - Accent5 8 7 5" xfId="15113"/>
    <cellStyle name="20% - Accent5 8 8" xfId="4456"/>
    <cellStyle name="20% - Accent5 8 8 2" xfId="15972"/>
    <cellStyle name="20% - Accent5 8 9" xfId="4936"/>
    <cellStyle name="20% - Accent5 8 9 2" xfId="17796"/>
    <cellStyle name="20% - Accent5 9" xfId="300"/>
    <cellStyle name="20% - Accent5 9 10" xfId="6424"/>
    <cellStyle name="20% - Accent5 9 10 2" xfId="19327"/>
    <cellStyle name="20% - Accent5 9 11" xfId="8250"/>
    <cellStyle name="20% - Accent5 9 12" xfId="10874"/>
    <cellStyle name="20% - Accent5 9 13" xfId="13254"/>
    <cellStyle name="20% - Accent5 9 14" xfId="20980"/>
    <cellStyle name="20% - Accent5 9 2" xfId="678"/>
    <cellStyle name="20% - Accent5 9 2 2" xfId="3215"/>
    <cellStyle name="20% - Accent5 9 2 2 2" xfId="15980"/>
    <cellStyle name="20% - Accent5 9 2 3" xfId="5590"/>
    <cellStyle name="20% - Accent5 9 2 3 2" xfId="17788"/>
    <cellStyle name="20% - Accent5 9 2 4" xfId="6048"/>
    <cellStyle name="20% - Accent5 9 2 4 2" xfId="19326"/>
    <cellStyle name="20% - Accent5 9 2 5" xfId="8249"/>
    <cellStyle name="20% - Accent5 9 2 6" xfId="10873"/>
    <cellStyle name="20% - Accent5 9 2 7" xfId="13544"/>
    <cellStyle name="20% - Accent5 9 2 8" xfId="21406"/>
    <cellStyle name="20% - Accent5 9 3" xfId="1138"/>
    <cellStyle name="20% - Accent5 9 3 2" xfId="3418"/>
    <cellStyle name="20% - Accent5 9 3 2 2" xfId="15981"/>
    <cellStyle name="20% - Accent5 9 3 3" xfId="5888"/>
    <cellStyle name="20% - Accent5 9 3 3 2" xfId="17787"/>
    <cellStyle name="20% - Accent5 9 3 4" xfId="6423"/>
    <cellStyle name="20% - Accent5 9 3 4 2" xfId="19325"/>
    <cellStyle name="20% - Accent5 9 3 5" xfId="8248"/>
    <cellStyle name="20% - Accent5 9 3 6" xfId="10872"/>
    <cellStyle name="20% - Accent5 9 3 7" xfId="13861"/>
    <cellStyle name="20% - Accent5 9 3 8" xfId="21628"/>
    <cellStyle name="20% - Accent5 9 4" xfId="2360"/>
    <cellStyle name="20% - Accent5 9 4 2" xfId="3942"/>
    <cellStyle name="20% - Accent5 9 4 2 2" xfId="15982"/>
    <cellStyle name="20% - Accent5 9 4 3" xfId="7104"/>
    <cellStyle name="20% - Accent5 9 4 3 2" xfId="17786"/>
    <cellStyle name="20% - Accent5 9 4 4" xfId="4848"/>
    <cellStyle name="20% - Accent5 9 4 4 2" xfId="19324"/>
    <cellStyle name="20% - Accent5 9 4 5" xfId="8247"/>
    <cellStyle name="20% - Accent5 9 4 6" xfId="10871"/>
    <cellStyle name="20% - Accent5 9 4 7" xfId="14432"/>
    <cellStyle name="20% - Accent5 9 4 8" xfId="22199"/>
    <cellStyle name="20% - Accent5 9 5" xfId="2147"/>
    <cellStyle name="20% - Accent5 9 5 2" xfId="3751"/>
    <cellStyle name="20% - Accent5 9 5 2 2" xfId="15983"/>
    <cellStyle name="20% - Accent5 9 5 3" xfId="6891"/>
    <cellStyle name="20% - Accent5 9 5 3 2" xfId="17785"/>
    <cellStyle name="20% - Accent5 9 5 4" xfId="6421"/>
    <cellStyle name="20% - Accent5 9 5 4 2" xfId="19322"/>
    <cellStyle name="20% - Accent5 9 5 5" xfId="8246"/>
    <cellStyle name="20% - Accent5 9 5 6" xfId="10870"/>
    <cellStyle name="20% - Accent5 9 5 7" xfId="14236"/>
    <cellStyle name="20% - Accent5 9 5 8" xfId="22003"/>
    <cellStyle name="20% - Accent5 9 6" xfId="2604"/>
    <cellStyle name="20% - Accent5 9 6 2" xfId="4168"/>
    <cellStyle name="20% - Accent5 9 6 2 2" xfId="15984"/>
    <cellStyle name="20% - Accent5 9 6 3" xfId="7348"/>
    <cellStyle name="20% - Accent5 9 6 3 2" xfId="17784"/>
    <cellStyle name="20% - Accent5 9 6 4" xfId="6420"/>
    <cellStyle name="20% - Accent5 9 6 4 2" xfId="19299"/>
    <cellStyle name="20% - Accent5 9 6 5" xfId="8245"/>
    <cellStyle name="20% - Accent5 9 6 6" xfId="10869"/>
    <cellStyle name="20% - Accent5 9 6 7" xfId="14664"/>
    <cellStyle name="20% - Accent5 9 6 8" xfId="22431"/>
    <cellStyle name="20% - Accent5 9 7" xfId="2947"/>
    <cellStyle name="20% - Accent5 9 7 2" xfId="4734"/>
    <cellStyle name="20% - Accent5 9 7 2 2" xfId="15985"/>
    <cellStyle name="20% - Accent5 9 7 3" xfId="8244"/>
    <cellStyle name="20% - Accent5 9 7 3 2" xfId="17783"/>
    <cellStyle name="20% - Accent5 9 7 4" xfId="10868"/>
    <cellStyle name="20% - Accent5 9 7 4 2" xfId="19298"/>
    <cellStyle name="20% - Accent5 9 7 5" xfId="15145"/>
    <cellStyle name="20% - Accent5 9 8" xfId="4487"/>
    <cellStyle name="20% - Accent5 9 8 2" xfId="15979"/>
    <cellStyle name="20% - Accent5 9 9" xfId="4974"/>
    <cellStyle name="20% - Accent5 9 9 2" xfId="17789"/>
    <cellStyle name="20% - Accent6" xfId="16" builtinId="50" customBuiltin="1"/>
    <cellStyle name="20% - Accent6 10" xfId="420"/>
    <cellStyle name="20% - Accent6 10 10" xfId="6417"/>
    <cellStyle name="20% - Accent6 10 10 2" xfId="19296"/>
    <cellStyle name="20% - Accent6 10 11" xfId="8242"/>
    <cellStyle name="20% - Accent6 10 12" xfId="10866"/>
    <cellStyle name="20% - Accent6 10 13" xfId="13369"/>
    <cellStyle name="20% - Accent6 10 14" xfId="21099"/>
    <cellStyle name="20% - Accent6 10 2" xfId="797"/>
    <cellStyle name="20% - Accent6 10 2 2" xfId="3332"/>
    <cellStyle name="20% - Accent6 10 2 2 2" xfId="15988"/>
    <cellStyle name="20% - Accent6 10 2 3" xfId="5709"/>
    <cellStyle name="20% - Accent6 10 2 3 2" xfId="17758"/>
    <cellStyle name="20% - Accent6 10 2 4" xfId="4733"/>
    <cellStyle name="20% - Accent6 10 2 4 2" xfId="19295"/>
    <cellStyle name="20% - Accent6 10 2 5" xfId="8241"/>
    <cellStyle name="20% - Accent6 10 2 6" xfId="10865"/>
    <cellStyle name="20% - Accent6 10 2 7" xfId="13653"/>
    <cellStyle name="20% - Accent6 10 2 8" xfId="21523"/>
    <cellStyle name="20% - Accent6 10 3" xfId="1256"/>
    <cellStyle name="20% - Accent6 10 3 2" xfId="3533"/>
    <cellStyle name="20% - Accent6 10 3 2 2" xfId="15989"/>
    <cellStyle name="20% - Accent6 10 3 3" xfId="6006"/>
    <cellStyle name="20% - Accent6 10 3 3 2" xfId="17757"/>
    <cellStyle name="20% - Accent6 10 3 4" xfId="6170"/>
    <cellStyle name="20% - Accent6 10 3 4 2" xfId="19294"/>
    <cellStyle name="20% - Accent6 10 3 5" xfId="8240"/>
    <cellStyle name="20% - Accent6 10 3 6" xfId="10864"/>
    <cellStyle name="20% - Accent6 10 3 7" xfId="13977"/>
    <cellStyle name="20% - Accent6 10 3 8" xfId="21745"/>
    <cellStyle name="20% - Accent6 10 4" xfId="2480"/>
    <cellStyle name="20% - Accent6 10 4 2" xfId="4060"/>
    <cellStyle name="20% - Accent6 10 4 2 2" xfId="15990"/>
    <cellStyle name="20% - Accent6 10 4 3" xfId="7224"/>
    <cellStyle name="20% - Accent6 10 4 3 2" xfId="17756"/>
    <cellStyle name="20% - Accent6 10 4 4" xfId="4650"/>
    <cellStyle name="20% - Accent6 10 4 4 2" xfId="19271"/>
    <cellStyle name="20% - Accent6 10 4 5" xfId="8239"/>
    <cellStyle name="20% - Accent6 10 4 6" xfId="10861"/>
    <cellStyle name="20% - Accent6 10 4 7" xfId="14551"/>
    <cellStyle name="20% - Accent6 10 4 8" xfId="22318"/>
    <cellStyle name="20% - Accent6 10 5" xfId="2703"/>
    <cellStyle name="20% - Accent6 10 5 2" xfId="4258"/>
    <cellStyle name="20% - Accent6 10 5 2 2" xfId="15991"/>
    <cellStyle name="20% - Accent6 10 5 3" xfId="7447"/>
    <cellStyle name="20% - Accent6 10 5 3 2" xfId="17755"/>
    <cellStyle name="20% - Accent6 10 5 4" xfId="6129"/>
    <cellStyle name="20% - Accent6 10 5 4 2" xfId="19270"/>
    <cellStyle name="20% - Accent6 10 5 5" xfId="8238"/>
    <cellStyle name="20% - Accent6 10 5 6" xfId="10860"/>
    <cellStyle name="20% - Accent6 10 5 7" xfId="14757"/>
    <cellStyle name="20% - Accent6 10 5 8" xfId="22524"/>
    <cellStyle name="20% - Accent6 10 6" xfId="2817"/>
    <cellStyle name="20% - Accent6 10 6 2" xfId="4350"/>
    <cellStyle name="20% - Accent6 10 6 2 2" xfId="15992"/>
    <cellStyle name="20% - Accent6 10 6 3" xfId="7561"/>
    <cellStyle name="20% - Accent6 10 6 3 2" xfId="17754"/>
    <cellStyle name="20% - Accent6 10 6 4" xfId="5471"/>
    <cellStyle name="20% - Accent6 10 6 4 2" xfId="19269"/>
    <cellStyle name="20% - Accent6 10 6 5" xfId="8237"/>
    <cellStyle name="20% - Accent6 10 6 6" xfId="10859"/>
    <cellStyle name="20% - Accent6 10 6 7" xfId="14856"/>
    <cellStyle name="20% - Accent6 10 6 8" xfId="22623"/>
    <cellStyle name="20% - Accent6 10 7" xfId="3064"/>
    <cellStyle name="20% - Accent6 10 7 2" xfId="5523"/>
    <cellStyle name="20% - Accent6 10 7 2 2" xfId="15993"/>
    <cellStyle name="20% - Accent6 10 7 3" xfId="8236"/>
    <cellStyle name="20% - Accent6 10 7 3 2" xfId="17732"/>
    <cellStyle name="20% - Accent6 10 7 4" xfId="10855"/>
    <cellStyle name="20% - Accent6 10 7 4 2" xfId="19268"/>
    <cellStyle name="20% - Accent6 10 7 5" xfId="15262"/>
    <cellStyle name="20% - Accent6 10 8" xfId="4604"/>
    <cellStyle name="20% - Accent6 10 8 2" xfId="15987"/>
    <cellStyle name="20% - Accent6 10 9" xfId="5094"/>
    <cellStyle name="20% - Accent6 10 9 2" xfId="17759"/>
    <cellStyle name="20% - Accent6 11" xfId="430"/>
    <cellStyle name="20% - Accent6 11 10" xfId="5392"/>
    <cellStyle name="20% - Accent6 11 10 2" xfId="19267"/>
    <cellStyle name="20% - Accent6 11 11" xfId="8235"/>
    <cellStyle name="20% - Accent6 11 12" xfId="10854"/>
    <cellStyle name="20% - Accent6 11 13" xfId="13379"/>
    <cellStyle name="20% - Accent6 11 14" xfId="21109"/>
    <cellStyle name="20% - Accent6 11 2" xfId="807"/>
    <cellStyle name="20% - Accent6 11 2 2" xfId="3342"/>
    <cellStyle name="20% - Accent6 11 2 2 2" xfId="15995"/>
    <cellStyle name="20% - Accent6 11 2 3" xfId="5719"/>
    <cellStyle name="20% - Accent6 11 2 3 2" xfId="17730"/>
    <cellStyle name="20% - Accent6 11 2 4" xfId="6614"/>
    <cellStyle name="20% - Accent6 11 2 4 2" xfId="19266"/>
    <cellStyle name="20% - Accent6 11 2 5" xfId="8234"/>
    <cellStyle name="20% - Accent6 11 2 6" xfId="10853"/>
    <cellStyle name="20% - Accent6 11 2 7" xfId="13663"/>
    <cellStyle name="20% - Accent6 11 2 8" xfId="21533"/>
    <cellStyle name="20% - Accent6 11 3" xfId="1266"/>
    <cellStyle name="20% - Accent6 11 3 2" xfId="3543"/>
    <cellStyle name="20% - Accent6 11 3 2 2" xfId="15996"/>
    <cellStyle name="20% - Accent6 11 3 3" xfId="6016"/>
    <cellStyle name="20% - Accent6 11 3 3 2" xfId="17729"/>
    <cellStyle name="20% - Accent6 11 3 4" xfId="6205"/>
    <cellStyle name="20% - Accent6 11 3 4 2" xfId="19265"/>
    <cellStyle name="20% - Accent6 11 3 5" xfId="8233"/>
    <cellStyle name="20% - Accent6 11 3 6" xfId="10852"/>
    <cellStyle name="20% - Accent6 11 3 7" xfId="13987"/>
    <cellStyle name="20% - Accent6 11 3 8" xfId="21755"/>
    <cellStyle name="20% - Accent6 11 4" xfId="2490"/>
    <cellStyle name="20% - Accent6 11 4 2" xfId="4070"/>
    <cellStyle name="20% - Accent6 11 4 2 2" xfId="15997"/>
    <cellStyle name="20% - Accent6 11 4 3" xfId="7234"/>
    <cellStyle name="20% - Accent6 11 4 3 2" xfId="17728"/>
    <cellStyle name="20% - Accent6 11 4 4" xfId="6610"/>
    <cellStyle name="20% - Accent6 11 4 4 2" xfId="19264"/>
    <cellStyle name="20% - Accent6 11 4 5" xfId="8232"/>
    <cellStyle name="20% - Accent6 11 4 6" xfId="10851"/>
    <cellStyle name="20% - Accent6 11 4 7" xfId="14561"/>
    <cellStyle name="20% - Accent6 11 4 8" xfId="22328"/>
    <cellStyle name="20% - Accent6 11 5" xfId="2713"/>
    <cellStyle name="20% - Accent6 11 5 2" xfId="4268"/>
    <cellStyle name="20% - Accent6 11 5 2 2" xfId="15998"/>
    <cellStyle name="20% - Accent6 11 5 3" xfId="7457"/>
    <cellStyle name="20% - Accent6 11 5 3 2" xfId="17727"/>
    <cellStyle name="20% - Accent6 11 5 4" xfId="6414"/>
    <cellStyle name="20% - Accent6 11 5 4 2" xfId="19263"/>
    <cellStyle name="20% - Accent6 11 5 5" xfId="8231"/>
    <cellStyle name="20% - Accent6 11 5 6" xfId="10850"/>
    <cellStyle name="20% - Accent6 11 5 7" xfId="14767"/>
    <cellStyle name="20% - Accent6 11 5 8" xfId="22534"/>
    <cellStyle name="20% - Accent6 11 6" xfId="2827"/>
    <cellStyle name="20% - Accent6 11 6 2" xfId="4360"/>
    <cellStyle name="20% - Accent6 11 6 2 2" xfId="15999"/>
    <cellStyle name="20% - Accent6 11 6 3" xfId="7571"/>
    <cellStyle name="20% - Accent6 11 6 3 2" xfId="17726"/>
    <cellStyle name="20% - Accent6 11 6 4" xfId="5518"/>
    <cellStyle name="20% - Accent6 11 6 4 2" xfId="19262"/>
    <cellStyle name="20% - Accent6 11 6 5" xfId="8230"/>
    <cellStyle name="20% - Accent6 11 6 6" xfId="10849"/>
    <cellStyle name="20% - Accent6 11 6 7" xfId="14866"/>
    <cellStyle name="20% - Accent6 11 6 8" xfId="22633"/>
    <cellStyle name="20% - Accent6 11 7" xfId="3074"/>
    <cellStyle name="20% - Accent6 11 7 2" xfId="6413"/>
    <cellStyle name="20% - Accent6 11 7 2 2" xfId="16000"/>
    <cellStyle name="20% - Accent6 11 7 3" xfId="8229"/>
    <cellStyle name="20% - Accent6 11 7 3 2" xfId="17725"/>
    <cellStyle name="20% - Accent6 11 7 4" xfId="10848"/>
    <cellStyle name="20% - Accent6 11 7 4 2" xfId="19261"/>
    <cellStyle name="20% - Accent6 11 7 5" xfId="15272"/>
    <cellStyle name="20% - Accent6 11 8" xfId="4614"/>
    <cellStyle name="20% - Accent6 11 8 2" xfId="15994"/>
    <cellStyle name="20% - Accent6 11 9" xfId="5104"/>
    <cellStyle name="20% - Accent6 11 9 2" xfId="17731"/>
    <cellStyle name="20% - Accent6 12" xfId="437"/>
    <cellStyle name="20% - Accent6 12 10" xfId="4849"/>
    <cellStyle name="20% - Accent6 12 10 2" xfId="19260"/>
    <cellStyle name="20% - Accent6 12 11" xfId="8228"/>
    <cellStyle name="20% - Accent6 12 12" xfId="10845"/>
    <cellStyle name="20% - Accent6 12 13" xfId="13386"/>
    <cellStyle name="20% - Accent6 12 14" xfId="21116"/>
    <cellStyle name="20% - Accent6 12 2" xfId="814"/>
    <cellStyle name="20% - Accent6 12 2 2" xfId="3349"/>
    <cellStyle name="20% - Accent6 12 2 2 2" xfId="16002"/>
    <cellStyle name="20% - Accent6 12 2 3" xfId="5726"/>
    <cellStyle name="20% - Accent6 12 2 3 2" xfId="17723"/>
    <cellStyle name="20% - Accent6 12 2 4" xfId="6411"/>
    <cellStyle name="20% - Accent6 12 2 4 2" xfId="19259"/>
    <cellStyle name="20% - Accent6 12 2 5" xfId="8227"/>
    <cellStyle name="20% - Accent6 12 2 6" xfId="10844"/>
    <cellStyle name="20% - Accent6 12 2 7" xfId="13670"/>
    <cellStyle name="20% - Accent6 12 2 8" xfId="21540"/>
    <cellStyle name="20% - Accent6 12 3" xfId="1273"/>
    <cellStyle name="20% - Accent6 12 3 2" xfId="3550"/>
    <cellStyle name="20% - Accent6 12 3 2 2" xfId="16003"/>
    <cellStyle name="20% - Accent6 12 3 3" xfId="6023"/>
    <cellStyle name="20% - Accent6 12 3 3 2" xfId="17722"/>
    <cellStyle name="20% - Accent6 12 3 4" xfId="6410"/>
    <cellStyle name="20% - Accent6 12 3 4 2" xfId="19258"/>
    <cellStyle name="20% - Accent6 12 3 5" xfId="8226"/>
    <cellStyle name="20% - Accent6 12 3 6" xfId="10843"/>
    <cellStyle name="20% - Accent6 12 3 7" xfId="13994"/>
    <cellStyle name="20% - Accent6 12 3 8" xfId="21762"/>
    <cellStyle name="20% - Accent6 12 4" xfId="2497"/>
    <cellStyle name="20% - Accent6 12 4 2" xfId="4077"/>
    <cellStyle name="20% - Accent6 12 4 2 2" xfId="16004"/>
    <cellStyle name="20% - Accent6 12 4 3" xfId="7241"/>
    <cellStyle name="20% - Accent6 12 4 3 2" xfId="17721"/>
    <cellStyle name="20% - Accent6 12 4 4" xfId="4732"/>
    <cellStyle name="20% - Accent6 12 4 4 2" xfId="19257"/>
    <cellStyle name="20% - Accent6 12 4 5" xfId="8225"/>
    <cellStyle name="20% - Accent6 12 4 6" xfId="10840"/>
    <cellStyle name="20% - Accent6 12 4 7" xfId="14568"/>
    <cellStyle name="20% - Accent6 12 4 8" xfId="22335"/>
    <cellStyle name="20% - Accent6 12 5" xfId="2720"/>
    <cellStyle name="20% - Accent6 12 5 2" xfId="4275"/>
    <cellStyle name="20% - Accent6 12 5 2 2" xfId="16005"/>
    <cellStyle name="20% - Accent6 12 5 3" xfId="7464"/>
    <cellStyle name="20% - Accent6 12 5 3 2" xfId="17720"/>
    <cellStyle name="20% - Accent6 12 5 4" xfId="6408"/>
    <cellStyle name="20% - Accent6 12 5 4 2" xfId="19256"/>
    <cellStyle name="20% - Accent6 12 5 5" xfId="8224"/>
    <cellStyle name="20% - Accent6 12 5 6" xfId="10839"/>
    <cellStyle name="20% - Accent6 12 5 7" xfId="14774"/>
    <cellStyle name="20% - Accent6 12 5 8" xfId="22541"/>
    <cellStyle name="20% - Accent6 12 6" xfId="2834"/>
    <cellStyle name="20% - Accent6 12 6 2" xfId="4367"/>
    <cellStyle name="20% - Accent6 12 6 2 2" xfId="16006"/>
    <cellStyle name="20% - Accent6 12 6 3" xfId="7578"/>
    <cellStyle name="20% - Accent6 12 6 3 2" xfId="17719"/>
    <cellStyle name="20% - Accent6 12 6 4" xfId="6407"/>
    <cellStyle name="20% - Accent6 12 6 4 2" xfId="19255"/>
    <cellStyle name="20% - Accent6 12 6 5" xfId="8223"/>
    <cellStyle name="20% - Accent6 12 6 6" xfId="10838"/>
    <cellStyle name="20% - Accent6 12 6 7" xfId="14873"/>
    <cellStyle name="20% - Accent6 12 6 8" xfId="22640"/>
    <cellStyle name="20% - Accent6 12 7" xfId="3081"/>
    <cellStyle name="20% - Accent6 12 7 2" xfId="4731"/>
    <cellStyle name="20% - Accent6 12 7 2 2" xfId="16007"/>
    <cellStyle name="20% - Accent6 12 7 3" xfId="8222"/>
    <cellStyle name="20% - Accent6 12 7 3 2" xfId="17718"/>
    <cellStyle name="20% - Accent6 12 7 4" xfId="10835"/>
    <cellStyle name="20% - Accent6 12 7 4 2" xfId="19254"/>
    <cellStyle name="20% - Accent6 12 7 5" xfId="15279"/>
    <cellStyle name="20% - Accent6 12 8" xfId="4621"/>
    <cellStyle name="20% - Accent6 12 8 2" xfId="16001"/>
    <cellStyle name="20% - Accent6 12 9" xfId="5111"/>
    <cellStyle name="20% - Accent6 12 9 2" xfId="17724"/>
    <cellStyle name="20% - Accent6 13" xfId="463"/>
    <cellStyle name="20% - Accent6 13 2" xfId="3099"/>
    <cellStyle name="20% - Accent6 13 2 2" xfId="16008"/>
    <cellStyle name="20% - Accent6 13 3" xfId="5387"/>
    <cellStyle name="20% - Accent6 13 3 2" xfId="17717"/>
    <cellStyle name="20% - Accent6 13 4" xfId="6169"/>
    <cellStyle name="20% - Accent6 13 4 2" xfId="19253"/>
    <cellStyle name="20% - Accent6 13 5" xfId="8221"/>
    <cellStyle name="20% - Accent6 13 6" xfId="10834"/>
    <cellStyle name="20% - Accent6 13 7" xfId="13405"/>
    <cellStyle name="20% - Accent6 13 8" xfId="21269"/>
    <cellStyle name="20% - Accent6 14" xfId="573"/>
    <cellStyle name="20% - Accent6 14 2" xfId="3134"/>
    <cellStyle name="20% - Accent6 14 2 2" xfId="16009"/>
    <cellStyle name="20% - Accent6 14 3" xfId="5485"/>
    <cellStyle name="20% - Accent6 14 3 2" xfId="17716"/>
    <cellStyle name="20% - Accent6 14 4" xfId="4646"/>
    <cellStyle name="20% - Accent6 14 4 2" xfId="19252"/>
    <cellStyle name="20% - Accent6 14 5" xfId="8220"/>
    <cellStyle name="20% - Accent6 14 6" xfId="10833"/>
    <cellStyle name="20% - Accent6 14 7" xfId="13460"/>
    <cellStyle name="20% - Accent6 14 8" xfId="21322"/>
    <cellStyle name="20% - Accent6 15" xfId="495"/>
    <cellStyle name="20% - Accent6 16" xfId="1299"/>
    <cellStyle name="20% - Accent6 17" xfId="1345"/>
    <cellStyle name="20% - Accent6 18" xfId="502"/>
    <cellStyle name="20% - Accent6 19" xfId="1360"/>
    <cellStyle name="20% - Accent6 2" xfId="17"/>
    <cellStyle name="20% - Accent6 2 2" xfId="1488"/>
    <cellStyle name="20% - Accent6 2 3" xfId="1489"/>
    <cellStyle name="20% - Accent6 20" xfId="1401"/>
    <cellStyle name="20% - Accent6 21" xfId="1486"/>
    <cellStyle name="20% - Accent6 21 2" xfId="3563"/>
    <cellStyle name="20% - Accent6 21 2 2" xfId="16015"/>
    <cellStyle name="20% - Accent6 21 3" xfId="6233"/>
    <cellStyle name="20% - Accent6 21 3 2" xfId="17707"/>
    <cellStyle name="20% - Accent6 21 4" xfId="6403"/>
    <cellStyle name="20% - Accent6 21 4 2" xfId="19251"/>
    <cellStyle name="20% - Accent6 21 5" xfId="8210"/>
    <cellStyle name="20% - Accent6 21 6" xfId="10827"/>
    <cellStyle name="20% - Accent6 21 7" xfId="14011"/>
    <cellStyle name="20% - Accent6 21 8" xfId="21778"/>
    <cellStyle name="20% - Accent6 22" xfId="1686"/>
    <cellStyle name="20% - Accent6 22 2" xfId="3594"/>
    <cellStyle name="20% - Accent6 22 2 2" xfId="16016"/>
    <cellStyle name="20% - Accent6 22 3" xfId="6432"/>
    <cellStyle name="20% - Accent6 22 3 2" xfId="17706"/>
    <cellStyle name="20% - Accent6 22 4" xfId="4815"/>
    <cellStyle name="20% - Accent6 22 4 2" xfId="19250"/>
    <cellStyle name="20% - Accent6 22 5" xfId="8209"/>
    <cellStyle name="20% - Accent6 22 6" xfId="10826"/>
    <cellStyle name="20% - Accent6 22 7" xfId="14042"/>
    <cellStyle name="20% - Accent6 22 8" xfId="21809"/>
    <cellStyle name="20% - Accent6 23" xfId="1915"/>
    <cellStyle name="20% - Accent6 23 2" xfId="3627"/>
    <cellStyle name="20% - Accent6 23 2 2" xfId="16017"/>
    <cellStyle name="20% - Accent6 23 3" xfId="6660"/>
    <cellStyle name="20% - Accent6 23 3 2" xfId="17705"/>
    <cellStyle name="20% - Accent6 23 4" xfId="6402"/>
    <cellStyle name="20% - Accent6 23 4 2" xfId="19249"/>
    <cellStyle name="20% - Accent6 23 5" xfId="8208"/>
    <cellStyle name="20% - Accent6 23 6" xfId="10825"/>
    <cellStyle name="20% - Accent6 23 7" xfId="14084"/>
    <cellStyle name="20% - Accent6 23 8" xfId="21851"/>
    <cellStyle name="20% - Accent6 24" xfId="1982"/>
    <cellStyle name="20% - Accent6 24 2" xfId="3647"/>
    <cellStyle name="20% - Accent6 24 2 2" xfId="16018"/>
    <cellStyle name="20% - Accent6 24 3" xfId="6727"/>
    <cellStyle name="20% - Accent6 24 3 2" xfId="17704"/>
    <cellStyle name="20% - Accent6 24 4" xfId="6401"/>
    <cellStyle name="20% - Accent6 24 4 2" xfId="19248"/>
    <cellStyle name="20% - Accent6 24 5" xfId="8207"/>
    <cellStyle name="20% - Accent6 24 6" xfId="10824"/>
    <cellStyle name="20% - Accent6 24 7" xfId="14113"/>
    <cellStyle name="20% - Accent6 24 8" xfId="21880"/>
    <cellStyle name="20% - Accent6 25" xfId="2096"/>
    <cellStyle name="20% - Accent6 25 2" xfId="3703"/>
    <cellStyle name="20% - Accent6 25 2 2" xfId="16019"/>
    <cellStyle name="20% - Accent6 25 3" xfId="6840"/>
    <cellStyle name="20% - Accent6 25 3 2" xfId="17703"/>
    <cellStyle name="20% - Accent6 25 4" xfId="4730"/>
    <cellStyle name="20% - Accent6 25 4 2" xfId="19247"/>
    <cellStyle name="20% - Accent6 25 5" xfId="8206"/>
    <cellStyle name="20% - Accent6 25 6" xfId="10823"/>
    <cellStyle name="20% - Accent6 25 7" xfId="14187"/>
    <cellStyle name="20% - Accent6 25 8" xfId="21954"/>
    <cellStyle name="20% - Accent6 26" xfId="2351"/>
    <cellStyle name="20% - Accent6 26 2" xfId="3933"/>
    <cellStyle name="20% - Accent6 26 2 2" xfId="16020"/>
    <cellStyle name="20% - Accent6 26 3" xfId="7095"/>
    <cellStyle name="20% - Accent6 26 3 2" xfId="17702"/>
    <cellStyle name="20% - Accent6 26 4" xfId="6400"/>
    <cellStyle name="20% - Accent6 26 4 2" xfId="19246"/>
    <cellStyle name="20% - Accent6 26 5" xfId="8205"/>
    <cellStyle name="20% - Accent6 26 6" xfId="10822"/>
    <cellStyle name="20% - Accent6 26 7" xfId="14423"/>
    <cellStyle name="20% - Accent6 26 8" xfId="22190"/>
    <cellStyle name="20% - Accent6 27" xfId="2269"/>
    <cellStyle name="20% - Accent6 27 2" xfId="3854"/>
    <cellStyle name="20% - Accent6 27 2 2" xfId="16021"/>
    <cellStyle name="20% - Accent6 27 3" xfId="7013"/>
    <cellStyle name="20% - Accent6 27 3 2" xfId="17701"/>
    <cellStyle name="20% - Accent6 27 4" xfId="6399"/>
    <cellStyle name="20% - Accent6 27 4 2" xfId="19245"/>
    <cellStyle name="20% - Accent6 27 5" xfId="8204"/>
    <cellStyle name="20% - Accent6 27 6" xfId="10821"/>
    <cellStyle name="20% - Accent6 27 7" xfId="14342"/>
    <cellStyle name="20% - Accent6 27 8" xfId="22109"/>
    <cellStyle name="20% - Accent6 28" xfId="2854"/>
    <cellStyle name="20% - Accent6 28 2" xfId="4729"/>
    <cellStyle name="20% - Accent6 28 2 2" xfId="16022"/>
    <cellStyle name="20% - Accent6 28 3" xfId="8203"/>
    <cellStyle name="20% - Accent6 28 3 2" xfId="17700"/>
    <cellStyle name="20% - Accent6 28 4" xfId="10820"/>
    <cellStyle name="20% - Accent6 28 4 2" xfId="19244"/>
    <cellStyle name="20% - Accent6 28 5" xfId="15044"/>
    <cellStyle name="20% - Accent6 29" xfId="4381"/>
    <cellStyle name="20% - Accent6 29 2" xfId="15986"/>
    <cellStyle name="20% - Accent6 3" xfId="18"/>
    <cellStyle name="20% - Accent6 3 2" xfId="1490"/>
    <cellStyle name="20% - Accent6 3 3" xfId="1491"/>
    <cellStyle name="20% - Accent6 30" xfId="4677"/>
    <cellStyle name="20% - Accent6 30 2" xfId="17781"/>
    <cellStyle name="20% - Accent6 31" xfId="6418"/>
    <cellStyle name="20% - Accent6 31 2" xfId="19297"/>
    <cellStyle name="20% - Accent6 32" xfId="8243"/>
    <cellStyle name="20% - Accent6 33" xfId="10867"/>
    <cellStyle name="20% - Accent6 34" xfId="12983"/>
    <cellStyle name="20% - Accent6 35" xfId="20850"/>
    <cellStyle name="20% - Accent6 4" xfId="132"/>
    <cellStyle name="20% - Accent6 4 10" xfId="2203"/>
    <cellStyle name="20% - Accent6 4 10 2" xfId="3798"/>
    <cellStyle name="20% - Accent6 4 10 2 2" xfId="16027"/>
    <cellStyle name="20% - Accent6 4 10 3" xfId="6947"/>
    <cellStyle name="20% - Accent6 4 10 3 2" xfId="17695"/>
    <cellStyle name="20% - Accent6 4 10 4" xfId="5385"/>
    <cellStyle name="20% - Accent6 4 10 4 2" xfId="19242"/>
    <cellStyle name="20% - Accent6 4 10 5" xfId="8198"/>
    <cellStyle name="20% - Accent6 4 10 6" xfId="10818"/>
    <cellStyle name="20% - Accent6 4 10 7" xfId="14285"/>
    <cellStyle name="20% - Accent6 4 10 8" xfId="22052"/>
    <cellStyle name="20% - Accent6 4 11" xfId="2620"/>
    <cellStyle name="20% - Accent6 4 11 2" xfId="4183"/>
    <cellStyle name="20% - Accent6 4 11 2 2" xfId="16028"/>
    <cellStyle name="20% - Accent6 4 11 3" xfId="7364"/>
    <cellStyle name="20% - Accent6 4 11 3 2" xfId="17694"/>
    <cellStyle name="20% - Accent6 4 11 4" xfId="6073"/>
    <cellStyle name="20% - Accent6 4 11 4 2" xfId="19241"/>
    <cellStyle name="20% - Accent6 4 11 5" xfId="8197"/>
    <cellStyle name="20% - Accent6 4 11 6" xfId="10817"/>
    <cellStyle name="20% - Accent6 4 11 7" xfId="14679"/>
    <cellStyle name="20% - Accent6 4 11 8" xfId="22446"/>
    <cellStyle name="20% - Accent6 4 12" xfId="2766"/>
    <cellStyle name="20% - Accent6 4 12 2" xfId="4306"/>
    <cellStyle name="20% - Accent6 4 12 2 2" xfId="16029"/>
    <cellStyle name="20% - Accent6 4 12 3" xfId="7510"/>
    <cellStyle name="20% - Accent6 4 12 3 2" xfId="17693"/>
    <cellStyle name="20% - Accent6 4 12 4" xfId="6607"/>
    <cellStyle name="20% - Accent6 4 12 4 2" xfId="19240"/>
    <cellStyle name="20% - Accent6 4 12 5" xfId="8196"/>
    <cellStyle name="20% - Accent6 4 12 6" xfId="10816"/>
    <cellStyle name="20% - Accent6 4 12 7" xfId="14809"/>
    <cellStyle name="20% - Accent6 4 12 8" xfId="22576"/>
    <cellStyle name="20% - Accent6 4 13" xfId="2868"/>
    <cellStyle name="20% - Accent6 4 13 2" xfId="6582"/>
    <cellStyle name="20% - Accent6 4 13 2 2" xfId="16030"/>
    <cellStyle name="20% - Accent6 4 13 3" xfId="8195"/>
    <cellStyle name="20% - Accent6 4 13 3 2" xfId="17692"/>
    <cellStyle name="20% - Accent6 4 13 4" xfId="10815"/>
    <cellStyle name="20% - Accent6 4 13 4 2" xfId="19239"/>
    <cellStyle name="20% - Accent6 4 13 5" xfId="15057"/>
    <cellStyle name="20% - Accent6 4 14" xfId="4401"/>
    <cellStyle name="20% - Accent6 4 14 2" xfId="16026"/>
    <cellStyle name="20% - Accent6 4 15" xfId="4774"/>
    <cellStyle name="20% - Accent6 4 15 2" xfId="17696"/>
    <cellStyle name="20% - Accent6 4 16" xfId="5819"/>
    <cellStyle name="20% - Accent6 4 16 2" xfId="19243"/>
    <cellStyle name="20% - Accent6 4 17" xfId="8199"/>
    <cellStyle name="20% - Accent6 4 18" xfId="10819"/>
    <cellStyle name="20% - Accent6 4 19" xfId="13151"/>
    <cellStyle name="20% - Accent6 4 2" xfId="310"/>
    <cellStyle name="20% - Accent6 4 2 10" xfId="2617"/>
    <cellStyle name="20% - Accent6 4 2 10 2" xfId="4181"/>
    <cellStyle name="20% - Accent6 4 2 10 2 2" xfId="16032"/>
    <cellStyle name="20% - Accent6 4 2 10 3" xfId="7361"/>
    <cellStyle name="20% - Accent6 4 2 10 3 2" xfId="17690"/>
    <cellStyle name="20% - Accent6 4 2 10 4" xfId="6398"/>
    <cellStyle name="20% - Accent6 4 2 10 4 2" xfId="19236"/>
    <cellStyle name="20% - Accent6 4 2 10 5" xfId="8193"/>
    <cellStyle name="20% - Accent6 4 2 10 6" xfId="10813"/>
    <cellStyle name="20% - Accent6 4 2 10 7" xfId="14677"/>
    <cellStyle name="20% - Accent6 4 2 10 8" xfId="22444"/>
    <cellStyle name="20% - Accent6 4 2 11" xfId="2956"/>
    <cellStyle name="20% - Accent6 4 2 11 2" xfId="6041"/>
    <cellStyle name="20% - Accent6 4 2 11 2 2" xfId="16033"/>
    <cellStyle name="20% - Accent6 4 2 11 3" xfId="8192"/>
    <cellStyle name="20% - Accent6 4 2 11 3 2" xfId="17689"/>
    <cellStyle name="20% - Accent6 4 2 11 4" xfId="10812"/>
    <cellStyle name="20% - Accent6 4 2 11 4 2" xfId="19235"/>
    <cellStyle name="20% - Accent6 4 2 11 5" xfId="15154"/>
    <cellStyle name="20% - Accent6 4 2 12" xfId="4496"/>
    <cellStyle name="20% - Accent6 4 2 12 2" xfId="16031"/>
    <cellStyle name="20% - Accent6 4 2 13" xfId="4984"/>
    <cellStyle name="20% - Accent6 4 2 13 2" xfId="17691"/>
    <cellStyle name="20% - Accent6 4 2 14" xfId="6605"/>
    <cellStyle name="20% - Accent6 4 2 14 2" xfId="19237"/>
    <cellStyle name="20% - Accent6 4 2 15" xfId="8194"/>
    <cellStyle name="20% - Accent6 4 2 16" xfId="10814"/>
    <cellStyle name="20% - Accent6 4 2 17" xfId="13263"/>
    <cellStyle name="20% - Accent6 4 2 18" xfId="20990"/>
    <cellStyle name="20% - Accent6 4 2 2" xfId="687"/>
    <cellStyle name="20% - Accent6 4 2 2 2" xfId="3224"/>
    <cellStyle name="20% - Accent6 4 2 2 2 2" xfId="16034"/>
    <cellStyle name="20% - Accent6 4 2 2 3" xfId="5599"/>
    <cellStyle name="20% - Accent6 4 2 2 3 2" xfId="17688"/>
    <cellStyle name="20% - Accent6 4 2 2 4" xfId="6397"/>
    <cellStyle name="20% - Accent6 4 2 2 4 2" xfId="19234"/>
    <cellStyle name="20% - Accent6 4 2 2 5" xfId="8191"/>
    <cellStyle name="20% - Accent6 4 2 2 6" xfId="10811"/>
    <cellStyle name="20% - Accent6 4 2 2 7" xfId="13552"/>
    <cellStyle name="20% - Accent6 4 2 2 8" xfId="21415"/>
    <cellStyle name="20% - Accent6 4 2 3" xfId="1148"/>
    <cellStyle name="20% - Accent6 4 2 3 2" xfId="3426"/>
    <cellStyle name="20% - Accent6 4 2 3 2 2" xfId="16035"/>
    <cellStyle name="20% - Accent6 4 2 3 3" xfId="5898"/>
    <cellStyle name="20% - Accent6 4 2 3 3 2" xfId="17687"/>
    <cellStyle name="20% - Accent6 4 2 3 4" xfId="4850"/>
    <cellStyle name="20% - Accent6 4 2 3 4 2" xfId="19233"/>
    <cellStyle name="20% - Accent6 4 2 3 5" xfId="8190"/>
    <cellStyle name="20% - Accent6 4 2 3 6" xfId="10810"/>
    <cellStyle name="20% - Accent6 4 2 3 7" xfId="13869"/>
    <cellStyle name="20% - Accent6 4 2 3 8" xfId="21637"/>
    <cellStyle name="20% - Accent6 4 2 4" xfId="1493"/>
    <cellStyle name="20% - Accent6 4 2 4 2" xfId="3564"/>
    <cellStyle name="20% - Accent6 4 2 4 2 2" xfId="16036"/>
    <cellStyle name="20% - Accent6 4 2 4 3" xfId="6240"/>
    <cellStyle name="20% - Accent6 4 2 4 3 2" xfId="17686"/>
    <cellStyle name="20% - Accent6 4 2 4 4" xfId="6396"/>
    <cellStyle name="20% - Accent6 4 2 4 4 2" xfId="19232"/>
    <cellStyle name="20% - Accent6 4 2 4 5" xfId="8189"/>
    <cellStyle name="20% - Accent6 4 2 4 6" xfId="10809"/>
    <cellStyle name="20% - Accent6 4 2 4 7" xfId="14012"/>
    <cellStyle name="20% - Accent6 4 2 4 8" xfId="21779"/>
    <cellStyle name="20% - Accent6 4 2 5" xfId="1666"/>
    <cellStyle name="20% - Accent6 4 2 5 2" xfId="3591"/>
    <cellStyle name="20% - Accent6 4 2 5 2 2" xfId="16037"/>
    <cellStyle name="20% - Accent6 4 2 5 3" xfId="6412"/>
    <cellStyle name="20% - Accent6 4 2 5 3 2" xfId="17685"/>
    <cellStyle name="20% - Accent6 4 2 5 4" xfId="6395"/>
    <cellStyle name="20% - Accent6 4 2 5 4 2" xfId="19231"/>
    <cellStyle name="20% - Accent6 4 2 5 5" xfId="8188"/>
    <cellStyle name="20% - Accent6 4 2 5 6" xfId="10808"/>
    <cellStyle name="20% - Accent6 4 2 5 7" xfId="14039"/>
    <cellStyle name="20% - Accent6 4 2 5 8" xfId="21806"/>
    <cellStyle name="20% - Accent6 4 2 6" xfId="1911"/>
    <cellStyle name="20% - Accent6 4 2 6 2" xfId="3626"/>
    <cellStyle name="20% - Accent6 4 2 6 2 2" xfId="16038"/>
    <cellStyle name="20% - Accent6 4 2 6 3" xfId="6656"/>
    <cellStyle name="20% - Accent6 4 2 6 3 2" xfId="17684"/>
    <cellStyle name="20% - Accent6 4 2 6 4" xfId="4728"/>
    <cellStyle name="20% - Accent6 4 2 6 4 2" xfId="19230"/>
    <cellStyle name="20% - Accent6 4 2 6 5" xfId="8187"/>
    <cellStyle name="20% - Accent6 4 2 6 6" xfId="10807"/>
    <cellStyle name="20% - Accent6 4 2 6 7" xfId="14083"/>
    <cellStyle name="20% - Accent6 4 2 6 8" xfId="21850"/>
    <cellStyle name="20% - Accent6 4 2 7" xfId="1979"/>
    <cellStyle name="20% - Accent6 4 2 7 2" xfId="3646"/>
    <cellStyle name="20% - Accent6 4 2 7 2 2" xfId="16039"/>
    <cellStyle name="20% - Accent6 4 2 7 3" xfId="6724"/>
    <cellStyle name="20% - Accent6 4 2 7 3 2" xfId="17683"/>
    <cellStyle name="20% - Accent6 4 2 7 4" xfId="6394"/>
    <cellStyle name="20% - Accent6 4 2 7 4 2" xfId="19229"/>
    <cellStyle name="20% - Accent6 4 2 7 5" xfId="8186"/>
    <cellStyle name="20% - Accent6 4 2 7 6" xfId="10806"/>
    <cellStyle name="20% - Accent6 4 2 7 7" xfId="14112"/>
    <cellStyle name="20% - Accent6 4 2 7 8" xfId="21879"/>
    <cellStyle name="20% - Accent6 4 2 8" xfId="2370"/>
    <cellStyle name="20% - Accent6 4 2 8 2" xfId="3951"/>
    <cellStyle name="20% - Accent6 4 2 8 2 2" xfId="16040"/>
    <cellStyle name="20% - Accent6 4 2 8 3" xfId="7114"/>
    <cellStyle name="20% - Accent6 4 2 8 3 2" xfId="17682"/>
    <cellStyle name="20% - Accent6 4 2 8 4" xfId="6393"/>
    <cellStyle name="20% - Accent6 4 2 8 4 2" xfId="19228"/>
    <cellStyle name="20% - Accent6 4 2 8 5" xfId="8185"/>
    <cellStyle name="20% - Accent6 4 2 8 6" xfId="10805"/>
    <cellStyle name="20% - Accent6 4 2 8 7" xfId="14441"/>
    <cellStyle name="20% - Accent6 4 2 8 8" xfId="22208"/>
    <cellStyle name="20% - Accent6 4 2 9" xfId="2087"/>
    <cellStyle name="20% - Accent6 4 2 9 2" xfId="3694"/>
    <cellStyle name="20% - Accent6 4 2 9 2 2" xfId="16041"/>
    <cellStyle name="20% - Accent6 4 2 9 3" xfId="6831"/>
    <cellStyle name="20% - Accent6 4 2 9 3 2" xfId="17681"/>
    <cellStyle name="20% - Accent6 4 2 9 4" xfId="4727"/>
    <cellStyle name="20% - Accent6 4 2 9 4 2" xfId="19227"/>
    <cellStyle name="20% - Accent6 4 2 9 5" xfId="8184"/>
    <cellStyle name="20% - Accent6 4 2 9 6" xfId="10804"/>
    <cellStyle name="20% - Accent6 4 2 9 7" xfId="14178"/>
    <cellStyle name="20% - Accent6 4 2 9 8" xfId="21945"/>
    <cellStyle name="20% - Accent6 4 20" xfId="20874"/>
    <cellStyle name="20% - Accent6 4 3" xfId="343"/>
    <cellStyle name="20% - Accent6 4 3 10" xfId="2659"/>
    <cellStyle name="20% - Accent6 4 3 10 2" xfId="4214"/>
    <cellStyle name="20% - Accent6 4 3 10 2 2" xfId="16043"/>
    <cellStyle name="20% - Accent6 4 3 10 3" xfId="7403"/>
    <cellStyle name="20% - Accent6 4 3 10 3 2" xfId="17679"/>
    <cellStyle name="20% - Accent6 4 3 10 4" xfId="4672"/>
    <cellStyle name="20% - Accent6 4 3 10 4 2" xfId="19225"/>
    <cellStyle name="20% - Accent6 4 3 10 5" xfId="8182"/>
    <cellStyle name="20% - Accent6 4 3 10 6" xfId="10802"/>
    <cellStyle name="20% - Accent6 4 3 10 7" xfId="14713"/>
    <cellStyle name="20% - Accent6 4 3 10 8" xfId="22480"/>
    <cellStyle name="20% - Accent6 4 3 11" xfId="2989"/>
    <cellStyle name="20% - Accent6 4 3 11 2" xfId="6126"/>
    <cellStyle name="20% - Accent6 4 3 11 2 2" xfId="16044"/>
    <cellStyle name="20% - Accent6 4 3 11 3" xfId="8181"/>
    <cellStyle name="20% - Accent6 4 3 11 3 2" xfId="17678"/>
    <cellStyle name="20% - Accent6 4 3 11 4" xfId="10801"/>
    <cellStyle name="20% - Accent6 4 3 11 4 2" xfId="19224"/>
    <cellStyle name="20% - Accent6 4 3 11 5" xfId="15186"/>
    <cellStyle name="20% - Accent6 4 3 12" xfId="4529"/>
    <cellStyle name="20% - Accent6 4 3 12 2" xfId="16042"/>
    <cellStyle name="20% - Accent6 4 3 13" xfId="5017"/>
    <cellStyle name="20% - Accent6 4 3 13 2" xfId="17680"/>
    <cellStyle name="20% - Accent6 4 3 14" xfId="6167"/>
    <cellStyle name="20% - Accent6 4 3 14 2" xfId="19226"/>
    <cellStyle name="20% - Accent6 4 3 15" xfId="8183"/>
    <cellStyle name="20% - Accent6 4 3 16" xfId="10803"/>
    <cellStyle name="20% - Accent6 4 3 17" xfId="13294"/>
    <cellStyle name="20% - Accent6 4 3 18" xfId="21023"/>
    <cellStyle name="20% - Accent6 4 3 2" xfId="720"/>
    <cellStyle name="20% - Accent6 4 3 2 2" xfId="3257"/>
    <cellStyle name="20% - Accent6 4 3 2 2 2" xfId="16045"/>
    <cellStyle name="20% - Accent6 4 3 2 3" xfId="5632"/>
    <cellStyle name="20% - Accent6 4 3 2 3 2" xfId="17677"/>
    <cellStyle name="20% - Accent6 4 3 2 4" xfId="5473"/>
    <cellStyle name="20% - Accent6 4 3 2 4 2" xfId="19223"/>
    <cellStyle name="20% - Accent6 4 3 2 5" xfId="8180"/>
    <cellStyle name="20% - Accent6 4 3 2 6" xfId="10800"/>
    <cellStyle name="20% - Accent6 4 3 2 7" xfId="13582"/>
    <cellStyle name="20% - Accent6 4 3 2 8" xfId="21448"/>
    <cellStyle name="20% - Accent6 4 3 3" xfId="1181"/>
    <cellStyle name="20% - Accent6 4 3 3 2" xfId="3458"/>
    <cellStyle name="20% - Accent6 4 3 3 2 2" xfId="16046"/>
    <cellStyle name="20% - Accent6 4 3 3 3" xfId="5931"/>
    <cellStyle name="20% - Accent6 4 3 3 3 2" xfId="17676"/>
    <cellStyle name="20% - Accent6 4 3 3 4" xfId="6087"/>
    <cellStyle name="20% - Accent6 4 3 3 4 2" xfId="19222"/>
    <cellStyle name="20% - Accent6 4 3 3 5" xfId="8179"/>
    <cellStyle name="20% - Accent6 4 3 3 6" xfId="10799"/>
    <cellStyle name="20% - Accent6 4 3 3 7" xfId="13902"/>
    <cellStyle name="20% - Accent6 4 3 3 8" xfId="21670"/>
    <cellStyle name="20% - Accent6 4 3 4" xfId="1494"/>
    <cellStyle name="20% - Accent6 4 3 5" xfId="1663"/>
    <cellStyle name="20% - Accent6 4 3 6" xfId="1910"/>
    <cellStyle name="20% - Accent6 4 3 7" xfId="1978"/>
    <cellStyle name="20% - Accent6 4 3 8" xfId="2403"/>
    <cellStyle name="20% - Accent6 4 3 8 2" xfId="3983"/>
    <cellStyle name="20% - Accent6 4 3 8 2 2" xfId="16051"/>
    <cellStyle name="20% - Accent6 4 3 8 3" xfId="7147"/>
    <cellStyle name="20% - Accent6 4 3 8 3 2" xfId="17667"/>
    <cellStyle name="20% - Accent6 4 3 8 4" xfId="6390"/>
    <cellStyle name="20% - Accent6 4 3 8 4 2" xfId="19217"/>
    <cellStyle name="20% - Accent6 4 3 8 5" xfId="8174"/>
    <cellStyle name="20% - Accent6 4 3 8 6" xfId="10798"/>
    <cellStyle name="20% - Accent6 4 3 8 7" xfId="14474"/>
    <cellStyle name="20% - Accent6 4 3 8 8" xfId="22241"/>
    <cellStyle name="20% - Accent6 4 3 9" xfId="2278"/>
    <cellStyle name="20% - Accent6 4 3 9 2" xfId="3863"/>
    <cellStyle name="20% - Accent6 4 3 9 2 2" xfId="16052"/>
    <cellStyle name="20% - Accent6 4 3 9 3" xfId="7022"/>
    <cellStyle name="20% - Accent6 4 3 9 3 2" xfId="17666"/>
    <cellStyle name="20% - Accent6 4 3 9 4" xfId="5815"/>
    <cellStyle name="20% - Accent6 4 3 9 4 2" xfId="19216"/>
    <cellStyle name="20% - Accent6 4 3 9 5" xfId="8173"/>
    <cellStyle name="20% - Accent6 4 3 9 6" xfId="10797"/>
    <cellStyle name="20% - Accent6 4 3 9 7" xfId="14351"/>
    <cellStyle name="20% - Accent6 4 3 9 8" xfId="22118"/>
    <cellStyle name="20% - Accent6 4 4" xfId="539"/>
    <cellStyle name="20% - Accent6 4 4 2" xfId="3120"/>
    <cellStyle name="20% - Accent6 4 4 2 2" xfId="16053"/>
    <cellStyle name="20% - Accent6 4 4 3" xfId="5452"/>
    <cellStyle name="20% - Accent6 4 4 3 2" xfId="17665"/>
    <cellStyle name="20% - Accent6 4 4 4" xfId="6389"/>
    <cellStyle name="20% - Accent6 4 4 4 2" xfId="19215"/>
    <cellStyle name="20% - Accent6 4 4 5" xfId="8172"/>
    <cellStyle name="20% - Accent6 4 4 6" xfId="10796"/>
    <cellStyle name="20% - Accent6 4 4 7" xfId="13444"/>
    <cellStyle name="20% - Accent6 4 4 8" xfId="21302"/>
    <cellStyle name="20% - Accent6 4 5" xfId="604"/>
    <cellStyle name="20% - Accent6 4 5 2" xfId="3153"/>
    <cellStyle name="20% - Accent6 4 5 2 2" xfId="16054"/>
    <cellStyle name="20% - Accent6 4 5 3" xfId="5516"/>
    <cellStyle name="20% - Accent6 4 5 3 2" xfId="17664"/>
    <cellStyle name="20% - Accent6 4 5 4" xfId="4851"/>
    <cellStyle name="20% - Accent6 4 5 4 2" xfId="19214"/>
    <cellStyle name="20% - Accent6 4 5 5" xfId="8171"/>
    <cellStyle name="20% - Accent6 4 5 6" xfId="10795"/>
    <cellStyle name="20% - Accent6 4 5 7" xfId="13479"/>
    <cellStyle name="20% - Accent6 4 5 8" xfId="21341"/>
    <cellStyle name="20% - Accent6 4 6" xfId="1492"/>
    <cellStyle name="20% - Accent6 4 7" xfId="1669"/>
    <cellStyle name="20% - Accent6 4 8" xfId="1912"/>
    <cellStyle name="20% - Accent6 4 9" xfId="1980"/>
    <cellStyle name="20% - Accent6 5" xfId="197"/>
    <cellStyle name="20% - Accent6 5 10" xfId="2259"/>
    <cellStyle name="20% - Accent6 5 10 2" xfId="3844"/>
    <cellStyle name="20% - Accent6 5 10 2 2" xfId="16060"/>
    <cellStyle name="20% - Accent6 5 10 3" xfId="7003"/>
    <cellStyle name="20% - Accent6 5 10 3 2" xfId="17658"/>
    <cellStyle name="20% - Accent6 5 10 4" xfId="4725"/>
    <cellStyle name="20% - Accent6 5 10 4 2" xfId="19212"/>
    <cellStyle name="20% - Accent6 5 10 5" xfId="8165"/>
    <cellStyle name="20% - Accent6 5 10 6" xfId="10793"/>
    <cellStyle name="20% - Accent6 5 10 7" xfId="14332"/>
    <cellStyle name="20% - Accent6 5 10 8" xfId="22099"/>
    <cellStyle name="20% - Accent6 5 11" xfId="2640"/>
    <cellStyle name="20% - Accent6 5 11 2" xfId="4200"/>
    <cellStyle name="20% - Accent6 5 11 2 2" xfId="16061"/>
    <cellStyle name="20% - Accent6 5 11 3" xfId="7384"/>
    <cellStyle name="20% - Accent6 5 11 3 2" xfId="17657"/>
    <cellStyle name="20% - Accent6 5 11 4" xfId="6166"/>
    <cellStyle name="20% - Accent6 5 11 4 2" xfId="19211"/>
    <cellStyle name="20% - Accent6 5 11 5" xfId="8164"/>
    <cellStyle name="20% - Accent6 5 11 6" xfId="10792"/>
    <cellStyle name="20% - Accent6 5 11 7" xfId="14697"/>
    <cellStyle name="20% - Accent6 5 11 8" xfId="22464"/>
    <cellStyle name="20% - Accent6 5 12" xfId="2771"/>
    <cellStyle name="20% - Accent6 5 12 2" xfId="4308"/>
    <cellStyle name="20% - Accent6 5 12 2 2" xfId="16062"/>
    <cellStyle name="20% - Accent6 5 12 3" xfId="7515"/>
    <cellStyle name="20% - Accent6 5 12 3 2" xfId="17656"/>
    <cellStyle name="20% - Accent6 5 12 4" xfId="4668"/>
    <cellStyle name="20% - Accent6 5 12 4 2" xfId="19210"/>
    <cellStyle name="20% - Accent6 5 12 5" xfId="8163"/>
    <cellStyle name="20% - Accent6 5 12 6" xfId="10791"/>
    <cellStyle name="20% - Accent6 5 12 7" xfId="14812"/>
    <cellStyle name="20% - Accent6 5 12 8" xfId="22579"/>
    <cellStyle name="20% - Accent6 5 13" xfId="2890"/>
    <cellStyle name="20% - Accent6 5 13 2" xfId="6125"/>
    <cellStyle name="20% - Accent6 5 13 2 2" xfId="16063"/>
    <cellStyle name="20% - Accent6 5 13 3" xfId="8162"/>
    <cellStyle name="20% - Accent6 5 13 3 2" xfId="17655"/>
    <cellStyle name="20% - Accent6 5 13 4" xfId="10790"/>
    <cellStyle name="20% - Accent6 5 13 4 2" xfId="19209"/>
    <cellStyle name="20% - Accent6 5 13 5" xfId="15082"/>
    <cellStyle name="20% - Accent6 5 14" xfId="4428"/>
    <cellStyle name="20% - Accent6 5 14 2" xfId="16059"/>
    <cellStyle name="20% - Accent6 5 15" xfId="4836"/>
    <cellStyle name="20% - Accent6 5 15 2" xfId="17659"/>
    <cellStyle name="20% - Accent6 5 16" xfId="6383"/>
    <cellStyle name="20% - Accent6 5 16 2" xfId="19213"/>
    <cellStyle name="20% - Accent6 5 17" xfId="8166"/>
    <cellStyle name="20% - Accent6 5 18" xfId="10794"/>
    <cellStyle name="20% - Accent6 5 19" xfId="13179"/>
    <cellStyle name="20% - Accent6 5 2" xfId="337"/>
    <cellStyle name="20% - Accent6 5 2 10" xfId="5474"/>
    <cellStyle name="20% - Accent6 5 2 10 2" xfId="19208"/>
    <cellStyle name="20% - Accent6 5 2 11" xfId="8161"/>
    <cellStyle name="20% - Accent6 5 2 12" xfId="10789"/>
    <cellStyle name="20% - Accent6 5 2 13" xfId="13288"/>
    <cellStyle name="20% - Accent6 5 2 14" xfId="21017"/>
    <cellStyle name="20% - Accent6 5 2 2" xfId="714"/>
    <cellStyle name="20% - Accent6 5 2 2 2" xfId="3251"/>
    <cellStyle name="20% - Accent6 5 2 2 2 2" xfId="16065"/>
    <cellStyle name="20% - Accent6 5 2 2 3" xfId="5626"/>
    <cellStyle name="20% - Accent6 5 2 2 3 2" xfId="17653"/>
    <cellStyle name="20% - Accent6 5 2 2 4" xfId="6072"/>
    <cellStyle name="20% - Accent6 5 2 2 4 2" xfId="19207"/>
    <cellStyle name="20% - Accent6 5 2 2 5" xfId="8160"/>
    <cellStyle name="20% - Accent6 5 2 2 6" xfId="10788"/>
    <cellStyle name="20% - Accent6 5 2 2 7" xfId="13577"/>
    <cellStyle name="20% - Accent6 5 2 2 8" xfId="21442"/>
    <cellStyle name="20% - Accent6 5 2 3" xfId="1175"/>
    <cellStyle name="20% - Accent6 5 2 3 2" xfId="3452"/>
    <cellStyle name="20% - Accent6 5 2 3 2 2" xfId="16066"/>
    <cellStyle name="20% - Accent6 5 2 3 3" xfId="5925"/>
    <cellStyle name="20% - Accent6 5 2 3 3 2" xfId="17652"/>
    <cellStyle name="20% - Accent6 5 2 3 4" xfId="6039"/>
    <cellStyle name="20% - Accent6 5 2 3 4 2" xfId="19206"/>
    <cellStyle name="20% - Accent6 5 2 3 5" xfId="8159"/>
    <cellStyle name="20% - Accent6 5 2 3 6" xfId="10787"/>
    <cellStyle name="20% - Accent6 5 2 3 7" xfId="13896"/>
    <cellStyle name="20% - Accent6 5 2 3 8" xfId="21664"/>
    <cellStyle name="20% - Accent6 5 2 4" xfId="2397"/>
    <cellStyle name="20% - Accent6 5 2 4 2" xfId="3977"/>
    <cellStyle name="20% - Accent6 5 2 4 2 2" xfId="16067"/>
    <cellStyle name="20% - Accent6 5 2 4 3" xfId="7141"/>
    <cellStyle name="20% - Accent6 5 2 4 3 2" xfId="17651"/>
    <cellStyle name="20% - Accent6 5 2 4 4" xfId="6601"/>
    <cellStyle name="20% - Accent6 5 2 4 4 2" xfId="19205"/>
    <cellStyle name="20% - Accent6 5 2 4 5" xfId="8158"/>
    <cellStyle name="20% - Accent6 5 2 4 6" xfId="10786"/>
    <cellStyle name="20% - Accent6 5 2 4 7" xfId="14468"/>
    <cellStyle name="20% - Accent6 5 2 4 8" xfId="22235"/>
    <cellStyle name="20% - Accent6 5 2 5" xfId="2128"/>
    <cellStyle name="20% - Accent6 5 2 5 2" xfId="3734"/>
    <cellStyle name="20% - Accent6 5 2 5 2 2" xfId="16068"/>
    <cellStyle name="20% - Accent6 5 2 5 3" xfId="6872"/>
    <cellStyle name="20% - Accent6 5 2 5 3 2" xfId="17650"/>
    <cellStyle name="20% - Accent6 5 2 5 4" xfId="6588"/>
    <cellStyle name="20% - Accent6 5 2 5 4 2" xfId="19204"/>
    <cellStyle name="20% - Accent6 5 2 5 5" xfId="8157"/>
    <cellStyle name="20% - Accent6 5 2 5 6" xfId="10785"/>
    <cellStyle name="20% - Accent6 5 2 5 7" xfId="14218"/>
    <cellStyle name="20% - Accent6 5 2 5 8" xfId="21985"/>
    <cellStyle name="20% - Accent6 5 2 6" xfId="2552"/>
    <cellStyle name="20% - Accent6 5 2 6 2" xfId="4121"/>
    <cellStyle name="20% - Accent6 5 2 6 2 2" xfId="16069"/>
    <cellStyle name="20% - Accent6 5 2 6 3" xfId="7296"/>
    <cellStyle name="20% - Accent6 5 2 6 3 2" xfId="17649"/>
    <cellStyle name="20% - Accent6 5 2 6 4" xfId="6599"/>
    <cellStyle name="20% - Accent6 5 2 6 4 2" xfId="19203"/>
    <cellStyle name="20% - Accent6 5 2 6 5" xfId="8156"/>
    <cellStyle name="20% - Accent6 5 2 6 6" xfId="10784"/>
    <cellStyle name="20% - Accent6 5 2 6 7" xfId="14613"/>
    <cellStyle name="20% - Accent6 5 2 6 8" xfId="22380"/>
    <cellStyle name="20% - Accent6 5 2 7" xfId="2983"/>
    <cellStyle name="20% - Accent6 5 2 7 2" xfId="6380"/>
    <cellStyle name="20% - Accent6 5 2 7 2 2" xfId="16070"/>
    <cellStyle name="20% - Accent6 5 2 7 3" xfId="8155"/>
    <cellStyle name="20% - Accent6 5 2 7 3 2" xfId="17648"/>
    <cellStyle name="20% - Accent6 5 2 7 4" xfId="10783"/>
    <cellStyle name="20% - Accent6 5 2 7 4 2" xfId="19202"/>
    <cellStyle name="20% - Accent6 5 2 7 5" xfId="15180"/>
    <cellStyle name="20% - Accent6 5 2 8" xfId="4523"/>
    <cellStyle name="20% - Accent6 5 2 8 2" xfId="16064"/>
    <cellStyle name="20% - Accent6 5 2 9" xfId="5011"/>
    <cellStyle name="20% - Accent6 5 2 9 2" xfId="17654"/>
    <cellStyle name="20% - Accent6 5 20" xfId="20905"/>
    <cellStyle name="20% - Accent6 5 3" xfId="376"/>
    <cellStyle name="20% - Accent6 5 3 10" xfId="5842"/>
    <cellStyle name="20% - Accent6 5 3 10 2" xfId="19201"/>
    <cellStyle name="20% - Accent6 5 3 11" xfId="8154"/>
    <cellStyle name="20% - Accent6 5 3 12" xfId="10782"/>
    <cellStyle name="20% - Accent6 5 3 13" xfId="13325"/>
    <cellStyle name="20% - Accent6 5 3 14" xfId="21055"/>
    <cellStyle name="20% - Accent6 5 3 2" xfId="753"/>
    <cellStyle name="20% - Accent6 5 3 2 2" xfId="3288"/>
    <cellStyle name="20% - Accent6 5 3 2 2 2" xfId="16072"/>
    <cellStyle name="20% - Accent6 5 3 2 3" xfId="5665"/>
    <cellStyle name="20% - Accent6 5 3 2 3 2" xfId="17646"/>
    <cellStyle name="20% - Accent6 5 3 2 4" xfId="6379"/>
    <cellStyle name="20% - Accent6 5 3 2 4 2" xfId="19200"/>
    <cellStyle name="20% - Accent6 5 3 2 5" xfId="8153"/>
    <cellStyle name="20% - Accent6 5 3 2 6" xfId="10781"/>
    <cellStyle name="20% - Accent6 5 3 2 7" xfId="13612"/>
    <cellStyle name="20% - Accent6 5 3 2 8" xfId="21479"/>
    <cellStyle name="20% - Accent6 5 3 3" xfId="1212"/>
    <cellStyle name="20% - Accent6 5 3 3 2" xfId="3489"/>
    <cellStyle name="20% - Accent6 5 3 3 2 2" xfId="16073"/>
    <cellStyle name="20% - Accent6 5 3 3 3" xfId="5962"/>
    <cellStyle name="20% - Accent6 5 3 3 3 2" xfId="17645"/>
    <cellStyle name="20% - Accent6 5 3 3 4" xfId="4816"/>
    <cellStyle name="20% - Accent6 5 3 3 4 2" xfId="19199"/>
    <cellStyle name="20% - Accent6 5 3 3 5" xfId="8152"/>
    <cellStyle name="20% - Accent6 5 3 3 6" xfId="10780"/>
    <cellStyle name="20% - Accent6 5 3 3 7" xfId="13933"/>
    <cellStyle name="20% - Accent6 5 3 3 8" xfId="21701"/>
    <cellStyle name="20% - Accent6 5 3 4" xfId="2436"/>
    <cellStyle name="20% - Accent6 5 3 4 2" xfId="4016"/>
    <cellStyle name="20% - Accent6 5 3 4 2 2" xfId="16074"/>
    <cellStyle name="20% - Accent6 5 3 4 3" xfId="7180"/>
    <cellStyle name="20% - Accent6 5 3 4 3 2" xfId="17644"/>
    <cellStyle name="20% - Accent6 5 3 4 4" xfId="6377"/>
    <cellStyle name="20% - Accent6 5 3 4 4 2" xfId="19198"/>
    <cellStyle name="20% - Accent6 5 3 4 5" xfId="8151"/>
    <cellStyle name="20% - Accent6 5 3 4 6" xfId="10779"/>
    <cellStyle name="20% - Accent6 5 3 4 7" xfId="14507"/>
    <cellStyle name="20% - Accent6 5 3 4 8" xfId="22274"/>
    <cellStyle name="20% - Accent6 5 3 5" xfId="2104"/>
    <cellStyle name="20% - Accent6 5 3 5 2" xfId="3710"/>
    <cellStyle name="20% - Accent6 5 3 5 2 2" xfId="16075"/>
    <cellStyle name="20% - Accent6 5 3 5 3" xfId="6848"/>
    <cellStyle name="20% - Accent6 5 3 5 3 2" xfId="17643"/>
    <cellStyle name="20% - Accent6 5 3 5 4" xfId="6376"/>
    <cellStyle name="20% - Accent6 5 3 5 4 2" xfId="19197"/>
    <cellStyle name="20% - Accent6 5 3 5 5" xfId="8150"/>
    <cellStyle name="20% - Accent6 5 3 5 6" xfId="10778"/>
    <cellStyle name="20% - Accent6 5 3 5 7" xfId="14194"/>
    <cellStyle name="20% - Accent6 5 3 5 8" xfId="21961"/>
    <cellStyle name="20% - Accent6 5 3 6" xfId="2633"/>
    <cellStyle name="20% - Accent6 5 3 6 2" xfId="4194"/>
    <cellStyle name="20% - Accent6 5 3 6 2 2" xfId="16076"/>
    <cellStyle name="20% - Accent6 5 3 6 3" xfId="7377"/>
    <cellStyle name="20% - Accent6 5 3 6 3 2" xfId="17642"/>
    <cellStyle name="20% - Accent6 5 3 6 4" xfId="4724"/>
    <cellStyle name="20% - Accent6 5 3 6 4 2" xfId="19196"/>
    <cellStyle name="20% - Accent6 5 3 6 5" xfId="8149"/>
    <cellStyle name="20% - Accent6 5 3 6 6" xfId="10777"/>
    <cellStyle name="20% - Accent6 5 3 6 7" xfId="14691"/>
    <cellStyle name="20% - Accent6 5 3 6 8" xfId="22458"/>
    <cellStyle name="20% - Accent6 5 3 7" xfId="3020"/>
    <cellStyle name="20% - Accent6 5 3 7 2" xfId="6374"/>
    <cellStyle name="20% - Accent6 5 3 7 2 2" xfId="16077"/>
    <cellStyle name="20% - Accent6 5 3 7 3" xfId="8148"/>
    <cellStyle name="20% - Accent6 5 3 7 3 2" xfId="17641"/>
    <cellStyle name="20% - Accent6 5 3 7 4" xfId="10776"/>
    <cellStyle name="20% - Accent6 5 3 7 4 2" xfId="19195"/>
    <cellStyle name="20% - Accent6 5 3 7 5" xfId="15218"/>
    <cellStyle name="20% - Accent6 5 3 8" xfId="4560"/>
    <cellStyle name="20% - Accent6 5 3 8 2" xfId="16071"/>
    <cellStyle name="20% - Accent6 5 3 9" xfId="5050"/>
    <cellStyle name="20% - Accent6 5 3 9 2" xfId="17647"/>
    <cellStyle name="20% - Accent6 5 4" xfId="591"/>
    <cellStyle name="20% - Accent6 5 4 2" xfId="3148"/>
    <cellStyle name="20% - Accent6 5 4 2 2" xfId="16078"/>
    <cellStyle name="20% - Accent6 5 4 3" xfId="5503"/>
    <cellStyle name="20% - Accent6 5 4 3 2" xfId="17640"/>
    <cellStyle name="20% - Accent6 5 4 4" xfId="6373"/>
    <cellStyle name="20% - Accent6 5 4 4 2" xfId="19194"/>
    <cellStyle name="20% - Accent6 5 4 5" xfId="8147"/>
    <cellStyle name="20% - Accent6 5 4 6" xfId="10775"/>
    <cellStyle name="20% - Accent6 5 4 7" xfId="13474"/>
    <cellStyle name="20% - Accent6 5 4 8" xfId="21336"/>
    <cellStyle name="20% - Accent6 5 5" xfId="1054"/>
    <cellStyle name="20% - Accent6 5 5 2" xfId="3361"/>
    <cellStyle name="20% - Accent6 5 5 2 2" xfId="16079"/>
    <cellStyle name="20% - Accent6 5 5 3" xfId="5804"/>
    <cellStyle name="20% - Accent6 5 5 3 2" xfId="17639"/>
    <cellStyle name="20% - Accent6 5 5 4" xfId="4723"/>
    <cellStyle name="20% - Accent6 5 5 4 2" xfId="19193"/>
    <cellStyle name="20% - Accent6 5 5 5" xfId="8146"/>
    <cellStyle name="20% - Accent6 5 5 6" xfId="10774"/>
    <cellStyle name="20% - Accent6 5 5 7" xfId="13802"/>
    <cellStyle name="20% - Accent6 5 5 8" xfId="21569"/>
    <cellStyle name="20% - Accent6 5 6" xfId="1495"/>
    <cellStyle name="20% - Accent6 5 7" xfId="1660"/>
    <cellStyle name="20% - Accent6 5 8" xfId="1909"/>
    <cellStyle name="20% - Accent6 5 9" xfId="1977"/>
    <cellStyle name="20% - Accent6 6" xfId="172"/>
    <cellStyle name="20% - Accent6 7" xfId="246"/>
    <cellStyle name="20% - Accent6 7 10" xfId="4446"/>
    <cellStyle name="20% - Accent6 7 10 2" xfId="16085"/>
    <cellStyle name="20% - Accent6 7 11" xfId="4885"/>
    <cellStyle name="20% - Accent6 7 11 2" xfId="17633"/>
    <cellStyle name="20% - Accent6 7 12" xfId="6074"/>
    <cellStyle name="20% - Accent6 7 12 2" xfId="19192"/>
    <cellStyle name="20% - Accent6 7 13" xfId="8140"/>
    <cellStyle name="20% - Accent6 7 14" xfId="10771"/>
    <cellStyle name="20% - Accent6 7 15" xfId="13201"/>
    <cellStyle name="20% - Accent6 7 16" xfId="20927"/>
    <cellStyle name="20% - Accent6 7 2" xfId="360"/>
    <cellStyle name="20% - Accent6 7 2 10" xfId="6598"/>
    <cellStyle name="20% - Accent6 7 2 10 2" xfId="19191"/>
    <cellStyle name="20% - Accent6 7 2 11" xfId="8139"/>
    <cellStyle name="20% - Accent6 7 2 12" xfId="10770"/>
    <cellStyle name="20% - Accent6 7 2 13" xfId="13309"/>
    <cellStyle name="20% - Accent6 7 2 14" xfId="21040"/>
    <cellStyle name="20% - Accent6 7 2 2" xfId="737"/>
    <cellStyle name="20% - Accent6 7 2 2 2" xfId="3274"/>
    <cellStyle name="20% - Accent6 7 2 2 2 2" xfId="16087"/>
    <cellStyle name="20% - Accent6 7 2 2 3" xfId="5649"/>
    <cellStyle name="20% - Accent6 7 2 2 3 2" xfId="17631"/>
    <cellStyle name="20% - Accent6 7 2 2 4" xfId="6591"/>
    <cellStyle name="20% - Accent6 7 2 2 4 2" xfId="19190"/>
    <cellStyle name="20% - Accent6 7 2 2 5" xfId="8138"/>
    <cellStyle name="20% - Accent6 7 2 2 6" xfId="10769"/>
    <cellStyle name="20% - Accent6 7 2 2 7" xfId="13598"/>
    <cellStyle name="20% - Accent6 7 2 2 8" xfId="21465"/>
    <cellStyle name="20% - Accent6 7 2 3" xfId="1198"/>
    <cellStyle name="20% - Accent6 7 2 3 2" xfId="3475"/>
    <cellStyle name="20% - Accent6 7 2 3 2 2" xfId="16088"/>
    <cellStyle name="20% - Accent6 7 2 3 3" xfId="5948"/>
    <cellStyle name="20% - Accent6 7 2 3 3 2" xfId="17630"/>
    <cellStyle name="20% - Accent6 7 2 3 4" xfId="6596"/>
    <cellStyle name="20% - Accent6 7 2 3 4 2" xfId="19189"/>
    <cellStyle name="20% - Accent6 7 2 3 5" xfId="8137"/>
    <cellStyle name="20% - Accent6 7 2 3 6" xfId="10768"/>
    <cellStyle name="20% - Accent6 7 2 3 7" xfId="13919"/>
    <cellStyle name="20% - Accent6 7 2 3 8" xfId="21687"/>
    <cellStyle name="20% - Accent6 7 2 4" xfId="2420"/>
    <cellStyle name="20% - Accent6 7 2 4 2" xfId="4000"/>
    <cellStyle name="20% - Accent6 7 2 4 2 2" xfId="16089"/>
    <cellStyle name="20% - Accent6 7 2 4 3" xfId="7164"/>
    <cellStyle name="20% - Accent6 7 2 4 3 2" xfId="17629"/>
    <cellStyle name="20% - Accent6 7 2 4 4" xfId="6370"/>
    <cellStyle name="20% - Accent6 7 2 4 4 2" xfId="19188"/>
    <cellStyle name="20% - Accent6 7 2 4 5" xfId="8136"/>
    <cellStyle name="20% - Accent6 7 2 4 6" xfId="10767"/>
    <cellStyle name="20% - Accent6 7 2 4 7" xfId="14491"/>
    <cellStyle name="20% - Accent6 7 2 4 8" xfId="22258"/>
    <cellStyle name="20% - Accent6 7 2 5" xfId="2115"/>
    <cellStyle name="20% - Accent6 7 2 5 2" xfId="3721"/>
    <cellStyle name="20% - Accent6 7 2 5 2 2" xfId="16090"/>
    <cellStyle name="20% - Accent6 7 2 5 3" xfId="6859"/>
    <cellStyle name="20% - Accent6 7 2 5 3 2" xfId="17628"/>
    <cellStyle name="20% - Accent6 7 2 5 4" xfId="5882"/>
    <cellStyle name="20% - Accent6 7 2 5 4 2" xfId="19187"/>
    <cellStyle name="20% - Accent6 7 2 5 5" xfId="8135"/>
    <cellStyle name="20% - Accent6 7 2 5 6" xfId="10766"/>
    <cellStyle name="20% - Accent6 7 2 5 7" xfId="14205"/>
    <cellStyle name="20% - Accent6 7 2 5 8" xfId="21972"/>
    <cellStyle name="20% - Accent6 7 2 6" xfId="2575"/>
    <cellStyle name="20% - Accent6 7 2 6 2" xfId="4142"/>
    <cellStyle name="20% - Accent6 7 2 6 2 2" xfId="16091"/>
    <cellStyle name="20% - Accent6 7 2 6 3" xfId="7319"/>
    <cellStyle name="20% - Accent6 7 2 6 3 2" xfId="17627"/>
    <cellStyle name="20% - Accent6 7 2 6 4" xfId="6369"/>
    <cellStyle name="20% - Accent6 7 2 6 4 2" xfId="19186"/>
    <cellStyle name="20% - Accent6 7 2 6 5" xfId="8134"/>
    <cellStyle name="20% - Accent6 7 2 6 6" xfId="10765"/>
    <cellStyle name="20% - Accent6 7 2 6 7" xfId="14635"/>
    <cellStyle name="20% - Accent6 7 2 6 8" xfId="22402"/>
    <cellStyle name="20% - Accent6 7 2 7" xfId="3006"/>
    <cellStyle name="20% - Accent6 7 2 7 2" xfId="4852"/>
    <cellStyle name="20% - Accent6 7 2 7 2 2" xfId="16092"/>
    <cellStyle name="20% - Accent6 7 2 7 3" xfId="8133"/>
    <cellStyle name="20% - Accent6 7 2 7 3 2" xfId="17626"/>
    <cellStyle name="20% - Accent6 7 2 7 4" xfId="10764"/>
    <cellStyle name="20% - Accent6 7 2 7 4 2" xfId="19185"/>
    <cellStyle name="20% - Accent6 7 2 7 5" xfId="15203"/>
    <cellStyle name="20% - Accent6 7 2 8" xfId="4546"/>
    <cellStyle name="20% - Accent6 7 2 8 2" xfId="16086"/>
    <cellStyle name="20% - Accent6 7 2 9" xfId="5034"/>
    <cellStyle name="20% - Accent6 7 2 9 2" xfId="17632"/>
    <cellStyle name="20% - Accent6 7 3" xfId="392"/>
    <cellStyle name="20% - Accent6 7 3 10" xfId="6368"/>
    <cellStyle name="20% - Accent6 7 3 10 2" xfId="19184"/>
    <cellStyle name="20% - Accent6 7 3 11" xfId="8132"/>
    <cellStyle name="20% - Accent6 7 3 12" xfId="10763"/>
    <cellStyle name="20% - Accent6 7 3 13" xfId="13341"/>
    <cellStyle name="20% - Accent6 7 3 14" xfId="21071"/>
    <cellStyle name="20% - Accent6 7 3 2" xfId="769"/>
    <cellStyle name="20% - Accent6 7 3 2 2" xfId="3304"/>
    <cellStyle name="20% - Accent6 7 3 2 2 2" xfId="16094"/>
    <cellStyle name="20% - Accent6 7 3 2 3" xfId="5681"/>
    <cellStyle name="20% - Accent6 7 3 2 3 2" xfId="17624"/>
    <cellStyle name="20% - Accent6 7 3 2 4" xfId="6367"/>
    <cellStyle name="20% - Accent6 7 3 2 4 2" xfId="19183"/>
    <cellStyle name="20% - Accent6 7 3 2 5" xfId="8131"/>
    <cellStyle name="20% - Accent6 7 3 2 6" xfId="10762"/>
    <cellStyle name="20% - Accent6 7 3 2 7" xfId="13628"/>
    <cellStyle name="20% - Accent6 7 3 2 8" xfId="21495"/>
    <cellStyle name="20% - Accent6 7 3 3" xfId="1228"/>
    <cellStyle name="20% - Accent6 7 3 3 2" xfId="3505"/>
    <cellStyle name="20% - Accent6 7 3 3 2 2" xfId="16095"/>
    <cellStyle name="20% - Accent6 7 3 3 3" xfId="5978"/>
    <cellStyle name="20% - Accent6 7 3 3 3 2" xfId="17623"/>
    <cellStyle name="20% - Accent6 7 3 3 4" xfId="4722"/>
    <cellStyle name="20% - Accent6 7 3 3 4 2" xfId="19182"/>
    <cellStyle name="20% - Accent6 7 3 3 5" xfId="8130"/>
    <cellStyle name="20% - Accent6 7 3 3 6" xfId="10761"/>
    <cellStyle name="20% - Accent6 7 3 3 7" xfId="13949"/>
    <cellStyle name="20% - Accent6 7 3 3 8" xfId="21717"/>
    <cellStyle name="20% - Accent6 7 3 4" xfId="2452"/>
    <cellStyle name="20% - Accent6 7 3 4 2" xfId="4032"/>
    <cellStyle name="20% - Accent6 7 3 4 2 2" xfId="16096"/>
    <cellStyle name="20% - Accent6 7 3 4 3" xfId="7196"/>
    <cellStyle name="20% - Accent6 7 3 4 3 2" xfId="17622"/>
    <cellStyle name="20% - Accent6 7 3 4 4" xfId="6365"/>
    <cellStyle name="20% - Accent6 7 3 4 4 2" xfId="19181"/>
    <cellStyle name="20% - Accent6 7 3 4 5" xfId="8129"/>
    <cellStyle name="20% - Accent6 7 3 4 6" xfId="10760"/>
    <cellStyle name="20% - Accent6 7 3 4 7" xfId="14523"/>
    <cellStyle name="20% - Accent6 7 3 4 8" xfId="22290"/>
    <cellStyle name="20% - Accent6 7 3 5" xfId="2675"/>
    <cellStyle name="20% - Accent6 7 3 5 2" xfId="4230"/>
    <cellStyle name="20% - Accent6 7 3 5 2 2" xfId="16097"/>
    <cellStyle name="20% - Accent6 7 3 5 3" xfId="7419"/>
    <cellStyle name="20% - Accent6 7 3 5 3 2" xfId="17621"/>
    <cellStyle name="20% - Accent6 7 3 5 4" xfId="6364"/>
    <cellStyle name="20% - Accent6 7 3 5 4 2" xfId="19180"/>
    <cellStyle name="20% - Accent6 7 3 5 5" xfId="8128"/>
    <cellStyle name="20% - Accent6 7 3 5 6" xfId="10759"/>
    <cellStyle name="20% - Accent6 7 3 5 7" xfId="14729"/>
    <cellStyle name="20% - Accent6 7 3 5 8" xfId="22496"/>
    <cellStyle name="20% - Accent6 7 3 6" xfId="2789"/>
    <cellStyle name="20% - Accent6 7 3 6 2" xfId="4322"/>
    <cellStyle name="20% - Accent6 7 3 6 2 2" xfId="16098"/>
    <cellStyle name="20% - Accent6 7 3 6 3" xfId="7533"/>
    <cellStyle name="20% - Accent6 7 3 6 3 2" xfId="17620"/>
    <cellStyle name="20% - Accent6 7 3 6 4" xfId="4721"/>
    <cellStyle name="20% - Accent6 7 3 6 4 2" xfId="19179"/>
    <cellStyle name="20% - Accent6 7 3 6 5" xfId="8127"/>
    <cellStyle name="20% - Accent6 7 3 6 6" xfId="10758"/>
    <cellStyle name="20% - Accent6 7 3 6 7" xfId="14828"/>
    <cellStyle name="20% - Accent6 7 3 6 8" xfId="22595"/>
    <cellStyle name="20% - Accent6 7 3 7" xfId="3036"/>
    <cellStyle name="20% - Accent6 7 3 7 2" xfId="6164"/>
    <cellStyle name="20% - Accent6 7 3 7 2 2" xfId="16099"/>
    <cellStyle name="20% - Accent6 7 3 7 3" xfId="8126"/>
    <cellStyle name="20% - Accent6 7 3 7 3 2" xfId="17619"/>
    <cellStyle name="20% - Accent6 7 3 7 4" xfId="10757"/>
    <cellStyle name="20% - Accent6 7 3 7 4 2" xfId="19178"/>
    <cellStyle name="20% - Accent6 7 3 7 5" xfId="15234"/>
    <cellStyle name="20% - Accent6 7 3 8" xfId="4576"/>
    <cellStyle name="20% - Accent6 7 3 8 2" xfId="16093"/>
    <cellStyle name="20% - Accent6 7 3 9" xfId="5066"/>
    <cellStyle name="20% - Accent6 7 3 9 2" xfId="17625"/>
    <cellStyle name="20% - Accent6 7 4" xfId="629"/>
    <cellStyle name="20% - Accent6 7 4 2" xfId="3170"/>
    <cellStyle name="20% - Accent6 7 4 2 2" xfId="16100"/>
    <cellStyle name="20% - Accent6 7 4 3" xfId="5541"/>
    <cellStyle name="20% - Accent6 7 4 3 2" xfId="17618"/>
    <cellStyle name="20% - Accent6 7 4 4" xfId="4660"/>
    <cellStyle name="20% - Accent6 7 4 4 2" xfId="19177"/>
    <cellStyle name="20% - Accent6 7 4 5" xfId="8125"/>
    <cellStyle name="20% - Accent6 7 4 6" xfId="10756"/>
    <cellStyle name="20% - Accent6 7 4 7" xfId="13499"/>
    <cellStyle name="20% - Accent6 7 4 8" xfId="21361"/>
    <cellStyle name="20% - Accent6 7 5" xfId="1089"/>
    <cellStyle name="20% - Accent6 7 5 2" xfId="3377"/>
    <cellStyle name="20% - Accent6 7 5 2 2" xfId="16101"/>
    <cellStyle name="20% - Accent6 7 5 3" xfId="5839"/>
    <cellStyle name="20% - Accent6 7 5 3 2" xfId="17617"/>
    <cellStyle name="20% - Accent6 7 5 4" xfId="6123"/>
    <cellStyle name="20% - Accent6 7 5 4 2" xfId="19176"/>
    <cellStyle name="20% - Accent6 7 5 5" xfId="8124"/>
    <cellStyle name="20% - Accent6 7 5 6" xfId="10755"/>
    <cellStyle name="20% - Accent6 7 5 7" xfId="13820"/>
    <cellStyle name="20% - Accent6 7 5 8" xfId="21587"/>
    <cellStyle name="20% - Accent6 7 6" xfId="2306"/>
    <cellStyle name="20% - Accent6 7 6 2" xfId="3888"/>
    <cellStyle name="20% - Accent6 7 6 2 2" xfId="16102"/>
    <cellStyle name="20% - Accent6 7 6 3" xfId="7050"/>
    <cellStyle name="20% - Accent6 7 6 3 2" xfId="17616"/>
    <cellStyle name="20% - Accent6 7 6 4" xfId="5475"/>
    <cellStyle name="20% - Accent6 7 6 4 2" xfId="19175"/>
    <cellStyle name="20% - Accent6 7 6 5" xfId="8123"/>
    <cellStyle name="20% - Accent6 7 6 6" xfId="10754"/>
    <cellStyle name="20% - Accent6 7 6 7" xfId="14378"/>
    <cellStyle name="20% - Accent6 7 6 8" xfId="22145"/>
    <cellStyle name="20% - Accent6 7 7" xfId="2224"/>
    <cellStyle name="20% - Accent6 7 7 2" xfId="3816"/>
    <cellStyle name="20% - Accent6 7 7 2 2" xfId="16103"/>
    <cellStyle name="20% - Accent6 7 7 3" xfId="6968"/>
    <cellStyle name="20% - Accent6 7 7 3 2" xfId="17615"/>
    <cellStyle name="20% - Accent6 7 7 4" xfId="6076"/>
    <cellStyle name="20% - Accent6 7 7 4 2" xfId="19174"/>
    <cellStyle name="20% - Accent6 7 7 5" xfId="8122"/>
    <cellStyle name="20% - Accent6 7 7 6" xfId="10753"/>
    <cellStyle name="20% - Accent6 7 7 7" xfId="14304"/>
    <cellStyle name="20% - Accent6 7 7 8" xfId="22071"/>
    <cellStyle name="20% - Accent6 7 8" xfId="2557"/>
    <cellStyle name="20% - Accent6 7 8 2" xfId="4125"/>
    <cellStyle name="20% - Accent6 7 8 2 2" xfId="16104"/>
    <cellStyle name="20% - Accent6 7 8 3" xfId="7301"/>
    <cellStyle name="20% - Accent6 7 8 3 2" xfId="17614"/>
    <cellStyle name="20% - Accent6 7 8 4" xfId="6085"/>
    <cellStyle name="20% - Accent6 7 8 4 2" xfId="19173"/>
    <cellStyle name="20% - Accent6 7 8 5" xfId="8121"/>
    <cellStyle name="20% - Accent6 7 8 6" xfId="10752"/>
    <cellStyle name="20% - Accent6 7 8 7" xfId="14617"/>
    <cellStyle name="20% - Accent6 7 8 8" xfId="22384"/>
    <cellStyle name="20% - Accent6 7 9" xfId="2906"/>
    <cellStyle name="20% - Accent6 7 9 2" xfId="6595"/>
    <cellStyle name="20% - Accent6 7 9 2 2" xfId="16105"/>
    <cellStyle name="20% - Accent6 7 9 3" xfId="8120"/>
    <cellStyle name="20% - Accent6 7 9 3 2" xfId="17613"/>
    <cellStyle name="20% - Accent6 7 9 4" xfId="10751"/>
    <cellStyle name="20% - Accent6 7 9 4 2" xfId="19172"/>
    <cellStyle name="20% - Accent6 7 9 5" xfId="15100"/>
    <cellStyle name="20% - Accent6 8" xfId="263"/>
    <cellStyle name="20% - Accent6 8 10" xfId="6593"/>
    <cellStyle name="20% - Accent6 8 10 2" xfId="19171"/>
    <cellStyle name="20% - Accent6 8 11" xfId="8119"/>
    <cellStyle name="20% - Accent6 8 12" xfId="10750"/>
    <cellStyle name="20% - Accent6 8 13" xfId="13217"/>
    <cellStyle name="20% - Accent6 8 14" xfId="20944"/>
    <cellStyle name="20% - Accent6 8 2" xfId="643"/>
    <cellStyle name="20% - Accent6 8 2 2" xfId="3183"/>
    <cellStyle name="20% - Accent6 8 2 2 2" xfId="16107"/>
    <cellStyle name="20% - Accent6 8 2 3" xfId="5555"/>
    <cellStyle name="20% - Accent6 8 2 3 2" xfId="17611"/>
    <cellStyle name="20% - Accent6 8 2 4" xfId="6594"/>
    <cellStyle name="20% - Accent6 8 2 4 2" xfId="19170"/>
    <cellStyle name="20% - Accent6 8 2 5" xfId="8118"/>
    <cellStyle name="20% - Accent6 8 2 6" xfId="10749"/>
    <cellStyle name="20% - Accent6 8 2 7" xfId="13512"/>
    <cellStyle name="20% - Accent6 8 2 8" xfId="21374"/>
    <cellStyle name="20% - Accent6 8 3" xfId="1103"/>
    <cellStyle name="20% - Accent6 8 3 2" xfId="3388"/>
    <cellStyle name="20% - Accent6 8 3 2 2" xfId="16108"/>
    <cellStyle name="20% - Accent6 8 3 3" xfId="5853"/>
    <cellStyle name="20% - Accent6 8 3 3 2" xfId="17610"/>
    <cellStyle name="20% - Accent6 8 3 4" xfId="6361"/>
    <cellStyle name="20% - Accent6 8 3 4 2" xfId="19169"/>
    <cellStyle name="20% - Accent6 8 3 5" xfId="8117"/>
    <cellStyle name="20% - Accent6 8 3 6" xfId="10748"/>
    <cellStyle name="20% - Accent6 8 3 7" xfId="13831"/>
    <cellStyle name="20% - Accent6 8 3 8" xfId="21598"/>
    <cellStyle name="20% - Accent6 8 4" xfId="2323"/>
    <cellStyle name="20% - Accent6 8 4 2" xfId="3905"/>
    <cellStyle name="20% - Accent6 8 4 2 2" xfId="16109"/>
    <cellStyle name="20% - Accent6 8 4 3" xfId="7067"/>
    <cellStyle name="20% - Accent6 8 4 3 2" xfId="17609"/>
    <cellStyle name="20% - Accent6 8 4 4" xfId="5878"/>
    <cellStyle name="20% - Accent6 8 4 4 2" xfId="19168"/>
    <cellStyle name="20% - Accent6 8 4 5" xfId="8116"/>
    <cellStyle name="20% - Accent6 8 4 6" xfId="10747"/>
    <cellStyle name="20% - Accent6 8 4 7" xfId="14395"/>
    <cellStyle name="20% - Accent6 8 4 8" xfId="22162"/>
    <cellStyle name="20% - Accent6 8 5" xfId="2265"/>
    <cellStyle name="20% - Accent6 8 5 2" xfId="3850"/>
    <cellStyle name="20% - Accent6 8 5 2 2" xfId="16110"/>
    <cellStyle name="20% - Accent6 8 5 3" xfId="7009"/>
    <cellStyle name="20% - Accent6 8 5 3 2" xfId="17608"/>
    <cellStyle name="20% - Accent6 8 5 4" xfId="6360"/>
    <cellStyle name="20% - Accent6 8 5 4 2" xfId="19167"/>
    <cellStyle name="20% - Accent6 8 5 5" xfId="8115"/>
    <cellStyle name="20% - Accent6 8 5 6" xfId="10746"/>
    <cellStyle name="20% - Accent6 8 5 7" xfId="14338"/>
    <cellStyle name="20% - Accent6 8 5 8" xfId="22105"/>
    <cellStyle name="20% - Accent6 8 6" xfId="2616"/>
    <cellStyle name="20% - Accent6 8 6 2" xfId="4180"/>
    <cellStyle name="20% - Accent6 8 6 2 2" xfId="16111"/>
    <cellStyle name="20% - Accent6 8 6 3" xfId="7360"/>
    <cellStyle name="20% - Accent6 8 6 3 2" xfId="17607"/>
    <cellStyle name="20% - Accent6 8 6 4" xfId="4853"/>
    <cellStyle name="20% - Accent6 8 6 4 2" xfId="19166"/>
    <cellStyle name="20% - Accent6 8 6 5" xfId="8114"/>
    <cellStyle name="20% - Accent6 8 6 6" xfId="10745"/>
    <cellStyle name="20% - Accent6 8 6 7" xfId="14676"/>
    <cellStyle name="20% - Accent6 8 6 8" xfId="22443"/>
    <cellStyle name="20% - Accent6 8 7" xfId="2917"/>
    <cellStyle name="20% - Accent6 8 7 2" xfId="6358"/>
    <cellStyle name="20% - Accent6 8 7 2 2" xfId="16112"/>
    <cellStyle name="20% - Accent6 8 7 3" xfId="8113"/>
    <cellStyle name="20% - Accent6 8 7 3 2" xfId="17606"/>
    <cellStyle name="20% - Accent6 8 7 4" xfId="10744"/>
    <cellStyle name="20% - Accent6 8 7 4 2" xfId="19165"/>
    <cellStyle name="20% - Accent6 8 7 5" xfId="15114"/>
    <cellStyle name="20% - Accent6 8 8" xfId="4457"/>
    <cellStyle name="20% - Accent6 8 8 2" xfId="16106"/>
    <cellStyle name="20% - Accent6 8 9" xfId="4937"/>
    <cellStyle name="20% - Accent6 8 9 2" xfId="17612"/>
    <cellStyle name="20% - Accent6 9" xfId="299"/>
    <cellStyle name="20% - Accent6 9 10" xfId="6357"/>
    <cellStyle name="20% - Accent6 9 10 2" xfId="19164"/>
    <cellStyle name="20% - Accent6 9 11" xfId="8112"/>
    <cellStyle name="20% - Accent6 9 12" xfId="10743"/>
    <cellStyle name="20% - Accent6 9 13" xfId="13253"/>
    <cellStyle name="20% - Accent6 9 14" xfId="20979"/>
    <cellStyle name="20% - Accent6 9 2" xfId="677"/>
    <cellStyle name="20% - Accent6 9 2 2" xfId="3214"/>
    <cellStyle name="20% - Accent6 9 2 2 2" xfId="16114"/>
    <cellStyle name="20% - Accent6 9 2 3" xfId="5589"/>
    <cellStyle name="20% - Accent6 9 2 3 2" xfId="17604"/>
    <cellStyle name="20% - Accent6 9 2 4" xfId="4720"/>
    <cellStyle name="20% - Accent6 9 2 4 2" xfId="19163"/>
    <cellStyle name="20% - Accent6 9 2 5" xfId="8111"/>
    <cellStyle name="20% - Accent6 9 2 6" xfId="10742"/>
    <cellStyle name="20% - Accent6 9 2 7" xfId="13543"/>
    <cellStyle name="20% - Accent6 9 2 8" xfId="21405"/>
    <cellStyle name="20% - Accent6 9 3" xfId="1137"/>
    <cellStyle name="20% - Accent6 9 3 2" xfId="3417"/>
    <cellStyle name="20% - Accent6 9 3 2 2" xfId="16115"/>
    <cellStyle name="20% - Accent6 9 3 3" xfId="5887"/>
    <cellStyle name="20% - Accent6 9 3 3 2" xfId="17603"/>
    <cellStyle name="20% - Accent6 9 3 4" xfId="6355"/>
    <cellStyle name="20% - Accent6 9 3 4 2" xfId="19162"/>
    <cellStyle name="20% - Accent6 9 3 5" xfId="8110"/>
    <cellStyle name="20% - Accent6 9 3 6" xfId="10741"/>
    <cellStyle name="20% - Accent6 9 3 7" xfId="13860"/>
    <cellStyle name="20% - Accent6 9 3 8" xfId="21627"/>
    <cellStyle name="20% - Accent6 9 4" xfId="2359"/>
    <cellStyle name="20% - Accent6 9 4 2" xfId="3941"/>
    <cellStyle name="20% - Accent6 9 4 2 2" xfId="16116"/>
    <cellStyle name="20% - Accent6 9 4 3" xfId="7103"/>
    <cellStyle name="20% - Accent6 9 4 3 2" xfId="17602"/>
    <cellStyle name="20% - Accent6 9 4 4" xfId="6354"/>
    <cellStyle name="20% - Accent6 9 4 4 2" xfId="19161"/>
    <cellStyle name="20% - Accent6 9 4 5" xfId="8109"/>
    <cellStyle name="20% - Accent6 9 4 6" xfId="10740"/>
    <cellStyle name="20% - Accent6 9 4 7" xfId="14431"/>
    <cellStyle name="20% - Accent6 9 4 8" xfId="22198"/>
    <cellStyle name="20% - Accent6 9 5" xfId="2238"/>
    <cellStyle name="20% - Accent6 9 5 2" xfId="3824"/>
    <cellStyle name="20% - Accent6 9 5 2 2" xfId="16117"/>
    <cellStyle name="20% - Accent6 9 5 3" xfId="6982"/>
    <cellStyle name="20% - Accent6 9 5 3 2" xfId="17601"/>
    <cellStyle name="20% - Accent6 9 5 4" xfId="4719"/>
    <cellStyle name="20% - Accent6 9 5 4 2" xfId="19160"/>
    <cellStyle name="20% - Accent6 9 5 5" xfId="8108"/>
    <cellStyle name="20% - Accent6 9 5 6" xfId="10739"/>
    <cellStyle name="20% - Accent6 9 5 7" xfId="14312"/>
    <cellStyle name="20% - Accent6 9 5 8" xfId="22079"/>
    <cellStyle name="20% - Accent6 9 6" xfId="2425"/>
    <cellStyle name="20% - Accent6 9 6 2" xfId="4005"/>
    <cellStyle name="20% - Accent6 9 6 2 2" xfId="16118"/>
    <cellStyle name="20% - Accent6 9 6 3" xfId="7169"/>
    <cellStyle name="20% - Accent6 9 6 3 2" xfId="17600"/>
    <cellStyle name="20% - Accent6 9 6 4" xfId="6163"/>
    <cellStyle name="20% - Accent6 9 6 4 2" xfId="19159"/>
    <cellStyle name="20% - Accent6 9 6 5" xfId="8107"/>
    <cellStyle name="20% - Accent6 9 6 6" xfId="10738"/>
    <cellStyle name="20% - Accent6 9 6 7" xfId="14496"/>
    <cellStyle name="20% - Accent6 9 6 8" xfId="22263"/>
    <cellStyle name="20% - Accent6 9 7" xfId="2946"/>
    <cellStyle name="20% - Accent6 9 7 2" xfId="4656"/>
    <cellStyle name="20% - Accent6 9 7 2 2" xfId="16119"/>
    <cellStyle name="20% - Accent6 9 7 3" xfId="8106"/>
    <cellStyle name="20% - Accent6 9 7 3 2" xfId="17599"/>
    <cellStyle name="20% - Accent6 9 7 4" xfId="10737"/>
    <cellStyle name="20% - Accent6 9 7 4 2" xfId="19158"/>
    <cellStyle name="20% - Accent6 9 7 5" xfId="15144"/>
    <cellStyle name="20% - Accent6 9 8" xfId="4486"/>
    <cellStyle name="20% - Accent6 9 8 2" xfId="16113"/>
    <cellStyle name="20% - Accent6 9 9" xfId="4973"/>
    <cellStyle name="20% - Accent6 9 9 2" xfId="17605"/>
    <cellStyle name="40% - Accent1" xfId="19" builtinId="31" customBuiltin="1"/>
    <cellStyle name="40% - Accent1 10" xfId="405"/>
    <cellStyle name="40% - Accent1 10 10" xfId="5476"/>
    <cellStyle name="40% - Accent1 10 10 2" xfId="19156"/>
    <cellStyle name="40% - Accent1 10 11" xfId="8104"/>
    <cellStyle name="40% - Accent1 10 12" xfId="10735"/>
    <cellStyle name="40% - Accent1 10 13" xfId="13354"/>
    <cellStyle name="40% - Accent1 10 14" xfId="21084"/>
    <cellStyle name="40% - Accent1 10 2" xfId="782"/>
    <cellStyle name="40% - Accent1 10 2 2" xfId="3317"/>
    <cellStyle name="40% - Accent1 10 2 2 2" xfId="16122"/>
    <cellStyle name="40% - Accent1 10 2 3" xfId="5694"/>
    <cellStyle name="40% - Accent1 10 2 3 2" xfId="17596"/>
    <cellStyle name="40% - Accent1 10 2 4" xfId="6040"/>
    <cellStyle name="40% - Accent1 10 2 4 2" xfId="19155"/>
    <cellStyle name="40% - Accent1 10 2 5" xfId="8103"/>
    <cellStyle name="40% - Accent1 10 2 6" xfId="10733"/>
    <cellStyle name="40% - Accent1 10 2 7" xfId="13638"/>
    <cellStyle name="40% - Accent1 10 2 8" xfId="21508"/>
    <cellStyle name="40% - Accent1 10 3" xfId="1241"/>
    <cellStyle name="40% - Accent1 10 3 2" xfId="3518"/>
    <cellStyle name="40% - Accent1 10 3 2 2" xfId="16123"/>
    <cellStyle name="40% - Accent1 10 3 3" xfId="5991"/>
    <cellStyle name="40% - Accent1 10 3 3 2" xfId="17595"/>
    <cellStyle name="40% - Accent1 10 3 4" xfId="6047"/>
    <cellStyle name="40% - Accent1 10 3 4 2" xfId="19154"/>
    <cellStyle name="40% - Accent1 10 3 5" xfId="8102"/>
    <cellStyle name="40% - Accent1 10 3 6" xfId="10732"/>
    <cellStyle name="40% - Accent1 10 3 7" xfId="13962"/>
    <cellStyle name="40% - Accent1 10 3 8" xfId="21730"/>
    <cellStyle name="40% - Accent1 10 4" xfId="2465"/>
    <cellStyle name="40% - Accent1 10 4 2" xfId="4045"/>
    <cellStyle name="40% - Accent1 10 4 2 2" xfId="16124"/>
    <cellStyle name="40% - Accent1 10 4 3" xfId="7209"/>
    <cellStyle name="40% - Accent1 10 4 3 2" xfId="17594"/>
    <cellStyle name="40% - Accent1 10 4 4" xfId="6590"/>
    <cellStyle name="40% - Accent1 10 4 4 2" xfId="19153"/>
    <cellStyle name="40% - Accent1 10 4 5" xfId="8101"/>
    <cellStyle name="40% - Accent1 10 4 6" xfId="10730"/>
    <cellStyle name="40% - Accent1 10 4 7" xfId="14536"/>
    <cellStyle name="40% - Accent1 10 4 8" xfId="22303"/>
    <cellStyle name="40% - Accent1 10 5" xfId="2688"/>
    <cellStyle name="40% - Accent1 10 5 2" xfId="4243"/>
    <cellStyle name="40% - Accent1 10 5 2 2" xfId="16125"/>
    <cellStyle name="40% - Accent1 10 5 3" xfId="7432"/>
    <cellStyle name="40% - Accent1 10 5 3 2" xfId="17593"/>
    <cellStyle name="40% - Accent1 10 5 4" xfId="6597"/>
    <cellStyle name="40% - Accent1 10 5 4 2" xfId="19152"/>
    <cellStyle name="40% - Accent1 10 5 5" xfId="8100"/>
    <cellStyle name="40% - Accent1 10 5 6" xfId="10729"/>
    <cellStyle name="40% - Accent1 10 5 7" xfId="14742"/>
    <cellStyle name="40% - Accent1 10 5 8" xfId="22509"/>
    <cellStyle name="40% - Accent1 10 6" xfId="2802"/>
    <cellStyle name="40% - Accent1 10 6 2" xfId="4335"/>
    <cellStyle name="40% - Accent1 10 6 2 2" xfId="16126"/>
    <cellStyle name="40% - Accent1 10 6 3" xfId="7546"/>
    <cellStyle name="40% - Accent1 10 6 3 2" xfId="17592"/>
    <cellStyle name="40% - Accent1 10 6 4" xfId="6592"/>
    <cellStyle name="40% - Accent1 10 6 4 2" xfId="19151"/>
    <cellStyle name="40% - Accent1 10 6 5" xfId="8099"/>
    <cellStyle name="40% - Accent1 10 6 6" xfId="10728"/>
    <cellStyle name="40% - Accent1 10 6 7" xfId="14841"/>
    <cellStyle name="40% - Accent1 10 6 8" xfId="22608"/>
    <cellStyle name="40% - Accent1 10 7" xfId="3049"/>
    <cellStyle name="40% - Accent1 10 7 2" xfId="6353"/>
    <cellStyle name="40% - Accent1 10 7 2 2" xfId="16127"/>
    <cellStyle name="40% - Accent1 10 7 3" xfId="8098"/>
    <cellStyle name="40% - Accent1 10 7 3 2" xfId="17591"/>
    <cellStyle name="40% - Accent1 10 7 4" xfId="10727"/>
    <cellStyle name="40% - Accent1 10 7 4 2" xfId="19150"/>
    <cellStyle name="40% - Accent1 10 7 5" xfId="15247"/>
    <cellStyle name="40% - Accent1 10 8" xfId="4589"/>
    <cellStyle name="40% - Accent1 10 8 2" xfId="16121"/>
    <cellStyle name="40% - Accent1 10 9" xfId="5079"/>
    <cellStyle name="40% - Accent1 10 9 2" xfId="17597"/>
    <cellStyle name="40% - Accent1 11" xfId="407"/>
    <cellStyle name="40% - Accent1 11 10" xfId="6034"/>
    <cellStyle name="40% - Accent1 11 10 2" xfId="19149"/>
    <cellStyle name="40% - Accent1 11 11" xfId="8097"/>
    <cellStyle name="40% - Accent1 11 12" xfId="10726"/>
    <cellStyle name="40% - Accent1 11 13" xfId="13356"/>
    <cellStyle name="40% - Accent1 11 14" xfId="21086"/>
    <cellStyle name="40% - Accent1 11 2" xfId="784"/>
    <cellStyle name="40% - Accent1 11 2 2" xfId="3319"/>
    <cellStyle name="40% - Accent1 11 2 2 2" xfId="16129"/>
    <cellStyle name="40% - Accent1 11 2 3" xfId="5696"/>
    <cellStyle name="40% - Accent1 11 2 3 2" xfId="17589"/>
    <cellStyle name="40% - Accent1 11 2 4" xfId="6352"/>
    <cellStyle name="40% - Accent1 11 2 4 2" xfId="19148"/>
    <cellStyle name="40% - Accent1 11 2 5" xfId="8096"/>
    <cellStyle name="40% - Accent1 11 2 6" xfId="10725"/>
    <cellStyle name="40% - Accent1 11 2 7" xfId="13640"/>
    <cellStyle name="40% - Accent1 11 2 8" xfId="21510"/>
    <cellStyle name="40% - Accent1 11 3" xfId="1243"/>
    <cellStyle name="40% - Accent1 11 3 2" xfId="3520"/>
    <cellStyle name="40% - Accent1 11 3 2 2" xfId="16130"/>
    <cellStyle name="40% - Accent1 11 3 3" xfId="5993"/>
    <cellStyle name="40% - Accent1 11 3 3 2" xfId="17588"/>
    <cellStyle name="40% - Accent1 11 3 4" xfId="4819"/>
    <cellStyle name="40% - Accent1 11 3 4 2" xfId="19147"/>
    <cellStyle name="40% - Accent1 11 3 5" xfId="8095"/>
    <cellStyle name="40% - Accent1 11 3 6" xfId="10724"/>
    <cellStyle name="40% - Accent1 11 3 7" xfId="13964"/>
    <cellStyle name="40% - Accent1 11 3 8" xfId="21732"/>
    <cellStyle name="40% - Accent1 11 4" xfId="2467"/>
    <cellStyle name="40% - Accent1 11 4 2" xfId="4047"/>
    <cellStyle name="40% - Accent1 11 4 2 2" xfId="16131"/>
    <cellStyle name="40% - Accent1 11 4 3" xfId="7211"/>
    <cellStyle name="40% - Accent1 11 4 3 2" xfId="17587"/>
    <cellStyle name="40% - Accent1 11 4 4" xfId="6351"/>
    <cellStyle name="40% - Accent1 11 4 4 2" xfId="19146"/>
    <cellStyle name="40% - Accent1 11 4 5" xfId="8094"/>
    <cellStyle name="40% - Accent1 11 4 6" xfId="10723"/>
    <cellStyle name="40% - Accent1 11 4 7" xfId="14538"/>
    <cellStyle name="40% - Accent1 11 4 8" xfId="22305"/>
    <cellStyle name="40% - Accent1 11 5" xfId="2690"/>
    <cellStyle name="40% - Accent1 11 5 2" xfId="4245"/>
    <cellStyle name="40% - Accent1 11 5 2 2" xfId="16132"/>
    <cellStyle name="40% - Accent1 11 5 3" xfId="7434"/>
    <cellStyle name="40% - Accent1 11 5 3 2" xfId="17586"/>
    <cellStyle name="40% - Accent1 11 5 4" xfId="6350"/>
    <cellStyle name="40% - Accent1 11 5 4 2" xfId="19145"/>
    <cellStyle name="40% - Accent1 11 5 5" xfId="8093"/>
    <cellStyle name="40% - Accent1 11 5 6" xfId="10722"/>
    <cellStyle name="40% - Accent1 11 5 7" xfId="14744"/>
    <cellStyle name="40% - Accent1 11 5 8" xfId="22511"/>
    <cellStyle name="40% - Accent1 11 6" xfId="2804"/>
    <cellStyle name="40% - Accent1 11 6 2" xfId="4337"/>
    <cellStyle name="40% - Accent1 11 6 2 2" xfId="16133"/>
    <cellStyle name="40% - Accent1 11 6 3" xfId="7548"/>
    <cellStyle name="40% - Accent1 11 6 3 2" xfId="17585"/>
    <cellStyle name="40% - Accent1 11 6 4" xfId="4718"/>
    <cellStyle name="40% - Accent1 11 6 4 2" xfId="19144"/>
    <cellStyle name="40% - Accent1 11 6 5" xfId="8092"/>
    <cellStyle name="40% - Accent1 11 6 6" xfId="10721"/>
    <cellStyle name="40% - Accent1 11 6 7" xfId="14843"/>
    <cellStyle name="40% - Accent1 11 6 8" xfId="22610"/>
    <cellStyle name="40% - Accent1 11 7" xfId="3051"/>
    <cellStyle name="40% - Accent1 11 7 2" xfId="6349"/>
    <cellStyle name="40% - Accent1 11 7 2 2" xfId="16134"/>
    <cellStyle name="40% - Accent1 11 7 3" xfId="8091"/>
    <cellStyle name="40% - Accent1 11 7 3 2" xfId="17584"/>
    <cellStyle name="40% - Accent1 11 7 4" xfId="10720"/>
    <cellStyle name="40% - Accent1 11 7 4 2" xfId="19143"/>
    <cellStyle name="40% - Accent1 11 7 5" xfId="15249"/>
    <cellStyle name="40% - Accent1 11 8" xfId="4591"/>
    <cellStyle name="40% - Accent1 11 8 2" xfId="16128"/>
    <cellStyle name="40% - Accent1 11 9" xfId="5081"/>
    <cellStyle name="40% - Accent1 11 9 2" xfId="17590"/>
    <cellStyle name="40% - Accent1 12" xfId="422"/>
    <cellStyle name="40% - Accent1 12 10" xfId="6348"/>
    <cellStyle name="40% - Accent1 12 10 2" xfId="19142"/>
    <cellStyle name="40% - Accent1 12 11" xfId="8090"/>
    <cellStyle name="40% - Accent1 12 12" xfId="10719"/>
    <cellStyle name="40% - Accent1 12 13" xfId="13371"/>
    <cellStyle name="40% - Accent1 12 14" xfId="21101"/>
    <cellStyle name="40% - Accent1 12 2" xfId="799"/>
    <cellStyle name="40% - Accent1 12 2 2" xfId="3334"/>
    <cellStyle name="40% - Accent1 12 2 2 2" xfId="16136"/>
    <cellStyle name="40% - Accent1 12 2 3" xfId="5711"/>
    <cellStyle name="40% - Accent1 12 2 3 2" xfId="17582"/>
    <cellStyle name="40% - Accent1 12 2 4" xfId="4717"/>
    <cellStyle name="40% - Accent1 12 2 4 2" xfId="19141"/>
    <cellStyle name="40% - Accent1 12 2 5" xfId="8089"/>
    <cellStyle name="40% - Accent1 12 2 6" xfId="10718"/>
    <cellStyle name="40% - Accent1 12 2 7" xfId="13655"/>
    <cellStyle name="40% - Accent1 12 2 8" xfId="21525"/>
    <cellStyle name="40% - Accent1 12 3" xfId="1258"/>
    <cellStyle name="40% - Accent1 12 3 2" xfId="3535"/>
    <cellStyle name="40% - Accent1 12 3 2 2" xfId="16137"/>
    <cellStyle name="40% - Accent1 12 3 3" xfId="6008"/>
    <cellStyle name="40% - Accent1 12 3 3 2" xfId="17581"/>
    <cellStyle name="40% - Accent1 12 3 4" xfId="6162"/>
    <cellStyle name="40% - Accent1 12 3 4 2" xfId="19140"/>
    <cellStyle name="40% - Accent1 12 3 5" xfId="8088"/>
    <cellStyle name="40% - Accent1 12 3 6" xfId="10717"/>
    <cellStyle name="40% - Accent1 12 3 7" xfId="13979"/>
    <cellStyle name="40% - Accent1 12 3 8" xfId="21747"/>
    <cellStyle name="40% - Accent1 12 4" xfId="2482"/>
    <cellStyle name="40% - Accent1 12 4 2" xfId="4062"/>
    <cellStyle name="40% - Accent1 12 4 2 2" xfId="16138"/>
    <cellStyle name="40% - Accent1 12 4 3" xfId="7226"/>
    <cellStyle name="40% - Accent1 12 4 3 2" xfId="17580"/>
    <cellStyle name="40% - Accent1 12 4 4" xfId="4679"/>
    <cellStyle name="40% - Accent1 12 4 4 2" xfId="19139"/>
    <cellStyle name="40% - Accent1 12 4 5" xfId="8087"/>
    <cellStyle name="40% - Accent1 12 4 6" xfId="10716"/>
    <cellStyle name="40% - Accent1 12 4 7" xfId="14553"/>
    <cellStyle name="40% - Accent1 12 4 8" xfId="22320"/>
    <cellStyle name="40% - Accent1 12 5" xfId="2705"/>
    <cellStyle name="40% - Accent1 12 5 2" xfId="4260"/>
    <cellStyle name="40% - Accent1 12 5 2 2" xfId="16139"/>
    <cellStyle name="40% - Accent1 12 5 3" xfId="7449"/>
    <cellStyle name="40% - Accent1 12 5 3 2" xfId="17579"/>
    <cellStyle name="40% - Accent1 12 5 4" xfId="6121"/>
    <cellStyle name="40% - Accent1 12 5 4 2" xfId="19138"/>
    <cellStyle name="40% - Accent1 12 5 5" xfId="8086"/>
    <cellStyle name="40% - Accent1 12 5 6" xfId="10715"/>
    <cellStyle name="40% - Accent1 12 5 7" xfId="14759"/>
    <cellStyle name="40% - Accent1 12 5 8" xfId="22526"/>
    <cellStyle name="40% - Accent1 12 6" xfId="2819"/>
    <cellStyle name="40% - Accent1 12 6 2" xfId="4352"/>
    <cellStyle name="40% - Accent1 12 6 2 2" xfId="16140"/>
    <cellStyle name="40% - Accent1 12 6 3" xfId="7563"/>
    <cellStyle name="40% - Accent1 12 6 3 2" xfId="17578"/>
    <cellStyle name="40% - Accent1 12 6 4" xfId="5790"/>
    <cellStyle name="40% - Accent1 12 6 4 2" xfId="19137"/>
    <cellStyle name="40% - Accent1 12 6 5" xfId="8085"/>
    <cellStyle name="40% - Accent1 12 6 6" xfId="10714"/>
    <cellStyle name="40% - Accent1 12 6 7" xfId="14858"/>
    <cellStyle name="40% - Accent1 12 6 8" xfId="22625"/>
    <cellStyle name="40% - Accent1 12 7" xfId="3066"/>
    <cellStyle name="40% - Accent1 12 7 2" xfId="6093"/>
    <cellStyle name="40% - Accent1 12 7 2 2" xfId="16141"/>
    <cellStyle name="40% - Accent1 12 7 3" xfId="8084"/>
    <cellStyle name="40% - Accent1 12 7 3 2" xfId="17577"/>
    <cellStyle name="40% - Accent1 12 7 4" xfId="10713"/>
    <cellStyle name="40% - Accent1 12 7 4 2" xfId="19136"/>
    <cellStyle name="40% - Accent1 12 7 5" xfId="15264"/>
    <cellStyle name="40% - Accent1 12 8" xfId="4606"/>
    <cellStyle name="40% - Accent1 12 8 2" xfId="16135"/>
    <cellStyle name="40% - Accent1 12 9" xfId="5096"/>
    <cellStyle name="40% - Accent1 12 9 2" xfId="17583"/>
    <cellStyle name="40% - Accent1 13" xfId="445"/>
    <cellStyle name="40% - Accent1 13 2" xfId="3086"/>
    <cellStyle name="40% - Accent1 13 2 2" xfId="16142"/>
    <cellStyle name="40% - Accent1 13 3" xfId="5369"/>
    <cellStyle name="40% - Accent1 13 3 2" xfId="17576"/>
    <cellStyle name="40% - Accent1 13 4" xfId="6037"/>
    <cellStyle name="40% - Accent1 13 4 2" xfId="19135"/>
    <cellStyle name="40% - Accent1 13 5" xfId="8083"/>
    <cellStyle name="40% - Accent1 13 6" xfId="10712"/>
    <cellStyle name="40% - Accent1 13 7" xfId="13392"/>
    <cellStyle name="40% - Accent1 13 8" xfId="21255"/>
    <cellStyle name="40% - Accent1 14" xfId="608"/>
    <cellStyle name="40% - Accent1 14 2" xfId="3154"/>
    <cellStyle name="40% - Accent1 14 2 2" xfId="16143"/>
    <cellStyle name="40% - Accent1 14 3" xfId="5520"/>
    <cellStyle name="40% - Accent1 14 3 2" xfId="17575"/>
    <cellStyle name="40% - Accent1 14 4" xfId="6587"/>
    <cellStyle name="40% - Accent1 14 4 2" xfId="19134"/>
    <cellStyle name="40% - Accent1 14 5" xfId="8082"/>
    <cellStyle name="40% - Accent1 14 6" xfId="10711"/>
    <cellStyle name="40% - Accent1 14 7" xfId="13481"/>
    <cellStyle name="40% - Accent1 14 8" xfId="21343"/>
    <cellStyle name="40% - Accent1 15" xfId="670"/>
    <cellStyle name="40% - Accent1 16" xfId="1296"/>
    <cellStyle name="40% - Accent1 17" xfId="1316"/>
    <cellStyle name="40% - Accent1 18" xfId="548"/>
    <cellStyle name="40% - Accent1 19" xfId="1361"/>
    <cellStyle name="40% - Accent1 2" xfId="20"/>
    <cellStyle name="40% - Accent1 2 2" xfId="1497"/>
    <cellStyle name="40% - Accent1 2 3" xfId="1498"/>
    <cellStyle name="40% - Accent1 20" xfId="1402"/>
    <cellStyle name="40% - Accent1 21" xfId="1496"/>
    <cellStyle name="40% - Accent1 21 2" xfId="3565"/>
    <cellStyle name="40% - Accent1 21 2 2" xfId="16153"/>
    <cellStyle name="40% - Accent1 21 3" xfId="6243"/>
    <cellStyle name="40% - Accent1 21 3 2" xfId="17565"/>
    <cellStyle name="40% - Accent1 21 4" xfId="6340"/>
    <cellStyle name="40% - Accent1 21 4 2" xfId="19133"/>
    <cellStyle name="40% - Accent1 21 5" xfId="8072"/>
    <cellStyle name="40% - Accent1 21 6" xfId="10708"/>
    <cellStyle name="40% - Accent1 21 7" xfId="14013"/>
    <cellStyle name="40% - Accent1 21 8" xfId="21780"/>
    <cellStyle name="40% - Accent1 22" xfId="1659"/>
    <cellStyle name="40% - Accent1 22 2" xfId="3590"/>
    <cellStyle name="40% - Accent1 22 2 2" xfId="16154"/>
    <cellStyle name="40% - Accent1 22 3" xfId="6405"/>
    <cellStyle name="40% - Accent1 22 3 2" xfId="17564"/>
    <cellStyle name="40% - Accent1 22 4" xfId="6339"/>
    <cellStyle name="40% - Accent1 22 4 2" xfId="19132"/>
    <cellStyle name="40% - Accent1 22 5" xfId="8071"/>
    <cellStyle name="40% - Accent1 22 6" xfId="10707"/>
    <cellStyle name="40% - Accent1 22 7" xfId="14038"/>
    <cellStyle name="40% - Accent1 22 8" xfId="21805"/>
    <cellStyle name="40% - Accent1 23" xfId="1907"/>
    <cellStyle name="40% - Accent1 23 2" xfId="3625"/>
    <cellStyle name="40% - Accent1 23 2 2" xfId="16155"/>
    <cellStyle name="40% - Accent1 23 3" xfId="6652"/>
    <cellStyle name="40% - Accent1 23 3 2" xfId="17563"/>
    <cellStyle name="40% - Accent1 23 4" xfId="4715"/>
    <cellStyle name="40% - Accent1 23 4 2" xfId="19131"/>
    <cellStyle name="40% - Accent1 23 5" xfId="8070"/>
    <cellStyle name="40% - Accent1 23 6" xfId="10706"/>
    <cellStyle name="40% - Accent1 23 7" xfId="14082"/>
    <cellStyle name="40% - Accent1 23 8" xfId="21849"/>
    <cellStyle name="40% - Accent1 24" xfId="1975"/>
    <cellStyle name="40% - Accent1 24 2" xfId="3645"/>
    <cellStyle name="40% - Accent1 24 2 2" xfId="16156"/>
    <cellStyle name="40% - Accent1 24 3" xfId="6720"/>
    <cellStyle name="40% - Accent1 24 3 2" xfId="17562"/>
    <cellStyle name="40% - Accent1 24 4" xfId="6161"/>
    <cellStyle name="40% - Accent1 24 4 2" xfId="19130"/>
    <cellStyle name="40% - Accent1 24 5" xfId="8069"/>
    <cellStyle name="40% - Accent1 24 6" xfId="10705"/>
    <cellStyle name="40% - Accent1 24 7" xfId="14111"/>
    <cellStyle name="40% - Accent1 24 8" xfId="21878"/>
    <cellStyle name="40% - Accent1 25" xfId="2077"/>
    <cellStyle name="40% - Accent1 25 2" xfId="3684"/>
    <cellStyle name="40% - Accent1 25 2 2" xfId="16157"/>
    <cellStyle name="40% - Accent1 25 3" xfId="6821"/>
    <cellStyle name="40% - Accent1 25 3 2" xfId="17561"/>
    <cellStyle name="40% - Accent1 25 4" xfId="4675"/>
    <cellStyle name="40% - Accent1 25 4 2" xfId="19129"/>
    <cellStyle name="40% - Accent1 25 5" xfId="8068"/>
    <cellStyle name="40% - Accent1 25 6" xfId="10704"/>
    <cellStyle name="40% - Accent1 25 7" xfId="14168"/>
    <cellStyle name="40% - Accent1 25 8" xfId="21935"/>
    <cellStyle name="40% - Accent1 26" xfId="2350"/>
    <cellStyle name="40% - Accent1 26 2" xfId="3932"/>
    <cellStyle name="40% - Accent1 26 2 2" xfId="16158"/>
    <cellStyle name="40% - Accent1 26 3" xfId="7094"/>
    <cellStyle name="40% - Accent1 26 3 2" xfId="17560"/>
    <cellStyle name="40% - Accent1 26 4" xfId="6120"/>
    <cellStyle name="40% - Accent1 26 4 2" xfId="19128"/>
    <cellStyle name="40% - Accent1 26 5" xfId="8067"/>
    <cellStyle name="40% - Accent1 26 6" xfId="10703"/>
    <cellStyle name="40% - Accent1 26 7" xfId="14422"/>
    <cellStyle name="40% - Accent1 26 8" xfId="22189"/>
    <cellStyle name="40% - Accent1 27" xfId="2071"/>
    <cellStyle name="40% - Accent1 27 2" xfId="3678"/>
    <cellStyle name="40% - Accent1 27 2 2" xfId="16159"/>
    <cellStyle name="40% - Accent1 27 3" xfId="6815"/>
    <cellStyle name="40% - Accent1 27 3 2" xfId="17559"/>
    <cellStyle name="40% - Accent1 27 4" xfId="5508"/>
    <cellStyle name="40% - Accent1 27 4 2" xfId="19127"/>
    <cellStyle name="40% - Accent1 27 5" xfId="8066"/>
    <cellStyle name="40% - Accent1 27 6" xfId="10702"/>
    <cellStyle name="40% - Accent1 27 7" xfId="14162"/>
    <cellStyle name="40% - Accent1 27 8" xfId="21929"/>
    <cellStyle name="40% - Accent1 28" xfId="2845"/>
    <cellStyle name="40% - Accent1 28 2" xfId="6065"/>
    <cellStyle name="40% - Accent1 28 2 2" xfId="16160"/>
    <cellStyle name="40% - Accent1 28 3" xfId="8065"/>
    <cellStyle name="40% - Accent1 28 3 2" xfId="17558"/>
    <cellStyle name="40% - Accent1 28 4" xfId="10701"/>
    <cellStyle name="40% - Accent1 28 4 2" xfId="19126"/>
    <cellStyle name="40% - Accent1 28 5" xfId="15035"/>
    <cellStyle name="40% - Accent1 29" xfId="4372"/>
    <cellStyle name="40% - Accent1 29 2" xfId="16120"/>
    <cellStyle name="40% - Accent1 3" xfId="21"/>
    <cellStyle name="40% - Accent1 3 2" xfId="1499"/>
    <cellStyle name="40% - Accent1 3 3" xfId="1500"/>
    <cellStyle name="40% - Accent1 30" xfId="4658"/>
    <cellStyle name="40% - Accent1 30 2" xfId="17598"/>
    <cellStyle name="40% - Accent1 31" xfId="6122"/>
    <cellStyle name="40% - Accent1 31 2" xfId="19157"/>
    <cellStyle name="40% - Accent1 32" xfId="8105"/>
    <cellStyle name="40% - Accent1 33" xfId="10736"/>
    <cellStyle name="40% - Accent1 34" xfId="12974"/>
    <cellStyle name="40% - Accent1 35" xfId="20841"/>
    <cellStyle name="40% - Accent1 4" xfId="133"/>
    <cellStyle name="40% - Accent1 4 10" xfId="2204"/>
    <cellStyle name="40% - Accent1 4 10 2" xfId="3799"/>
    <cellStyle name="40% - Accent1 4 10 2 2" xfId="16165"/>
    <cellStyle name="40% - Accent1 4 10 3" xfId="6948"/>
    <cellStyle name="40% - Accent1 4 10 3 2" xfId="17554"/>
    <cellStyle name="40% - Accent1 4 10 4" xfId="6336"/>
    <cellStyle name="40% - Accent1 4 10 4 2" xfId="19124"/>
    <cellStyle name="40% - Accent1 4 10 5" xfId="8060"/>
    <cellStyle name="40% - Accent1 4 10 6" xfId="10699"/>
    <cellStyle name="40% - Accent1 4 10 7" xfId="14286"/>
    <cellStyle name="40% - Accent1 4 10 8" xfId="22053"/>
    <cellStyle name="40% - Accent1 4 11" xfId="2191"/>
    <cellStyle name="40% - Accent1 4 11 2" xfId="3788"/>
    <cellStyle name="40% - Accent1 4 11 2 2" xfId="16166"/>
    <cellStyle name="40% - Accent1 4 11 3" xfId="6935"/>
    <cellStyle name="40% - Accent1 4 11 3 2" xfId="17553"/>
    <cellStyle name="40% - Accent1 4 11 4" xfId="5792"/>
    <cellStyle name="40% - Accent1 4 11 4 2" xfId="19123"/>
    <cellStyle name="40% - Accent1 4 11 5" xfId="8059"/>
    <cellStyle name="40% - Accent1 4 11 6" xfId="10697"/>
    <cellStyle name="40% - Accent1 4 11 7" xfId="14275"/>
    <cellStyle name="40% - Accent1 4 11 8" xfId="22042"/>
    <cellStyle name="40% - Accent1 4 12" xfId="2610"/>
    <cellStyle name="40% - Accent1 4 12 2" xfId="4174"/>
    <cellStyle name="40% - Accent1 4 12 2 2" xfId="16167"/>
    <cellStyle name="40% - Accent1 4 12 3" xfId="7354"/>
    <cellStyle name="40% - Accent1 4 12 3 2" xfId="17552"/>
    <cellStyle name="40% - Accent1 4 12 4" xfId="6335"/>
    <cellStyle name="40% - Accent1 4 12 4 2" xfId="19122"/>
    <cellStyle name="40% - Accent1 4 12 5" xfId="8058"/>
    <cellStyle name="40% - Accent1 4 12 6" xfId="10696"/>
    <cellStyle name="40% - Accent1 4 12 7" xfId="14670"/>
    <cellStyle name="40% - Accent1 4 12 8" xfId="22437"/>
    <cellStyle name="40% - Accent1 4 13" xfId="2869"/>
    <cellStyle name="40% - Accent1 4 13 2" xfId="4855"/>
    <cellStyle name="40% - Accent1 4 13 2 2" xfId="16168"/>
    <cellStyle name="40% - Accent1 4 13 3" xfId="8057"/>
    <cellStyle name="40% - Accent1 4 13 3 2" xfId="17551"/>
    <cellStyle name="40% - Accent1 4 13 4" xfId="10694"/>
    <cellStyle name="40% - Accent1 4 13 4 2" xfId="19121"/>
    <cellStyle name="40% - Accent1 4 13 5" xfId="15058"/>
    <cellStyle name="40% - Accent1 4 14" xfId="4402"/>
    <cellStyle name="40% - Accent1 4 14 2" xfId="16164"/>
    <cellStyle name="40% - Accent1 4 15" xfId="4775"/>
    <cellStyle name="40% - Accent1 4 15 2" xfId="17555"/>
    <cellStyle name="40% - Accent1 4 16" xfId="6586"/>
    <cellStyle name="40% - Accent1 4 16 2" xfId="19125"/>
    <cellStyle name="40% - Accent1 4 17" xfId="8061"/>
    <cellStyle name="40% - Accent1 4 18" xfId="10700"/>
    <cellStyle name="40% - Accent1 4 19" xfId="13152"/>
    <cellStyle name="40% - Accent1 4 2" xfId="311"/>
    <cellStyle name="40% - Accent1 4 2 10" xfId="2308"/>
    <cellStyle name="40% - Accent1 4 2 10 2" xfId="3890"/>
    <cellStyle name="40% - Accent1 4 2 10 2 2" xfId="16170"/>
    <cellStyle name="40% - Accent1 4 2 10 3" xfId="7052"/>
    <cellStyle name="40% - Accent1 4 2 10 3 2" xfId="17549"/>
    <cellStyle name="40% - Accent1 4 2 10 4" xfId="6332"/>
    <cellStyle name="40% - Accent1 4 2 10 4 2" xfId="19119"/>
    <cellStyle name="40% - Accent1 4 2 10 5" xfId="8055"/>
    <cellStyle name="40% - Accent1 4 2 10 6" xfId="10692"/>
    <cellStyle name="40% - Accent1 4 2 10 7" xfId="14380"/>
    <cellStyle name="40% - Accent1 4 2 10 8" xfId="22147"/>
    <cellStyle name="40% - Accent1 4 2 11" xfId="2957"/>
    <cellStyle name="40% - Accent1 4 2 11 2" xfId="4714"/>
    <cellStyle name="40% - Accent1 4 2 11 2 2" xfId="16171"/>
    <cellStyle name="40% - Accent1 4 2 11 3" xfId="8054"/>
    <cellStyle name="40% - Accent1 4 2 11 3 2" xfId="17548"/>
    <cellStyle name="40% - Accent1 4 2 11 4" xfId="10691"/>
    <cellStyle name="40% - Accent1 4 2 11 4 2" xfId="19118"/>
    <cellStyle name="40% - Accent1 4 2 11 5" xfId="15155"/>
    <cellStyle name="40% - Accent1 4 2 12" xfId="4497"/>
    <cellStyle name="40% - Accent1 4 2 12 2" xfId="16169"/>
    <cellStyle name="40% - Accent1 4 2 13" xfId="4985"/>
    <cellStyle name="40% - Accent1 4 2 13 2" xfId="17550"/>
    <cellStyle name="40% - Accent1 4 2 14" xfId="6333"/>
    <cellStyle name="40% - Accent1 4 2 14 2" xfId="19120"/>
    <cellStyle name="40% - Accent1 4 2 15" xfId="8056"/>
    <cellStyle name="40% - Accent1 4 2 16" xfId="10693"/>
    <cellStyle name="40% - Accent1 4 2 17" xfId="13264"/>
    <cellStyle name="40% - Accent1 4 2 18" xfId="20991"/>
    <cellStyle name="40% - Accent1 4 2 2" xfId="688"/>
    <cellStyle name="40% - Accent1 4 2 2 2" xfId="3225"/>
    <cellStyle name="40% - Accent1 4 2 2 2 2" xfId="16172"/>
    <cellStyle name="40% - Accent1 4 2 2 3" xfId="5600"/>
    <cellStyle name="40% - Accent1 4 2 2 3 2" xfId="17547"/>
    <cellStyle name="40% - Accent1 4 2 2 4" xfId="6330"/>
    <cellStyle name="40% - Accent1 4 2 2 4 2" xfId="19117"/>
    <cellStyle name="40% - Accent1 4 2 2 5" xfId="8053"/>
    <cellStyle name="40% - Accent1 4 2 2 6" xfId="10690"/>
    <cellStyle name="40% - Accent1 4 2 2 7" xfId="13553"/>
    <cellStyle name="40% - Accent1 4 2 2 8" xfId="21416"/>
    <cellStyle name="40% - Accent1 4 2 3" xfId="1149"/>
    <cellStyle name="40% - Accent1 4 2 3 2" xfId="3427"/>
    <cellStyle name="40% - Accent1 4 2 3 2 2" xfId="16173"/>
    <cellStyle name="40% - Accent1 4 2 3 3" xfId="5899"/>
    <cellStyle name="40% - Accent1 4 2 3 3 2" xfId="17546"/>
    <cellStyle name="40% - Accent1 4 2 3 4" xfId="6329"/>
    <cellStyle name="40% - Accent1 4 2 3 4 2" xfId="19116"/>
    <cellStyle name="40% - Accent1 4 2 3 5" xfId="8052"/>
    <cellStyle name="40% - Accent1 4 2 3 6" xfId="10689"/>
    <cellStyle name="40% - Accent1 4 2 3 7" xfId="13870"/>
    <cellStyle name="40% - Accent1 4 2 3 8" xfId="21638"/>
    <cellStyle name="40% - Accent1 4 2 4" xfId="1502"/>
    <cellStyle name="40% - Accent1 4 2 4 2" xfId="3566"/>
    <cellStyle name="40% - Accent1 4 2 4 2 2" xfId="16174"/>
    <cellStyle name="40% - Accent1 4 2 4 3" xfId="6249"/>
    <cellStyle name="40% - Accent1 4 2 4 3 2" xfId="17545"/>
    <cellStyle name="40% - Accent1 4 2 4 4" xfId="4713"/>
    <cellStyle name="40% - Accent1 4 2 4 4 2" xfId="19115"/>
    <cellStyle name="40% - Accent1 4 2 4 5" xfId="8051"/>
    <cellStyle name="40% - Accent1 4 2 4 6" xfId="10688"/>
    <cellStyle name="40% - Accent1 4 2 4 7" xfId="14014"/>
    <cellStyle name="40% - Accent1 4 2 4 8" xfId="21781"/>
    <cellStyle name="40% - Accent1 4 2 5" xfId="1645"/>
    <cellStyle name="40% - Accent1 4 2 5 2" xfId="3589"/>
    <cellStyle name="40% - Accent1 4 2 5 2 2" xfId="16175"/>
    <cellStyle name="40% - Accent1 4 2 5 3" xfId="6391"/>
    <cellStyle name="40% - Accent1 4 2 5 3 2" xfId="17544"/>
    <cellStyle name="40% - Accent1 4 2 5 4" xfId="6160"/>
    <cellStyle name="40% - Accent1 4 2 5 4 2" xfId="19114"/>
    <cellStyle name="40% - Accent1 4 2 5 5" xfId="8050"/>
    <cellStyle name="40% - Accent1 4 2 5 6" xfId="10687"/>
    <cellStyle name="40% - Accent1 4 2 5 7" xfId="14037"/>
    <cellStyle name="40% - Accent1 4 2 5 8" xfId="21804"/>
    <cellStyle name="40% - Accent1 4 2 6" xfId="1905"/>
    <cellStyle name="40% - Accent1 4 2 6 2" xfId="3624"/>
    <cellStyle name="40% - Accent1 4 2 6 2 2" xfId="16176"/>
    <cellStyle name="40% - Accent1 4 2 6 3" xfId="6650"/>
    <cellStyle name="40% - Accent1 4 2 6 3 2" xfId="17543"/>
    <cellStyle name="40% - Accent1 4 2 6 4" xfId="4671"/>
    <cellStyle name="40% - Accent1 4 2 6 4 2" xfId="19113"/>
    <cellStyle name="40% - Accent1 4 2 6 5" xfId="8049"/>
    <cellStyle name="40% - Accent1 4 2 6 6" xfId="10686"/>
    <cellStyle name="40% - Accent1 4 2 6 7" xfId="14081"/>
    <cellStyle name="40% - Accent1 4 2 6 8" xfId="21848"/>
    <cellStyle name="40% - Accent1 4 2 7" xfId="1973"/>
    <cellStyle name="40% - Accent1 4 2 7 2" xfId="3644"/>
    <cellStyle name="40% - Accent1 4 2 7 2 2" xfId="16177"/>
    <cellStyle name="40% - Accent1 4 2 7 3" xfId="6718"/>
    <cellStyle name="40% - Accent1 4 2 7 3 2" xfId="17542"/>
    <cellStyle name="40% - Accent1 4 2 7 4" xfId="6119"/>
    <cellStyle name="40% - Accent1 4 2 7 4 2" xfId="19112"/>
    <cellStyle name="40% - Accent1 4 2 7 5" xfId="8048"/>
    <cellStyle name="40% - Accent1 4 2 7 6" xfId="10685"/>
    <cellStyle name="40% - Accent1 4 2 7 7" xfId="14110"/>
    <cellStyle name="40% - Accent1 4 2 7 8" xfId="21877"/>
    <cellStyle name="40% - Accent1 4 2 8" xfId="2371"/>
    <cellStyle name="40% - Accent1 4 2 8 2" xfId="3952"/>
    <cellStyle name="40% - Accent1 4 2 8 2 2" xfId="16178"/>
    <cellStyle name="40% - Accent1 4 2 8 3" xfId="7115"/>
    <cellStyle name="40% - Accent1 4 2 8 3 2" xfId="17541"/>
    <cellStyle name="40% - Accent1 4 2 8 4" xfId="5429"/>
    <cellStyle name="40% - Accent1 4 2 8 4 2" xfId="19111"/>
    <cellStyle name="40% - Accent1 4 2 8 5" xfId="8047"/>
    <cellStyle name="40% - Accent1 4 2 8 6" xfId="10684"/>
    <cellStyle name="40% - Accent1 4 2 8 7" xfId="14442"/>
    <cellStyle name="40% - Accent1 4 2 8 8" xfId="22209"/>
    <cellStyle name="40% - Accent1 4 2 9" xfId="2239"/>
    <cellStyle name="40% - Accent1 4 2 9 2" xfId="3825"/>
    <cellStyle name="40% - Accent1 4 2 9 2 2" xfId="16179"/>
    <cellStyle name="40% - Accent1 4 2 9 3" xfId="6983"/>
    <cellStyle name="40% - Accent1 4 2 9 3 2" xfId="17540"/>
    <cellStyle name="40% - Accent1 4 2 9 4" xfId="6089"/>
    <cellStyle name="40% - Accent1 4 2 9 4 2" xfId="19110"/>
    <cellStyle name="40% - Accent1 4 2 9 5" xfId="8046"/>
    <cellStyle name="40% - Accent1 4 2 9 6" xfId="10683"/>
    <cellStyle name="40% - Accent1 4 2 9 7" xfId="14313"/>
    <cellStyle name="40% - Accent1 4 2 9 8" xfId="22080"/>
    <cellStyle name="40% - Accent1 4 20" xfId="20875"/>
    <cellStyle name="40% - Accent1 4 3" xfId="286"/>
    <cellStyle name="40% - Accent1 4 3 10" xfId="2069"/>
    <cellStyle name="40% - Accent1 4 3 10 2" xfId="3676"/>
    <cellStyle name="40% - Accent1 4 3 10 2 2" xfId="16181"/>
    <cellStyle name="40% - Accent1 4 3 10 3" xfId="6813"/>
    <cellStyle name="40% - Accent1 4 3 10 3 2" xfId="17538"/>
    <cellStyle name="40% - Accent1 4 3 10 4" xfId="6581"/>
    <cellStyle name="40% - Accent1 4 3 10 4 2" xfId="19104"/>
    <cellStyle name="40% - Accent1 4 3 10 5" xfId="8044"/>
    <cellStyle name="40% - Accent1 4 3 10 6" xfId="10681"/>
    <cellStyle name="40% - Accent1 4 3 10 7" xfId="14160"/>
    <cellStyle name="40% - Accent1 4 3 10 8" xfId="21927"/>
    <cellStyle name="40% - Accent1 4 3 11" xfId="2938"/>
    <cellStyle name="40% - Accent1 4 3 11 2" xfId="6606"/>
    <cellStyle name="40% - Accent1 4 3 11 2 2" xfId="16182"/>
    <cellStyle name="40% - Accent1 4 3 11 3" xfId="8043"/>
    <cellStyle name="40% - Accent1 4 3 11 3 2" xfId="17537"/>
    <cellStyle name="40% - Accent1 4 3 11 4" xfId="10680"/>
    <cellStyle name="40% - Accent1 4 3 11 4 2" xfId="19103"/>
    <cellStyle name="40% - Accent1 4 3 11 5" xfId="15136"/>
    <cellStyle name="40% - Accent1 4 3 12" xfId="4478"/>
    <cellStyle name="40% - Accent1 4 3 12 2" xfId="16180"/>
    <cellStyle name="40% - Accent1 4 3 13" xfId="4960"/>
    <cellStyle name="40% - Accent1 4 3 13 2" xfId="17539"/>
    <cellStyle name="40% - Accent1 4 3 14" xfId="6078"/>
    <cellStyle name="40% - Accent1 4 3 14 2" xfId="19105"/>
    <cellStyle name="40% - Accent1 4 3 15" xfId="8045"/>
    <cellStyle name="40% - Accent1 4 3 16" xfId="10682"/>
    <cellStyle name="40% - Accent1 4 3 17" xfId="13240"/>
    <cellStyle name="40% - Accent1 4 3 18" xfId="20967"/>
    <cellStyle name="40% - Accent1 4 3 2" xfId="666"/>
    <cellStyle name="40% - Accent1 4 3 2 2" xfId="3205"/>
    <cellStyle name="40% - Accent1 4 3 2 2 2" xfId="16183"/>
    <cellStyle name="40% - Accent1 4 3 2 3" xfId="5578"/>
    <cellStyle name="40% - Accent1 4 3 2 3 2" xfId="17536"/>
    <cellStyle name="40% - Accent1 4 3 2 4" xfId="6583"/>
    <cellStyle name="40% - Accent1 4 3 2 4 2" xfId="19102"/>
    <cellStyle name="40% - Accent1 4 3 2 5" xfId="8042"/>
    <cellStyle name="40% - Accent1 4 3 2 6" xfId="10679"/>
    <cellStyle name="40% - Accent1 4 3 2 7" xfId="13534"/>
    <cellStyle name="40% - Accent1 4 3 2 8" xfId="21396"/>
    <cellStyle name="40% - Accent1 4 3 3" xfId="1125"/>
    <cellStyle name="40% - Accent1 4 3 3 2" xfId="3409"/>
    <cellStyle name="40% - Accent1 4 3 3 2 2" xfId="16184"/>
    <cellStyle name="40% - Accent1 4 3 3 3" xfId="5875"/>
    <cellStyle name="40% - Accent1 4 3 3 3 2" xfId="17531"/>
    <cellStyle name="40% - Accent1 4 3 3 4" xfId="6326"/>
    <cellStyle name="40% - Accent1 4 3 3 4 2" xfId="19101"/>
    <cellStyle name="40% - Accent1 4 3 3 5" xfId="8041"/>
    <cellStyle name="40% - Accent1 4 3 3 6" xfId="10678"/>
    <cellStyle name="40% - Accent1 4 3 3 7" xfId="13852"/>
    <cellStyle name="40% - Accent1 4 3 3 8" xfId="21619"/>
    <cellStyle name="40% - Accent1 4 3 4" xfId="1503"/>
    <cellStyle name="40% - Accent1 4 3 5" xfId="1642"/>
    <cellStyle name="40% - Accent1 4 3 6" xfId="1903"/>
    <cellStyle name="40% - Accent1 4 3 7" xfId="1971"/>
    <cellStyle name="40% - Accent1 4 3 8" xfId="2346"/>
    <cellStyle name="40% - Accent1 4 3 8 2" xfId="3928"/>
    <cellStyle name="40% - Accent1 4 3 8 2 2" xfId="16188"/>
    <cellStyle name="40% - Accent1 4 3 8 3" xfId="7090"/>
    <cellStyle name="40% - Accent1 4 3 8 3 2" xfId="17530"/>
    <cellStyle name="40% - Accent1 4 3 8 4" xfId="6322"/>
    <cellStyle name="40% - Accent1 4 3 8 4 2" xfId="19100"/>
    <cellStyle name="40% - Accent1 4 3 8 5" xfId="8036"/>
    <cellStyle name="40% - Accent1 4 3 8 6" xfId="10676"/>
    <cellStyle name="40% - Accent1 4 3 8 7" xfId="14418"/>
    <cellStyle name="40% - Accent1 4 3 8 8" xfId="22185"/>
    <cellStyle name="40% - Accent1 4 3 9" xfId="2073"/>
    <cellStyle name="40% - Accent1 4 3 9 2" xfId="3680"/>
    <cellStyle name="40% - Accent1 4 3 9 2 2" xfId="16189"/>
    <cellStyle name="40% - Accent1 4 3 9 3" xfId="6817"/>
    <cellStyle name="40% - Accent1 4 3 9 3 2" xfId="17529"/>
    <cellStyle name="40% - Accent1 4 3 9 4" xfId="4712"/>
    <cellStyle name="40% - Accent1 4 3 9 4 2" xfId="19098"/>
    <cellStyle name="40% - Accent1 4 3 9 5" xfId="8035"/>
    <cellStyle name="40% - Accent1 4 3 9 6" xfId="10674"/>
    <cellStyle name="40% - Accent1 4 3 9 7" xfId="14164"/>
    <cellStyle name="40% - Accent1 4 3 9 8" xfId="21931"/>
    <cellStyle name="40% - Accent1 4 4" xfId="540"/>
    <cellStyle name="40% - Accent1 4 4 2" xfId="3121"/>
    <cellStyle name="40% - Accent1 4 4 2 2" xfId="16190"/>
    <cellStyle name="40% - Accent1 4 4 3" xfId="5453"/>
    <cellStyle name="40% - Accent1 4 4 3 2" xfId="17528"/>
    <cellStyle name="40% - Accent1 4 4 4" xfId="6321"/>
    <cellStyle name="40% - Accent1 4 4 4 2" xfId="19097"/>
    <cellStyle name="40% - Accent1 4 4 5" xfId="8034"/>
    <cellStyle name="40% - Accent1 4 4 6" xfId="10673"/>
    <cellStyle name="40% - Accent1 4 4 7" xfId="13445"/>
    <cellStyle name="40% - Accent1 4 4 8" xfId="21303"/>
    <cellStyle name="40% - Accent1 4 5" xfId="484"/>
    <cellStyle name="40% - Accent1 4 5 2" xfId="3108"/>
    <cellStyle name="40% - Accent1 4 5 2 2" xfId="16191"/>
    <cellStyle name="40% - Accent1 4 5 3" xfId="5408"/>
    <cellStyle name="40% - Accent1 4 5 3 2" xfId="17527"/>
    <cellStyle name="40% - Accent1 4 5 4" xfId="6320"/>
    <cellStyle name="40% - Accent1 4 5 4 2" xfId="19096"/>
    <cellStyle name="40% - Accent1 4 5 5" xfId="8033"/>
    <cellStyle name="40% - Accent1 4 5 6" xfId="10672"/>
    <cellStyle name="40% - Accent1 4 5 7" xfId="13415"/>
    <cellStyle name="40% - Accent1 4 5 8" xfId="21281"/>
    <cellStyle name="40% - Accent1 4 6" xfId="1501"/>
    <cellStyle name="40% - Accent1 4 7" xfId="1646"/>
    <cellStyle name="40% - Accent1 4 8" xfId="1906"/>
    <cellStyle name="40% - Accent1 4 9" xfId="1974"/>
    <cellStyle name="40% - Accent1 5" xfId="188"/>
    <cellStyle name="40% - Accent1 5 10" xfId="2250"/>
    <cellStyle name="40% - Accent1 5 10 2" xfId="3835"/>
    <cellStyle name="40% - Accent1 5 10 2 2" xfId="16197"/>
    <cellStyle name="40% - Accent1 5 10 3" xfId="6994"/>
    <cellStyle name="40% - Accent1 5 10 3 2" xfId="17520"/>
    <cellStyle name="40% - Accent1 5 10 4" xfId="6058"/>
    <cellStyle name="40% - Accent1 5 10 4 2" xfId="19094"/>
    <cellStyle name="40% - Accent1 5 10 5" xfId="8027"/>
    <cellStyle name="40% - Accent1 5 10 6" xfId="10670"/>
    <cellStyle name="40% - Accent1 5 10 7" xfId="14323"/>
    <cellStyle name="40% - Accent1 5 10 8" xfId="22090"/>
    <cellStyle name="40% - Accent1 5 11" xfId="2545"/>
    <cellStyle name="40% - Accent1 5 11 2" xfId="4114"/>
    <cellStyle name="40% - Accent1 5 11 2 2" xfId="16198"/>
    <cellStyle name="40% - Accent1 5 11 3" xfId="7289"/>
    <cellStyle name="40% - Accent1 5 11 3 2" xfId="17519"/>
    <cellStyle name="40% - Accent1 5 11 4" xfId="6052"/>
    <cellStyle name="40% - Accent1 5 11 4 2" xfId="19093"/>
    <cellStyle name="40% - Accent1 5 11 5" xfId="8026"/>
    <cellStyle name="40% - Accent1 5 11 6" xfId="10669"/>
    <cellStyle name="40% - Accent1 5 11 7" xfId="14606"/>
    <cellStyle name="40% - Accent1 5 11 8" xfId="22373"/>
    <cellStyle name="40% - Accent1 5 12" xfId="2744"/>
    <cellStyle name="40% - Accent1 5 12 2" xfId="4289"/>
    <cellStyle name="40% - Accent1 5 12 2 2" xfId="16199"/>
    <cellStyle name="40% - Accent1 5 12 3" xfId="7488"/>
    <cellStyle name="40% - Accent1 5 12 3 2" xfId="17518"/>
    <cellStyle name="40% - Accent1 5 12 4" xfId="6577"/>
    <cellStyle name="40% - Accent1 5 12 4 2" xfId="19092"/>
    <cellStyle name="40% - Accent1 5 12 5" xfId="8025"/>
    <cellStyle name="40% - Accent1 5 12 6" xfId="10668"/>
    <cellStyle name="40% - Accent1 5 12 7" xfId="14789"/>
    <cellStyle name="40% - Accent1 5 12 8" xfId="22556"/>
    <cellStyle name="40% - Accent1 5 13" xfId="2881"/>
    <cellStyle name="40% - Accent1 5 13 2" xfId="6609"/>
    <cellStyle name="40% - Accent1 5 13 2 2" xfId="16200"/>
    <cellStyle name="40% - Accent1 5 13 3" xfId="8024"/>
    <cellStyle name="40% - Accent1 5 13 3 2" xfId="17517"/>
    <cellStyle name="40% - Accent1 5 13 4" xfId="10667"/>
    <cellStyle name="40% - Accent1 5 13 4 2" xfId="19091"/>
    <cellStyle name="40% - Accent1 5 13 5" xfId="15073"/>
    <cellStyle name="40% - Accent1 5 14" xfId="4419"/>
    <cellStyle name="40% - Accent1 5 14 2" xfId="16196"/>
    <cellStyle name="40% - Accent1 5 15" xfId="4827"/>
    <cellStyle name="40% - Accent1 5 15 2" xfId="17521"/>
    <cellStyle name="40% - Accent1 5 16" xfId="5813"/>
    <cellStyle name="40% - Accent1 5 16 2" xfId="19095"/>
    <cellStyle name="40% - Accent1 5 17" xfId="8028"/>
    <cellStyle name="40% - Accent1 5 18" xfId="10671"/>
    <cellStyle name="40% - Accent1 5 19" xfId="13170"/>
    <cellStyle name="40% - Accent1 5 2" xfId="328"/>
    <cellStyle name="40% - Accent1 5 2 10" xfId="6580"/>
    <cellStyle name="40% - Accent1 5 2 10 2" xfId="19090"/>
    <cellStyle name="40% - Accent1 5 2 11" xfId="8023"/>
    <cellStyle name="40% - Accent1 5 2 12" xfId="10666"/>
    <cellStyle name="40% - Accent1 5 2 13" xfId="13279"/>
    <cellStyle name="40% - Accent1 5 2 14" xfId="21008"/>
    <cellStyle name="40% - Accent1 5 2 2" xfId="705"/>
    <cellStyle name="40% - Accent1 5 2 2 2" xfId="3242"/>
    <cellStyle name="40% - Accent1 5 2 2 2 2" xfId="16202"/>
    <cellStyle name="40% - Accent1 5 2 2 3" xfId="5617"/>
    <cellStyle name="40% - Accent1 5 2 2 3 2" xfId="17515"/>
    <cellStyle name="40% - Accent1 5 2 2 4" xfId="6318"/>
    <cellStyle name="40% - Accent1 5 2 2 4 2" xfId="19089"/>
    <cellStyle name="40% - Accent1 5 2 2 5" xfId="8022"/>
    <cellStyle name="40% - Accent1 5 2 2 6" xfId="10665"/>
    <cellStyle name="40% - Accent1 5 2 2 7" xfId="13568"/>
    <cellStyle name="40% - Accent1 5 2 2 8" xfId="21433"/>
    <cellStyle name="40% - Accent1 5 2 3" xfId="1166"/>
    <cellStyle name="40% - Accent1 5 2 3 2" xfId="3443"/>
    <cellStyle name="40% - Accent1 5 2 3 2 2" xfId="16203"/>
    <cellStyle name="40% - Accent1 5 2 3 3" xfId="5916"/>
    <cellStyle name="40% - Accent1 5 2 3 3 2" xfId="17514"/>
    <cellStyle name="40% - Accent1 5 2 3 4" xfId="5421"/>
    <cellStyle name="40% - Accent1 5 2 3 4 2" xfId="19088"/>
    <cellStyle name="40% - Accent1 5 2 3 5" xfId="7986"/>
    <cellStyle name="40% - Accent1 5 2 3 6" xfId="10664"/>
    <cellStyle name="40% - Accent1 5 2 3 7" xfId="13887"/>
    <cellStyle name="40% - Accent1 5 2 3 8" xfId="21655"/>
    <cellStyle name="40% - Accent1 5 2 4" xfId="2388"/>
    <cellStyle name="40% - Accent1 5 2 4 2" xfId="3968"/>
    <cellStyle name="40% - Accent1 5 2 4 2 2" xfId="16204"/>
    <cellStyle name="40% - Accent1 5 2 4 3" xfId="7132"/>
    <cellStyle name="40% - Accent1 5 2 4 3 2" xfId="17513"/>
    <cellStyle name="40% - Accent1 5 2 4 4" xfId="6317"/>
    <cellStyle name="40% - Accent1 5 2 4 4 2" xfId="19087"/>
    <cellStyle name="40% - Accent1 5 2 4 5" xfId="7985"/>
    <cellStyle name="40% - Accent1 5 2 4 6" xfId="10663"/>
    <cellStyle name="40% - Accent1 5 2 4 7" xfId="14459"/>
    <cellStyle name="40% - Accent1 5 2 4 8" xfId="22226"/>
    <cellStyle name="40% - Accent1 5 2 5" xfId="2133"/>
    <cellStyle name="40% - Accent1 5 2 5 2" xfId="3739"/>
    <cellStyle name="40% - Accent1 5 2 5 2 2" xfId="16205"/>
    <cellStyle name="40% - Accent1 5 2 5 3" xfId="6877"/>
    <cellStyle name="40% - Accent1 5 2 5 3 2" xfId="17512"/>
    <cellStyle name="40% - Accent1 5 2 5 4" xfId="4856"/>
    <cellStyle name="40% - Accent1 5 2 5 4 2" xfId="19086"/>
    <cellStyle name="40% - Accent1 5 2 5 5" xfId="7984"/>
    <cellStyle name="40% - Accent1 5 2 5 6" xfId="10662"/>
    <cellStyle name="40% - Accent1 5 2 5 7" xfId="14223"/>
    <cellStyle name="40% - Accent1 5 2 5 8" xfId="21990"/>
    <cellStyle name="40% - Accent1 5 2 6" xfId="2645"/>
    <cellStyle name="40% - Accent1 5 2 6 2" xfId="4204"/>
    <cellStyle name="40% - Accent1 5 2 6 2 2" xfId="16206"/>
    <cellStyle name="40% - Accent1 5 2 6 3" xfId="7389"/>
    <cellStyle name="40% - Accent1 5 2 6 3 2" xfId="17511"/>
    <cellStyle name="40% - Accent1 5 2 6 4" xfId="6315"/>
    <cellStyle name="40% - Accent1 5 2 6 4 2" xfId="19085"/>
    <cellStyle name="40% - Accent1 5 2 6 5" xfId="7983"/>
    <cellStyle name="40% - Accent1 5 2 6 6" xfId="10661"/>
    <cellStyle name="40% - Accent1 5 2 6 7" xfId="14701"/>
    <cellStyle name="40% - Accent1 5 2 6 8" xfId="22468"/>
    <cellStyle name="40% - Accent1 5 2 7" xfId="2974"/>
    <cellStyle name="40% - Accent1 5 2 7 2" xfId="6314"/>
    <cellStyle name="40% - Accent1 5 2 7 2 2" xfId="16207"/>
    <cellStyle name="40% - Accent1 5 2 7 3" xfId="7982"/>
    <cellStyle name="40% - Accent1 5 2 7 3 2" xfId="17510"/>
    <cellStyle name="40% - Accent1 5 2 7 4" xfId="10660"/>
    <cellStyle name="40% - Accent1 5 2 7 4 2" xfId="19083"/>
    <cellStyle name="40% - Accent1 5 2 7 5" xfId="15171"/>
    <cellStyle name="40% - Accent1 5 2 8" xfId="4514"/>
    <cellStyle name="40% - Accent1 5 2 8 2" xfId="16201"/>
    <cellStyle name="40% - Accent1 5 2 9" xfId="5002"/>
    <cellStyle name="40% - Accent1 5 2 9 2" xfId="17516"/>
    <cellStyle name="40% - Accent1 5 20" xfId="20896"/>
    <cellStyle name="40% - Accent1 5 3" xfId="367"/>
    <cellStyle name="40% - Accent1 5 3 10" xfId="4710"/>
    <cellStyle name="40% - Accent1 5 3 10 2" xfId="19082"/>
    <cellStyle name="40% - Accent1 5 3 11" xfId="7960"/>
    <cellStyle name="40% - Accent1 5 3 12" xfId="10659"/>
    <cellStyle name="40% - Accent1 5 3 13" xfId="13316"/>
    <cellStyle name="40% - Accent1 5 3 14" xfId="21046"/>
    <cellStyle name="40% - Accent1 5 3 2" xfId="744"/>
    <cellStyle name="40% - Accent1 5 3 2 2" xfId="3279"/>
    <cellStyle name="40% - Accent1 5 3 2 2 2" xfId="16209"/>
    <cellStyle name="40% - Accent1 5 3 2 3" xfId="5656"/>
    <cellStyle name="40% - Accent1 5 3 2 3 2" xfId="17508"/>
    <cellStyle name="40% - Accent1 5 3 2 4" xfId="6312"/>
    <cellStyle name="40% - Accent1 5 3 2 4 2" xfId="19081"/>
    <cellStyle name="40% - Accent1 5 3 2 5" xfId="7959"/>
    <cellStyle name="40% - Accent1 5 3 2 6" xfId="10658"/>
    <cellStyle name="40% - Accent1 5 3 2 7" xfId="13603"/>
    <cellStyle name="40% - Accent1 5 3 2 8" xfId="21470"/>
    <cellStyle name="40% - Accent1 5 3 3" xfId="1203"/>
    <cellStyle name="40% - Accent1 5 3 3 2" xfId="3480"/>
    <cellStyle name="40% - Accent1 5 3 3 2 2" xfId="16210"/>
    <cellStyle name="40% - Accent1 5 3 3 3" xfId="5953"/>
    <cellStyle name="40% - Accent1 5 3 3 3 2" xfId="17507"/>
    <cellStyle name="40% - Accent1 5 3 3 4" xfId="6311"/>
    <cellStyle name="40% - Accent1 5 3 3 4 2" xfId="19080"/>
    <cellStyle name="40% - Accent1 5 3 3 5" xfId="7958"/>
    <cellStyle name="40% - Accent1 5 3 3 6" xfId="10657"/>
    <cellStyle name="40% - Accent1 5 3 3 7" xfId="13924"/>
    <cellStyle name="40% - Accent1 5 3 3 8" xfId="21692"/>
    <cellStyle name="40% - Accent1 5 3 4" xfId="2427"/>
    <cellStyle name="40% - Accent1 5 3 4 2" xfId="4007"/>
    <cellStyle name="40% - Accent1 5 3 4 2 2" xfId="16211"/>
    <cellStyle name="40% - Accent1 5 3 4 3" xfId="7171"/>
    <cellStyle name="40% - Accent1 5 3 4 3 2" xfId="17505"/>
    <cellStyle name="40% - Accent1 5 3 4 4" xfId="4709"/>
    <cellStyle name="40% - Accent1 5 3 4 4 2" xfId="19079"/>
    <cellStyle name="40% - Accent1 5 3 4 5" xfId="7957"/>
    <cellStyle name="40% - Accent1 5 3 4 6" xfId="10656"/>
    <cellStyle name="40% - Accent1 5 3 4 7" xfId="14498"/>
    <cellStyle name="40% - Accent1 5 3 4 8" xfId="22265"/>
    <cellStyle name="40% - Accent1 5 3 5" xfId="2110"/>
    <cellStyle name="40% - Accent1 5 3 5 2" xfId="3716"/>
    <cellStyle name="40% - Accent1 5 3 5 2 2" xfId="16212"/>
    <cellStyle name="40% - Accent1 5 3 5 3" xfId="6854"/>
    <cellStyle name="40% - Accent1 5 3 5 3 2" xfId="17504"/>
    <cellStyle name="40% - Accent1 5 3 5 4" xfId="6158"/>
    <cellStyle name="40% - Accent1 5 3 5 4 2" xfId="19078"/>
    <cellStyle name="40% - Accent1 5 3 5 5" xfId="7952"/>
    <cellStyle name="40% - Accent1 5 3 5 6" xfId="10655"/>
    <cellStyle name="40% - Accent1 5 3 5 7" xfId="14200"/>
    <cellStyle name="40% - Accent1 5 3 5 8" xfId="21967"/>
    <cellStyle name="40% - Accent1 5 3 6" xfId="2584"/>
    <cellStyle name="40% - Accent1 5 3 6 2" xfId="4151"/>
    <cellStyle name="40% - Accent1 5 3 6 2 2" xfId="16213"/>
    <cellStyle name="40% - Accent1 5 3 6 3" xfId="7328"/>
    <cellStyle name="40% - Accent1 5 3 6 3 2" xfId="17503"/>
    <cellStyle name="40% - Accent1 5 3 6 4" xfId="4663"/>
    <cellStyle name="40% - Accent1 5 3 6 4 2" xfId="19077"/>
    <cellStyle name="40% - Accent1 5 3 6 5" xfId="7951"/>
    <cellStyle name="40% - Accent1 5 3 6 6" xfId="10654"/>
    <cellStyle name="40% - Accent1 5 3 6 7" xfId="14644"/>
    <cellStyle name="40% - Accent1 5 3 6 8" xfId="22411"/>
    <cellStyle name="40% - Accent1 5 3 7" xfId="3011"/>
    <cellStyle name="40% - Accent1 5 3 7 2" xfId="6117"/>
    <cellStyle name="40% - Accent1 5 3 7 2 2" xfId="16214"/>
    <cellStyle name="40% - Accent1 5 3 7 3" xfId="7950"/>
    <cellStyle name="40% - Accent1 5 3 7 3 2" xfId="17502"/>
    <cellStyle name="40% - Accent1 5 3 7 4" xfId="10653"/>
    <cellStyle name="40% - Accent1 5 3 7 4 2" xfId="19076"/>
    <cellStyle name="40% - Accent1 5 3 7 5" xfId="15209"/>
    <cellStyle name="40% - Accent1 5 3 8" xfId="4551"/>
    <cellStyle name="40% - Accent1 5 3 8 2" xfId="16208"/>
    <cellStyle name="40% - Accent1 5 3 9" xfId="5041"/>
    <cellStyle name="40% - Accent1 5 3 9 2" xfId="17509"/>
    <cellStyle name="40% - Accent1 5 4" xfId="582"/>
    <cellStyle name="40% - Accent1 5 4 2" xfId="3139"/>
    <cellStyle name="40% - Accent1 5 4 2 2" xfId="16215"/>
    <cellStyle name="40% - Accent1 5 4 3" xfId="5494"/>
    <cellStyle name="40% - Accent1 5 4 3 2" xfId="17501"/>
    <cellStyle name="40% - Accent1 5 4 4" xfId="5428"/>
    <cellStyle name="40% - Accent1 5 4 4 2" xfId="19075"/>
    <cellStyle name="40% - Accent1 5 4 5" xfId="7949"/>
    <cellStyle name="40% - Accent1 5 4 6" xfId="10652"/>
    <cellStyle name="40% - Accent1 5 4 7" xfId="13465"/>
    <cellStyle name="40% - Accent1 5 4 8" xfId="21327"/>
    <cellStyle name="40% - Accent1 5 5" xfId="1045"/>
    <cellStyle name="40% - Accent1 5 5 2" xfId="3352"/>
    <cellStyle name="40% - Accent1 5 5 2 2" xfId="16216"/>
    <cellStyle name="40% - Accent1 5 5 3" xfId="5795"/>
    <cellStyle name="40% - Accent1 5 5 3 2" xfId="17500"/>
    <cellStyle name="40% - Accent1 5 5 4" xfId="6053"/>
    <cellStyle name="40% - Accent1 5 5 4 2" xfId="19074"/>
    <cellStyle name="40% - Accent1 5 5 5" xfId="7927"/>
    <cellStyle name="40% - Accent1 5 5 6" xfId="10651"/>
    <cellStyle name="40% - Accent1 5 5 7" xfId="13793"/>
    <cellStyle name="40% - Accent1 5 5 8" xfId="21560"/>
    <cellStyle name="40% - Accent1 5 6" xfId="1504"/>
    <cellStyle name="40% - Accent1 5 7" xfId="1639"/>
    <cellStyle name="40% - Accent1 5 8" xfId="1902"/>
    <cellStyle name="40% - Accent1 5 9" xfId="1970"/>
    <cellStyle name="40% - Accent1 6" xfId="226"/>
    <cellStyle name="40% - Accent1 7" xfId="237"/>
    <cellStyle name="40% - Accent1 7 10" xfId="4437"/>
    <cellStyle name="40% - Accent1 7 10 2" xfId="16222"/>
    <cellStyle name="40% - Accent1 7 11" xfId="4876"/>
    <cellStyle name="40% - Accent1 7 11 2" xfId="17494"/>
    <cellStyle name="40% - Accent1 7 12" xfId="5379"/>
    <cellStyle name="40% - Accent1 7 12 2" xfId="19073"/>
    <cellStyle name="40% - Accent1 7 13" xfId="7913"/>
    <cellStyle name="40% - Accent1 7 14" xfId="10650"/>
    <cellStyle name="40% - Accent1 7 15" xfId="13192"/>
    <cellStyle name="40% - Accent1 7 16" xfId="20918"/>
    <cellStyle name="40% - Accent1 7 2" xfId="351"/>
    <cellStyle name="40% - Accent1 7 2 10" xfId="6308"/>
    <cellStyle name="40% - Accent1 7 2 10 2" xfId="19072"/>
    <cellStyle name="40% - Accent1 7 2 11" xfId="7912"/>
    <cellStyle name="40% - Accent1 7 2 12" xfId="10649"/>
    <cellStyle name="40% - Accent1 7 2 13" xfId="13300"/>
    <cellStyle name="40% - Accent1 7 2 14" xfId="21031"/>
    <cellStyle name="40% - Accent1 7 2 2" xfId="728"/>
    <cellStyle name="40% - Accent1 7 2 2 2" xfId="3265"/>
    <cellStyle name="40% - Accent1 7 2 2 2 2" xfId="16224"/>
    <cellStyle name="40% - Accent1 7 2 2 3" xfId="5640"/>
    <cellStyle name="40% - Accent1 7 2 2 3 2" xfId="17492"/>
    <cellStyle name="40% - Accent1 7 2 2 4" xfId="4857"/>
    <cellStyle name="40% - Accent1 7 2 2 4 2" xfId="19071"/>
    <cellStyle name="40% - Accent1 7 2 2 5" xfId="7911"/>
    <cellStyle name="40% - Accent1 7 2 2 6" xfId="10648"/>
    <cellStyle name="40% - Accent1 7 2 2 7" xfId="13589"/>
    <cellStyle name="40% - Accent1 7 2 2 8" xfId="21456"/>
    <cellStyle name="40% - Accent1 7 2 3" xfId="1189"/>
    <cellStyle name="40% - Accent1 7 2 3 2" xfId="3466"/>
    <cellStyle name="40% - Accent1 7 2 3 2 2" xfId="16225"/>
    <cellStyle name="40% - Accent1 7 2 3 3" xfId="5939"/>
    <cellStyle name="40% - Accent1 7 2 3 3 2" xfId="17491"/>
    <cellStyle name="40% - Accent1 7 2 3 4" xfId="6307"/>
    <cellStyle name="40% - Accent1 7 2 3 4 2" xfId="19069"/>
    <cellStyle name="40% - Accent1 7 2 3 5" xfId="7910"/>
    <cellStyle name="40% - Accent1 7 2 3 6" xfId="10647"/>
    <cellStyle name="40% - Accent1 7 2 3 7" xfId="13910"/>
    <cellStyle name="40% - Accent1 7 2 3 8" xfId="21678"/>
    <cellStyle name="40% - Accent1 7 2 4" xfId="2411"/>
    <cellStyle name="40% - Accent1 7 2 4 2" xfId="3991"/>
    <cellStyle name="40% - Accent1 7 2 4 2 2" xfId="16226"/>
    <cellStyle name="40% - Accent1 7 2 4 3" xfId="7155"/>
    <cellStyle name="40% - Accent1 7 2 4 3 2" xfId="17490"/>
    <cellStyle name="40% - Accent1 7 2 4 4" xfId="6306"/>
    <cellStyle name="40% - Accent1 7 2 4 4 2" xfId="19068"/>
    <cellStyle name="40% - Accent1 7 2 4 5" xfId="7909"/>
    <cellStyle name="40% - Accent1 7 2 4 6" xfId="10646"/>
    <cellStyle name="40% - Accent1 7 2 4 7" xfId="14482"/>
    <cellStyle name="40% - Accent1 7 2 4 8" xfId="22249"/>
    <cellStyle name="40% - Accent1 7 2 5" xfId="2121"/>
    <cellStyle name="40% - Accent1 7 2 5 2" xfId="3727"/>
    <cellStyle name="40% - Accent1 7 2 5 2 2" xfId="16227"/>
    <cellStyle name="40% - Accent1 7 2 5 3" xfId="6865"/>
    <cellStyle name="40% - Accent1 7 2 5 3 2" xfId="17489"/>
    <cellStyle name="40% - Accent1 7 2 5 4" xfId="4708"/>
    <cellStyle name="40% - Accent1 7 2 5 4 2" xfId="19067"/>
    <cellStyle name="40% - Accent1 7 2 5 5" xfId="7908"/>
    <cellStyle name="40% - Accent1 7 2 5 6" xfId="10645"/>
    <cellStyle name="40% - Accent1 7 2 5 7" xfId="14211"/>
    <cellStyle name="40% - Accent1 7 2 5 8" xfId="21978"/>
    <cellStyle name="40% - Accent1 7 2 6" xfId="2570"/>
    <cellStyle name="40% - Accent1 7 2 6 2" xfId="4137"/>
    <cellStyle name="40% - Accent1 7 2 6 2 2" xfId="16228"/>
    <cellStyle name="40% - Accent1 7 2 6 3" xfId="7314"/>
    <cellStyle name="40% - Accent1 7 2 6 3 2" xfId="17488"/>
    <cellStyle name="40% - Accent1 7 2 6 4" xfId="6305"/>
    <cellStyle name="40% - Accent1 7 2 6 4 2" xfId="19066"/>
    <cellStyle name="40% - Accent1 7 2 6 5" xfId="7848"/>
    <cellStyle name="40% - Accent1 7 2 6 6" xfId="10643"/>
    <cellStyle name="40% - Accent1 7 2 6 7" xfId="14630"/>
    <cellStyle name="40% - Accent1 7 2 6 8" xfId="22397"/>
    <cellStyle name="40% - Accent1 7 2 7" xfId="2997"/>
    <cellStyle name="40% - Accent1 7 2 7 2" xfId="6304"/>
    <cellStyle name="40% - Accent1 7 2 7 2 2" xfId="16229"/>
    <cellStyle name="40% - Accent1 7 2 7 3" xfId="7847"/>
    <cellStyle name="40% - Accent1 7 2 7 3 2" xfId="17486"/>
    <cellStyle name="40% - Accent1 7 2 7 4" xfId="10642"/>
    <cellStyle name="40% - Accent1 7 2 7 4 2" xfId="19065"/>
    <cellStyle name="40% - Accent1 7 2 7 5" xfId="15194"/>
    <cellStyle name="40% - Accent1 7 2 8" xfId="4537"/>
    <cellStyle name="40% - Accent1 7 2 8 2" xfId="16223"/>
    <cellStyle name="40% - Accent1 7 2 9" xfId="5025"/>
    <cellStyle name="40% - Accent1 7 2 9 2" xfId="17493"/>
    <cellStyle name="40% - Accent1 7 3" xfId="383"/>
    <cellStyle name="40% - Accent1 7 3 10" xfId="4707"/>
    <cellStyle name="40% - Accent1 7 3 10 2" xfId="19064"/>
    <cellStyle name="40% - Accent1 7 3 11" xfId="7846"/>
    <cellStyle name="40% - Accent1 7 3 12" xfId="10640"/>
    <cellStyle name="40% - Accent1 7 3 13" xfId="13332"/>
    <cellStyle name="40% - Accent1 7 3 14" xfId="21062"/>
    <cellStyle name="40% - Accent1 7 3 2" xfId="760"/>
    <cellStyle name="40% - Accent1 7 3 2 2" xfId="3295"/>
    <cellStyle name="40% - Accent1 7 3 2 2 2" xfId="16231"/>
    <cellStyle name="40% - Accent1 7 3 2 3" xfId="5672"/>
    <cellStyle name="40% - Accent1 7 3 2 3 2" xfId="17484"/>
    <cellStyle name="40% - Accent1 7 3 2 4" xfId="6157"/>
    <cellStyle name="40% - Accent1 7 3 2 4 2" xfId="19063"/>
    <cellStyle name="40% - Accent1 7 3 2 5" xfId="7845"/>
    <cellStyle name="40% - Accent1 7 3 2 6" xfId="10639"/>
    <cellStyle name="40% - Accent1 7 3 2 7" xfId="13619"/>
    <cellStyle name="40% - Accent1 7 3 2 8" xfId="21486"/>
    <cellStyle name="40% - Accent1 7 3 3" xfId="1219"/>
    <cellStyle name="40% - Accent1 7 3 3 2" xfId="3496"/>
    <cellStyle name="40% - Accent1 7 3 3 2 2" xfId="16232"/>
    <cellStyle name="40% - Accent1 7 3 3 3" xfId="5969"/>
    <cellStyle name="40% - Accent1 7 3 3 3 2" xfId="17483"/>
    <cellStyle name="40% - Accent1 7 3 3 4" xfId="4659"/>
    <cellStyle name="40% - Accent1 7 3 3 4 2" xfId="19062"/>
    <cellStyle name="40% - Accent1 7 3 3 5" xfId="7844"/>
    <cellStyle name="40% - Accent1 7 3 3 6" xfId="10638"/>
    <cellStyle name="40% - Accent1 7 3 3 7" xfId="13940"/>
    <cellStyle name="40% - Accent1 7 3 3 8" xfId="21708"/>
    <cellStyle name="40% - Accent1 7 3 4" xfId="2443"/>
    <cellStyle name="40% - Accent1 7 3 4 2" xfId="4023"/>
    <cellStyle name="40% - Accent1 7 3 4 2 2" xfId="16233"/>
    <cellStyle name="40% - Accent1 7 3 4 3" xfId="7187"/>
    <cellStyle name="40% - Accent1 7 3 4 3 2" xfId="17482"/>
    <cellStyle name="40% - Accent1 7 3 4 4" xfId="4818"/>
    <cellStyle name="40% - Accent1 7 3 4 4 2" xfId="19061"/>
    <cellStyle name="40% - Accent1 7 3 4 5" xfId="7822"/>
    <cellStyle name="40% - Accent1 7 3 4 6" xfId="10637"/>
    <cellStyle name="40% - Accent1 7 3 4 7" xfId="14514"/>
    <cellStyle name="40% - Accent1 7 3 4 8" xfId="22281"/>
    <cellStyle name="40% - Accent1 7 3 5" xfId="2666"/>
    <cellStyle name="40% - Accent1 7 3 5 2" xfId="4221"/>
    <cellStyle name="40% - Accent1 7 3 5 2 2" xfId="16234"/>
    <cellStyle name="40% - Accent1 7 3 5 3" xfId="7410"/>
    <cellStyle name="40% - Accent1 7 3 5 3 2" xfId="17481"/>
    <cellStyle name="40% - Accent1 7 3 5 4" xfId="6324"/>
    <cellStyle name="40% - Accent1 7 3 5 4 2" xfId="19060"/>
    <cellStyle name="40% - Accent1 7 3 5 5" xfId="7821"/>
    <cellStyle name="40% - Accent1 7 3 5 6" xfId="10627"/>
    <cellStyle name="40% - Accent1 7 3 5 7" xfId="14720"/>
    <cellStyle name="40% - Accent1 7 3 5 8" xfId="22487"/>
    <cellStyle name="40% - Accent1 7 3 6" xfId="2780"/>
    <cellStyle name="40% - Accent1 7 3 6 2" xfId="4313"/>
    <cellStyle name="40% - Accent1 7 3 6 2 2" xfId="16235"/>
    <cellStyle name="40% - Accent1 7 3 6 3" xfId="7524"/>
    <cellStyle name="40% - Accent1 7 3 6 3 2" xfId="17480"/>
    <cellStyle name="40% - Accent1 7 3 6 4" xfId="6615"/>
    <cellStyle name="40% - Accent1 7 3 6 4 2" xfId="19059"/>
    <cellStyle name="40% - Accent1 7 3 6 5" xfId="7820"/>
    <cellStyle name="40% - Accent1 7 3 6 6" xfId="10626"/>
    <cellStyle name="40% - Accent1 7 3 6 7" xfId="14819"/>
    <cellStyle name="40% - Accent1 7 3 6 8" xfId="22586"/>
    <cellStyle name="40% - Accent1 7 3 7" xfId="3027"/>
    <cellStyle name="40% - Accent1 7 3 7 2" xfId="6217"/>
    <cellStyle name="40% - Accent1 7 3 7 2 2" xfId="16236"/>
    <cellStyle name="40% - Accent1 7 3 7 3" xfId="7819"/>
    <cellStyle name="40% - Accent1 7 3 7 3 2" xfId="17479"/>
    <cellStyle name="40% - Accent1 7 3 7 4" xfId="10625"/>
    <cellStyle name="40% - Accent1 7 3 7 4 2" xfId="19058"/>
    <cellStyle name="40% - Accent1 7 3 7 5" xfId="15225"/>
    <cellStyle name="40% - Accent1 7 3 8" xfId="4567"/>
    <cellStyle name="40% - Accent1 7 3 8 2" xfId="16230"/>
    <cellStyle name="40% - Accent1 7 3 9" xfId="5057"/>
    <cellStyle name="40% - Accent1 7 3 9 2" xfId="17485"/>
    <cellStyle name="40% - Accent1 7 4" xfId="620"/>
    <cellStyle name="40% - Accent1 7 4 2" xfId="3161"/>
    <cellStyle name="40% - Accent1 7 4 2 2" xfId="16237"/>
    <cellStyle name="40% - Accent1 7 4 3" xfId="5532"/>
    <cellStyle name="40% - Accent1 7 4 3 2" xfId="17478"/>
    <cellStyle name="40% - Accent1 7 4 4" xfId="6303"/>
    <cellStyle name="40% - Accent1 7 4 4 2" xfId="19057"/>
    <cellStyle name="40% - Accent1 7 4 5" xfId="7814"/>
    <cellStyle name="40% - Accent1 7 4 6" xfId="10624"/>
    <cellStyle name="40% - Accent1 7 4 7" xfId="13490"/>
    <cellStyle name="40% - Accent1 7 4 8" xfId="21352"/>
    <cellStyle name="40% - Accent1 7 5" xfId="1080"/>
    <cellStyle name="40% - Accent1 7 5 2" xfId="3368"/>
    <cellStyle name="40% - Accent1 7 5 2 2" xfId="16238"/>
    <cellStyle name="40% - Accent1 7 5 3" xfId="5830"/>
    <cellStyle name="40% - Accent1 7 5 3 2" xfId="17477"/>
    <cellStyle name="40% - Accent1 7 5 4" xfId="6347"/>
    <cellStyle name="40% - Accent1 7 5 4 2" xfId="19056"/>
    <cellStyle name="40% - Accent1 7 5 5" xfId="7813"/>
    <cellStyle name="40% - Accent1 7 5 6" xfId="10623"/>
    <cellStyle name="40% - Accent1 7 5 7" xfId="13811"/>
    <cellStyle name="40% - Accent1 7 5 8" xfId="21578"/>
    <cellStyle name="40% - Accent1 7 6" xfId="2297"/>
    <cellStyle name="40% - Accent1 7 6 2" xfId="3879"/>
    <cellStyle name="40% - Accent1 7 6 2 2" xfId="16239"/>
    <cellStyle name="40% - Accent1 7 6 3" xfId="7041"/>
    <cellStyle name="40% - Accent1 7 6 3 2" xfId="17476"/>
    <cellStyle name="40% - Accent1 7 6 4" xfId="6619"/>
    <cellStyle name="40% - Accent1 7 6 4 2" xfId="19055"/>
    <cellStyle name="40% - Accent1 7 6 5" xfId="7812"/>
    <cellStyle name="40% - Accent1 7 6 6" xfId="10622"/>
    <cellStyle name="40% - Accent1 7 6 7" xfId="14369"/>
    <cellStyle name="40% - Accent1 7 6 8" xfId="22136"/>
    <cellStyle name="40% - Accent1 7 7" xfId="2567"/>
    <cellStyle name="40% - Accent1 7 7 2" xfId="4134"/>
    <cellStyle name="40% - Accent1 7 7 2 2" xfId="16240"/>
    <cellStyle name="40% - Accent1 7 7 3" xfId="7311"/>
    <cellStyle name="40% - Accent1 7 7 3 2" xfId="17475"/>
    <cellStyle name="40% - Accent1 7 7 4" xfId="6234"/>
    <cellStyle name="40% - Accent1 7 7 4 2" xfId="19054"/>
    <cellStyle name="40% - Accent1 7 7 5" xfId="7811"/>
    <cellStyle name="40% - Accent1 7 7 6" xfId="10621"/>
    <cellStyle name="40% - Accent1 7 7 7" xfId="14627"/>
    <cellStyle name="40% - Accent1 7 7 8" xfId="22394"/>
    <cellStyle name="40% - Accent1 7 8" xfId="2748"/>
    <cellStyle name="40% - Accent1 7 8 2" xfId="4292"/>
    <cellStyle name="40% - Accent1 7 8 2 2" xfId="16241"/>
    <cellStyle name="40% - Accent1 7 8 3" xfId="7492"/>
    <cellStyle name="40% - Accent1 7 8 3 2" xfId="17474"/>
    <cellStyle name="40% - Accent1 7 8 4" xfId="6300"/>
    <cellStyle name="40% - Accent1 7 8 4 2" xfId="19053"/>
    <cellStyle name="40% - Accent1 7 8 5" xfId="7789"/>
    <cellStyle name="40% - Accent1 7 8 6" xfId="10620"/>
    <cellStyle name="40% - Accent1 7 8 7" xfId="14792"/>
    <cellStyle name="40% - Accent1 7 8 8" xfId="22559"/>
    <cellStyle name="40% - Accent1 7 9" xfId="2897"/>
    <cellStyle name="40% - Accent1 7 9 2" xfId="6327"/>
    <cellStyle name="40% - Accent1 7 9 2 2" xfId="16242"/>
    <cellStyle name="40% - Accent1 7 9 3" xfId="7788"/>
    <cellStyle name="40% - Accent1 7 9 3 2" xfId="17473"/>
    <cellStyle name="40% - Accent1 7 9 4" xfId="10619"/>
    <cellStyle name="40% - Accent1 7 9 4 2" xfId="19052"/>
    <cellStyle name="40% - Accent1 7 9 5" xfId="15091"/>
    <cellStyle name="40% - Accent1 8" xfId="264"/>
    <cellStyle name="40% - Accent1 8 10" xfId="6616"/>
    <cellStyle name="40% - Accent1 8 10 2" xfId="19051"/>
    <cellStyle name="40% - Accent1 8 11" xfId="7787"/>
    <cellStyle name="40% - Accent1 8 12" xfId="10618"/>
    <cellStyle name="40% - Accent1 8 13" xfId="13218"/>
    <cellStyle name="40% - Accent1 8 14" xfId="20945"/>
    <cellStyle name="40% - Accent1 8 2" xfId="644"/>
    <cellStyle name="40% - Accent1 8 2 2" xfId="3184"/>
    <cellStyle name="40% - Accent1 8 2 2 2" xfId="16244"/>
    <cellStyle name="40% - Accent1 8 2 3" xfId="5556"/>
    <cellStyle name="40% - Accent1 8 2 3 2" xfId="17471"/>
    <cellStyle name="40% - Accent1 8 2 4" xfId="6225"/>
    <cellStyle name="40% - Accent1 8 2 4 2" xfId="19050"/>
    <cellStyle name="40% - Accent1 8 2 5" xfId="7778"/>
    <cellStyle name="40% - Accent1 8 2 6" xfId="10617"/>
    <cellStyle name="40% - Accent1 8 2 7" xfId="13513"/>
    <cellStyle name="40% - Accent1 8 2 8" xfId="21375"/>
    <cellStyle name="40% - Accent1 8 3" xfId="1104"/>
    <cellStyle name="40% - Accent1 8 3 2" xfId="3389"/>
    <cellStyle name="40% - Accent1 8 3 2 2" xfId="16245"/>
    <cellStyle name="40% - Accent1 8 3 3" xfId="5854"/>
    <cellStyle name="40% - Accent1 8 3 3 2" xfId="17470"/>
    <cellStyle name="40% - Accent1 8 3 4" xfId="6302"/>
    <cellStyle name="40% - Accent1 8 3 4 2" xfId="19049"/>
    <cellStyle name="40% - Accent1 8 3 5" xfId="7777"/>
    <cellStyle name="40% - Accent1 8 3 6" xfId="10616"/>
    <cellStyle name="40% - Accent1 8 3 7" xfId="13832"/>
    <cellStyle name="40% - Accent1 8 3 8" xfId="21599"/>
    <cellStyle name="40% - Accent1 8 4" xfId="2324"/>
    <cellStyle name="40% - Accent1 8 4 2" xfId="3906"/>
    <cellStyle name="40% - Accent1 8 4 2 2" xfId="16246"/>
    <cellStyle name="40% - Accent1 8 4 3" xfId="7068"/>
    <cellStyle name="40% - Accent1 8 4 3 2" xfId="17469"/>
    <cellStyle name="40% - Accent1 8 4 4" xfId="6299"/>
    <cellStyle name="40% - Accent1 8 4 4 2" xfId="19048"/>
    <cellStyle name="40% - Accent1 8 4 5" xfId="7776"/>
    <cellStyle name="40% - Accent1 8 4 6" xfId="10615"/>
    <cellStyle name="40% - Accent1 8 4 7" xfId="14396"/>
    <cellStyle name="40% - Accent1 8 4 8" xfId="22163"/>
    <cellStyle name="40% - Accent1 8 5" xfId="2164"/>
    <cellStyle name="40% - Accent1 8 5 2" xfId="3768"/>
    <cellStyle name="40% - Accent1 8 5 2 2" xfId="16247"/>
    <cellStyle name="40% - Accent1 8 5 3" xfId="6908"/>
    <cellStyle name="40% - Accent1 8 5 3 2" xfId="17468"/>
    <cellStyle name="40% - Accent1 8 5 4" xfId="6298"/>
    <cellStyle name="40% - Accent1 8 5 4 2" xfId="19047"/>
    <cellStyle name="40% - Accent1 8 5 5" xfId="7775"/>
    <cellStyle name="40% - Accent1 8 5 6" xfId="10614"/>
    <cellStyle name="40% - Accent1 8 5 7" xfId="14253"/>
    <cellStyle name="40% - Accent1 8 5 8" xfId="22020"/>
    <cellStyle name="40% - Accent1 8 6" xfId="2528"/>
    <cellStyle name="40% - Accent1 8 6 2" xfId="4099"/>
    <cellStyle name="40% - Accent1 8 6 2 2" xfId="16248"/>
    <cellStyle name="40% - Accent1 8 6 3" xfId="7272"/>
    <cellStyle name="40% - Accent1 8 6 3 2" xfId="17467"/>
    <cellStyle name="40% - Accent1 8 6 4" xfId="4706"/>
    <cellStyle name="40% - Accent1 8 6 4 2" xfId="19046"/>
    <cellStyle name="40% - Accent1 8 6 5" xfId="7774"/>
    <cellStyle name="40% - Accent1 8 6 6" xfId="10613"/>
    <cellStyle name="40% - Accent1 8 6 7" xfId="14591"/>
    <cellStyle name="40% - Accent1 8 6 8" xfId="22358"/>
    <cellStyle name="40% - Accent1 8 7" xfId="2918"/>
    <cellStyle name="40% - Accent1 8 7 2" xfId="6156"/>
    <cellStyle name="40% - Accent1 8 7 2 2" xfId="16249"/>
    <cellStyle name="40% - Accent1 8 7 3" xfId="7773"/>
    <cellStyle name="40% - Accent1 8 7 3 2" xfId="17466"/>
    <cellStyle name="40% - Accent1 8 7 4" xfId="10612"/>
    <cellStyle name="40% - Accent1 8 7 4 2" xfId="19045"/>
    <cellStyle name="40% - Accent1 8 7 5" xfId="15115"/>
    <cellStyle name="40% - Accent1 8 8" xfId="4458"/>
    <cellStyle name="40% - Accent1 8 8 2" xfId="16243"/>
    <cellStyle name="40% - Accent1 8 9" xfId="4938"/>
    <cellStyle name="40% - Accent1 8 9 2" xfId="17472"/>
    <cellStyle name="40% - Accent1 9" xfId="279"/>
    <cellStyle name="40% - Accent1 9 10" xfId="6296"/>
    <cellStyle name="40% - Accent1 9 10 2" xfId="19044"/>
    <cellStyle name="40% - Accent1 9 11" xfId="7772"/>
    <cellStyle name="40% - Accent1 9 12" xfId="10611"/>
    <cellStyle name="40% - Accent1 9 13" xfId="13233"/>
    <cellStyle name="40% - Accent1 9 14" xfId="20960"/>
    <cellStyle name="40% - Accent1 9 2" xfId="659"/>
    <cellStyle name="40% - Accent1 9 2 2" xfId="3198"/>
    <cellStyle name="40% - Accent1 9 2 2 2" xfId="16251"/>
    <cellStyle name="40% - Accent1 9 2 3" xfId="5571"/>
    <cellStyle name="40% - Accent1 9 2 3 2" xfId="17464"/>
    <cellStyle name="40% - Accent1 9 2 4" xfId="6295"/>
    <cellStyle name="40% - Accent1 9 2 4 2" xfId="19043"/>
    <cellStyle name="40% - Accent1 9 2 5" xfId="7771"/>
    <cellStyle name="40% - Accent1 9 2 6" xfId="10610"/>
    <cellStyle name="40% - Accent1 9 2 7" xfId="13527"/>
    <cellStyle name="40% - Accent1 9 2 8" xfId="21389"/>
    <cellStyle name="40% - Accent1 9 3" xfId="1118"/>
    <cellStyle name="40% - Accent1 9 3 2" xfId="3402"/>
    <cellStyle name="40% - Accent1 9 3 2 2" xfId="16252"/>
    <cellStyle name="40% - Accent1 9 3 3" xfId="5868"/>
    <cellStyle name="40% - Accent1 9 3 3 2" xfId="17463"/>
    <cellStyle name="40% - Accent1 9 3 4" xfId="4705"/>
    <cellStyle name="40% - Accent1 9 3 4 2" xfId="19042"/>
    <cellStyle name="40% - Accent1 9 3 5" xfId="7770"/>
    <cellStyle name="40% - Accent1 9 3 6" xfId="10609"/>
    <cellStyle name="40% - Accent1 9 3 7" xfId="13845"/>
    <cellStyle name="40% - Accent1 9 3 8" xfId="21612"/>
    <cellStyle name="40% - Accent1 9 4" xfId="2339"/>
    <cellStyle name="40% - Accent1 9 4 2" xfId="3921"/>
    <cellStyle name="40% - Accent1 9 4 2 2" xfId="16253"/>
    <cellStyle name="40% - Accent1 9 4 3" xfId="7083"/>
    <cellStyle name="40% - Accent1 9 4 3 2" xfId="17462"/>
    <cellStyle name="40% - Accent1 9 4 4" xfId="6116"/>
    <cellStyle name="40% - Accent1 9 4 4 2" xfId="19041"/>
    <cellStyle name="40% - Accent1 9 4 5" xfId="7710"/>
    <cellStyle name="40% - Accent1 9 4 6" xfId="10608"/>
    <cellStyle name="40% - Accent1 9 4 7" xfId="14411"/>
    <cellStyle name="40% - Accent1 9 4 8" xfId="22178"/>
    <cellStyle name="40% - Accent1 9 5" xfId="2268"/>
    <cellStyle name="40% - Accent1 9 5 2" xfId="3853"/>
    <cellStyle name="40% - Accent1 9 5 2 2" xfId="16254"/>
    <cellStyle name="40% - Accent1 9 5 3" xfId="7012"/>
    <cellStyle name="40% - Accent1 9 5 3 2" xfId="17461"/>
    <cellStyle name="40% - Accent1 9 5 4" xfId="5363"/>
    <cellStyle name="40% - Accent1 9 5 4 2" xfId="19040"/>
    <cellStyle name="40% - Accent1 9 5 5" xfId="7709"/>
    <cellStyle name="40% - Accent1 9 5 6" xfId="10607"/>
    <cellStyle name="40% - Accent1 9 5 7" xfId="14341"/>
    <cellStyle name="40% - Accent1 9 5 8" xfId="22108"/>
    <cellStyle name="40% - Accent1 9 6" xfId="2657"/>
    <cellStyle name="40% - Accent1 9 6 2" xfId="4213"/>
    <cellStyle name="40% - Accent1 9 6 2 2" xfId="16255"/>
    <cellStyle name="40% - Accent1 9 6 3" xfId="7401"/>
    <cellStyle name="40% - Accent1 9 6 3 2" xfId="17460"/>
    <cellStyle name="40% - Accent1 9 6 4" xfId="6063"/>
    <cellStyle name="40% - Accent1 9 6 4 2" xfId="19039"/>
    <cellStyle name="40% - Accent1 9 6 5" xfId="7708"/>
    <cellStyle name="40% - Accent1 9 6 6" xfId="10606"/>
    <cellStyle name="40% - Accent1 9 6 7" xfId="14711"/>
    <cellStyle name="40% - Accent1 9 6 8" xfId="22478"/>
    <cellStyle name="40% - Accent1 9 7" xfId="2931"/>
    <cellStyle name="40% - Accent1 9 7 2" xfId="6082"/>
    <cellStyle name="40% - Accent1 9 7 2 2" xfId="16256"/>
    <cellStyle name="40% - Accent1 9 7 3" xfId="7707"/>
    <cellStyle name="40% - Accent1 9 7 3 2" xfId="17459"/>
    <cellStyle name="40% - Accent1 9 7 4" xfId="10605"/>
    <cellStyle name="40% - Accent1 9 7 4 2" xfId="19038"/>
    <cellStyle name="40% - Accent1 9 7 5" xfId="15129"/>
    <cellStyle name="40% - Accent1 9 8" xfId="4471"/>
    <cellStyle name="40% - Accent1 9 8 2" xfId="16250"/>
    <cellStyle name="40% - Accent1 9 9" xfId="4953"/>
    <cellStyle name="40% - Accent1 9 9 2" xfId="17465"/>
    <cellStyle name="40% - Accent2" xfId="22" builtinId="35" customBuiltin="1"/>
    <cellStyle name="40% - Accent2 10" xfId="409"/>
    <cellStyle name="40% - Accent2 10 10" xfId="4858"/>
    <cellStyle name="40% - Accent2 10 10 2" xfId="19036"/>
    <cellStyle name="40% - Accent2 10 11" xfId="7684"/>
    <cellStyle name="40% - Accent2 10 12" xfId="10603"/>
    <cellStyle name="40% - Accent2 10 13" xfId="13358"/>
    <cellStyle name="40% - Accent2 10 14" xfId="21088"/>
    <cellStyle name="40% - Accent2 10 2" xfId="786"/>
    <cellStyle name="40% - Accent2 10 2 2" xfId="3321"/>
    <cellStyle name="40% - Accent2 10 2 2 2" xfId="16259"/>
    <cellStyle name="40% - Accent2 10 2 3" xfId="5698"/>
    <cellStyle name="40% - Accent2 10 2 3 2" xfId="17456"/>
    <cellStyle name="40% - Accent2 10 2 4" xfId="6372"/>
    <cellStyle name="40% - Accent2 10 2 4 2" xfId="19035"/>
    <cellStyle name="40% - Accent2 10 2 5" xfId="7683"/>
    <cellStyle name="40% - Accent2 10 2 6" xfId="10602"/>
    <cellStyle name="40% - Accent2 10 2 7" xfId="13642"/>
    <cellStyle name="40% - Accent2 10 2 8" xfId="21512"/>
    <cellStyle name="40% - Accent2 10 3" xfId="1245"/>
    <cellStyle name="40% - Accent2 10 3 2" xfId="3522"/>
    <cellStyle name="40% - Accent2 10 3 2 2" xfId="16260"/>
    <cellStyle name="40% - Accent2 10 3 3" xfId="5995"/>
    <cellStyle name="40% - Accent2 10 3 3 2" xfId="17455"/>
    <cellStyle name="40% - Accent2 10 3 4" xfId="6621"/>
    <cellStyle name="40% - Accent2 10 3 4 2" xfId="19034"/>
    <cellStyle name="40% - Accent2 10 3 5" xfId="7682"/>
    <cellStyle name="40% - Accent2 10 3 6" xfId="10601"/>
    <cellStyle name="40% - Accent2 10 3 7" xfId="13966"/>
    <cellStyle name="40% - Accent2 10 3 8" xfId="21734"/>
    <cellStyle name="40% - Accent2 10 4" xfId="2469"/>
    <cellStyle name="40% - Accent2 10 4 2" xfId="4049"/>
    <cellStyle name="40% - Accent2 10 4 2 2" xfId="16261"/>
    <cellStyle name="40% - Accent2 10 4 3" xfId="7213"/>
    <cellStyle name="40% - Accent2 10 4 3 2" xfId="17454"/>
    <cellStyle name="40% - Accent2 10 4 4" xfId="6273"/>
    <cellStyle name="40% - Accent2 10 4 4 2" xfId="19032"/>
    <cellStyle name="40% - Accent2 10 4 5" xfId="7681"/>
    <cellStyle name="40% - Accent2 10 4 6" xfId="10600"/>
    <cellStyle name="40% - Accent2 10 4 7" xfId="14540"/>
    <cellStyle name="40% - Accent2 10 4 8" xfId="22307"/>
    <cellStyle name="40% - Accent2 10 5" xfId="2692"/>
    <cellStyle name="40% - Accent2 10 5 2" xfId="4247"/>
    <cellStyle name="40% - Accent2 10 5 2 2" xfId="16262"/>
    <cellStyle name="40% - Accent2 10 5 3" xfId="7436"/>
    <cellStyle name="40% - Accent2 10 5 3 2" xfId="17453"/>
    <cellStyle name="40% - Accent2 10 5 4" xfId="6293"/>
    <cellStyle name="40% - Accent2 10 5 4 2" xfId="19031"/>
    <cellStyle name="40% - Accent2 10 5 5" xfId="7676"/>
    <cellStyle name="40% - Accent2 10 5 6" xfId="10599"/>
    <cellStyle name="40% - Accent2 10 5 7" xfId="14746"/>
    <cellStyle name="40% - Accent2 10 5 8" xfId="22513"/>
    <cellStyle name="40% - Accent2 10 6" xfId="2806"/>
    <cellStyle name="40% - Accent2 10 6 2" xfId="4339"/>
    <cellStyle name="40% - Accent2 10 6 2 2" xfId="16263"/>
    <cellStyle name="40% - Accent2 10 6 3" xfId="7550"/>
    <cellStyle name="40% - Accent2 10 6 3 2" xfId="17452"/>
    <cellStyle name="40% - Accent2 10 6 4" xfId="6381"/>
    <cellStyle name="40% - Accent2 10 6 4 2" xfId="19030"/>
    <cellStyle name="40% - Accent2 10 6 5" xfId="7675"/>
    <cellStyle name="40% - Accent2 10 6 6" xfId="10598"/>
    <cellStyle name="40% - Accent2 10 6 7" xfId="14845"/>
    <cellStyle name="40% - Accent2 10 6 8" xfId="22612"/>
    <cellStyle name="40% - Accent2 10 7" xfId="3053"/>
    <cellStyle name="40% - Accent2 10 7 2" xfId="6624"/>
    <cellStyle name="40% - Accent2 10 7 2 2" xfId="16264"/>
    <cellStyle name="40% - Accent2 10 7 3" xfId="7674"/>
    <cellStyle name="40% - Accent2 10 7 3 2" xfId="17451"/>
    <cellStyle name="40% - Accent2 10 7 4" xfId="10597"/>
    <cellStyle name="40% - Accent2 10 7 4 2" xfId="19027"/>
    <cellStyle name="40% - Accent2 10 7 5" xfId="15251"/>
    <cellStyle name="40% - Accent2 10 8" xfId="4593"/>
    <cellStyle name="40% - Accent2 10 8 2" xfId="16258"/>
    <cellStyle name="40% - Accent2 10 9" xfId="5083"/>
    <cellStyle name="40% - Accent2 10 9 2" xfId="17457"/>
    <cellStyle name="40% - Accent2 11" xfId="416"/>
    <cellStyle name="40% - Accent2 11 10" xfId="6287"/>
    <cellStyle name="40% - Accent2 11 10 2" xfId="19026"/>
    <cellStyle name="40% - Accent2 11 11" xfId="7673"/>
    <cellStyle name="40% - Accent2 11 12" xfId="10596"/>
    <cellStyle name="40% - Accent2 11 13" xfId="13365"/>
    <cellStyle name="40% - Accent2 11 14" xfId="21095"/>
    <cellStyle name="40% - Accent2 11 2" xfId="793"/>
    <cellStyle name="40% - Accent2 11 2 2" xfId="3328"/>
    <cellStyle name="40% - Accent2 11 2 2 2" xfId="16266"/>
    <cellStyle name="40% - Accent2 11 2 3" xfId="5705"/>
    <cellStyle name="40% - Accent2 11 2 3 2" xfId="17448"/>
    <cellStyle name="40% - Accent2 11 2 4" xfId="6290"/>
    <cellStyle name="40% - Accent2 11 2 4 2" xfId="19023"/>
    <cellStyle name="40% - Accent2 11 2 5" xfId="7651"/>
    <cellStyle name="40% - Accent2 11 2 6" xfId="10595"/>
    <cellStyle name="40% - Accent2 11 2 7" xfId="13649"/>
    <cellStyle name="40% - Accent2 11 2 8" xfId="21519"/>
    <cellStyle name="40% - Accent2 11 3" xfId="1252"/>
    <cellStyle name="40% - Accent2 11 3 2" xfId="3529"/>
    <cellStyle name="40% - Accent2 11 3 2 2" xfId="16267"/>
    <cellStyle name="40% - Accent2 11 3 3" xfId="6002"/>
    <cellStyle name="40% - Accent2 11 3 3 2" xfId="17447"/>
    <cellStyle name="40% - Accent2 11 3 4" xfId="6375"/>
    <cellStyle name="40% - Accent2 11 3 4 2" xfId="19022"/>
    <cellStyle name="40% - Accent2 11 3 5" xfId="7650"/>
    <cellStyle name="40% - Accent2 11 3 6" xfId="10594"/>
    <cellStyle name="40% - Accent2 11 3 7" xfId="13973"/>
    <cellStyle name="40% - Accent2 11 3 8" xfId="21741"/>
    <cellStyle name="40% - Accent2 11 4" xfId="2476"/>
    <cellStyle name="40% - Accent2 11 4 2" xfId="4056"/>
    <cellStyle name="40% - Accent2 11 4 2 2" xfId="16268"/>
    <cellStyle name="40% - Accent2 11 4 3" xfId="7220"/>
    <cellStyle name="40% - Accent2 11 4 3 2" xfId="17445"/>
    <cellStyle name="40% - Accent2 11 4 4" xfId="6622"/>
    <cellStyle name="40% - Accent2 11 4 4 2" xfId="19021"/>
    <cellStyle name="40% - Accent2 11 4 5" xfId="7649"/>
    <cellStyle name="40% - Accent2 11 4 6" xfId="10593"/>
    <cellStyle name="40% - Accent2 11 4 7" xfId="14547"/>
    <cellStyle name="40% - Accent2 11 4 8" xfId="22314"/>
    <cellStyle name="40% - Accent2 11 5" xfId="2699"/>
    <cellStyle name="40% - Accent2 11 5 2" xfId="4254"/>
    <cellStyle name="40% - Accent2 11 5 2 2" xfId="16269"/>
    <cellStyle name="40% - Accent2 11 5 3" xfId="7443"/>
    <cellStyle name="40% - Accent2 11 5 3 2" xfId="17444"/>
    <cellStyle name="40% - Accent2 11 5 4" xfId="6276"/>
    <cellStyle name="40% - Accent2 11 5 4 2" xfId="19019"/>
    <cellStyle name="40% - Accent2 11 5 5" xfId="7640"/>
    <cellStyle name="40% - Accent2 11 5 6" xfId="10592"/>
    <cellStyle name="40% - Accent2 11 5 7" xfId="14753"/>
    <cellStyle name="40% - Accent2 11 5 8" xfId="22520"/>
    <cellStyle name="40% - Accent2 11 6" xfId="2813"/>
    <cellStyle name="40% - Accent2 11 6 2" xfId="4346"/>
    <cellStyle name="40% - Accent2 11 6 2 2" xfId="16270"/>
    <cellStyle name="40% - Accent2 11 6 3" xfId="7557"/>
    <cellStyle name="40% - Accent2 11 6 3 2" xfId="17442"/>
    <cellStyle name="40% - Accent2 11 6 4" xfId="6292"/>
    <cellStyle name="40% - Accent2 11 6 4 2" xfId="19018"/>
    <cellStyle name="40% - Accent2 11 6 5" xfId="7639"/>
    <cellStyle name="40% - Accent2 11 6 6" xfId="10591"/>
    <cellStyle name="40% - Accent2 11 6 7" xfId="14852"/>
    <cellStyle name="40% - Accent2 11 6 8" xfId="22619"/>
    <cellStyle name="40% - Accent2 11 7" xfId="3060"/>
    <cellStyle name="40% - Accent2 11 7 2" xfId="6289"/>
    <cellStyle name="40% - Accent2 11 7 2 2" xfId="16271"/>
    <cellStyle name="40% - Accent2 11 7 3" xfId="7638"/>
    <cellStyle name="40% - Accent2 11 7 3 2" xfId="17441"/>
    <cellStyle name="40% - Accent2 11 7 4" xfId="10590"/>
    <cellStyle name="40% - Accent2 11 7 4 2" xfId="19017"/>
    <cellStyle name="40% - Accent2 11 7 5" xfId="15258"/>
    <cellStyle name="40% - Accent2 11 8" xfId="4600"/>
    <cellStyle name="40% - Accent2 11 8 2" xfId="16265"/>
    <cellStyle name="40% - Accent2 11 9" xfId="5090"/>
    <cellStyle name="40% - Accent2 11 9 2" xfId="17449"/>
    <cellStyle name="40% - Accent2 12" xfId="426"/>
    <cellStyle name="40% - Accent2 12 10" xfId="6288"/>
    <cellStyle name="40% - Accent2 12 10 2" xfId="19016"/>
    <cellStyle name="40% - Accent2 12 11" xfId="7637"/>
    <cellStyle name="40% - Accent2 12 12" xfId="10589"/>
    <cellStyle name="40% - Accent2 12 13" xfId="13375"/>
    <cellStyle name="40% - Accent2 12 14" xfId="21105"/>
    <cellStyle name="40% - Accent2 12 2" xfId="803"/>
    <cellStyle name="40% - Accent2 12 2 2" xfId="3338"/>
    <cellStyle name="40% - Accent2 12 2 2 2" xfId="16273"/>
    <cellStyle name="40% - Accent2 12 2 3" xfId="5715"/>
    <cellStyle name="40% - Accent2 12 2 3 2" xfId="17438"/>
    <cellStyle name="40% - Accent2 12 2 4" xfId="4704"/>
    <cellStyle name="40% - Accent2 12 2 4 2" xfId="19015"/>
    <cellStyle name="40% - Accent2 12 2 5" xfId="7636"/>
    <cellStyle name="40% - Accent2 12 2 6" xfId="10588"/>
    <cellStyle name="40% - Accent2 12 2 7" xfId="13659"/>
    <cellStyle name="40% - Accent2 12 2 8" xfId="21529"/>
    <cellStyle name="40% - Accent2 12 3" xfId="1262"/>
    <cellStyle name="40% - Accent2 12 3 2" xfId="3539"/>
    <cellStyle name="40% - Accent2 12 3 2 2" xfId="16274"/>
    <cellStyle name="40% - Accent2 12 3 3" xfId="6012"/>
    <cellStyle name="40% - Accent2 12 3 3 2" xfId="17437"/>
    <cellStyle name="40% - Accent2 12 3 4" xfId="6155"/>
    <cellStyle name="40% - Accent2 12 3 4 2" xfId="19014"/>
    <cellStyle name="40% - Accent2 12 3 5" xfId="7635"/>
    <cellStyle name="40% - Accent2 12 3 6" xfId="10587"/>
    <cellStyle name="40% - Accent2 12 3 7" xfId="13983"/>
    <cellStyle name="40% - Accent2 12 3 8" xfId="21751"/>
    <cellStyle name="40% - Accent2 12 4" xfId="2486"/>
    <cellStyle name="40% - Accent2 12 4 2" xfId="4066"/>
    <cellStyle name="40% - Accent2 12 4 2 2" xfId="16275"/>
    <cellStyle name="40% - Accent2 12 4 3" xfId="7230"/>
    <cellStyle name="40% - Accent2 12 4 3 2" xfId="17436"/>
    <cellStyle name="40% - Accent2 12 4 4" xfId="6286"/>
    <cellStyle name="40% - Accent2 12 4 4 2" xfId="19005"/>
    <cellStyle name="40% - Accent2 12 4 5" xfId="7634"/>
    <cellStyle name="40% - Accent2 12 4 6" xfId="10586"/>
    <cellStyle name="40% - Accent2 12 4 7" xfId="14557"/>
    <cellStyle name="40% - Accent2 12 4 8" xfId="22324"/>
    <cellStyle name="40% - Accent2 12 5" xfId="2709"/>
    <cellStyle name="40% - Accent2 12 5 2" xfId="4264"/>
    <cellStyle name="40% - Accent2 12 5 2 2" xfId="16276"/>
    <cellStyle name="40% - Accent2 12 5 3" xfId="7453"/>
    <cellStyle name="40% - Accent2 12 5 3 2" xfId="17435"/>
    <cellStyle name="40% - Accent2 12 5 4" xfId="6285"/>
    <cellStyle name="40% - Accent2 12 5 4 2" xfId="19004"/>
    <cellStyle name="40% - Accent2 12 5 5" xfId="7633"/>
    <cellStyle name="40% - Accent2 12 5 6" xfId="10585"/>
    <cellStyle name="40% - Accent2 12 5 7" xfId="14763"/>
    <cellStyle name="40% - Accent2 12 5 8" xfId="22530"/>
    <cellStyle name="40% - Accent2 12 6" xfId="2823"/>
    <cellStyle name="40% - Accent2 12 6 2" xfId="4356"/>
    <cellStyle name="40% - Accent2 12 6 2 2" xfId="16277"/>
    <cellStyle name="40% - Accent2 12 6 3" xfId="7567"/>
    <cellStyle name="40% - Accent2 12 6 3 2" xfId="17434"/>
    <cellStyle name="40% - Accent2 12 6 4" xfId="4703"/>
    <cellStyle name="40% - Accent2 12 6 4 2" xfId="19003"/>
    <cellStyle name="40% - Accent2 12 6 5" xfId="7632"/>
    <cellStyle name="40% - Accent2 12 6 6" xfId="10584"/>
    <cellStyle name="40% - Accent2 12 6 7" xfId="14862"/>
    <cellStyle name="40% - Accent2 12 6 8" xfId="22629"/>
    <cellStyle name="40% - Accent2 12 7" xfId="3070"/>
    <cellStyle name="40% - Accent2 12 7 2" xfId="6115"/>
    <cellStyle name="40% - Accent2 12 7 2 2" xfId="16278"/>
    <cellStyle name="40% - Accent2 12 7 3" xfId="6198"/>
    <cellStyle name="40% - Accent2 12 7 3 2" xfId="17433"/>
    <cellStyle name="40% - Accent2 12 7 4" xfId="10583"/>
    <cellStyle name="40% - Accent2 12 7 4 2" xfId="19002"/>
    <cellStyle name="40% - Accent2 12 7 5" xfId="15268"/>
    <cellStyle name="40% - Accent2 12 8" xfId="4610"/>
    <cellStyle name="40% - Accent2 12 8 2" xfId="16272"/>
    <cellStyle name="40% - Accent2 12 9" xfId="5100"/>
    <cellStyle name="40% - Accent2 12 9 2" xfId="17440"/>
    <cellStyle name="40% - Accent2 13" xfId="449"/>
    <cellStyle name="40% - Accent2 13 2" xfId="3090"/>
    <cellStyle name="40% - Accent2 13 2 2" xfId="16279"/>
    <cellStyle name="40% - Accent2 13 3" xfId="5373"/>
    <cellStyle name="40% - Accent2 13 3 2" xfId="17424"/>
    <cellStyle name="40% - Accent2 13 4" xfId="5812"/>
    <cellStyle name="40% - Accent2 13 4 2" xfId="19001"/>
    <cellStyle name="40% - Accent2 13 5" xfId="6199"/>
    <cellStyle name="40% - Accent2 13 6" xfId="10582"/>
    <cellStyle name="40% - Accent2 13 7" xfId="13396"/>
    <cellStyle name="40% - Accent2 13 8" xfId="21259"/>
    <cellStyle name="40% - Accent2 14" xfId="632"/>
    <cellStyle name="40% - Accent2 14 2" xfId="3172"/>
    <cellStyle name="40% - Accent2 14 2 2" xfId="16280"/>
    <cellStyle name="40% - Accent2 14 3" xfId="5544"/>
    <cellStyle name="40% - Accent2 14 3 2" xfId="17423"/>
    <cellStyle name="40% - Accent2 14 4" xfId="6060"/>
    <cellStyle name="40% - Accent2 14 4 2" xfId="19000"/>
    <cellStyle name="40% - Accent2 14 5" xfId="6202"/>
    <cellStyle name="40% - Accent2 14 6" xfId="10581"/>
    <cellStyle name="40% - Accent2 14 7" xfId="13501"/>
    <cellStyle name="40% - Accent2 14 8" xfId="21363"/>
    <cellStyle name="40% - Accent2 15" xfId="1057"/>
    <cellStyle name="40% - Accent2 16" xfId="1286"/>
    <cellStyle name="40% - Accent2 17" xfId="1336"/>
    <cellStyle name="40% - Accent2 18" xfId="1039"/>
    <cellStyle name="40% - Accent2 19" xfId="1362"/>
    <cellStyle name="40% - Accent2 2" xfId="23"/>
    <cellStyle name="40% - Accent2 2 2" xfId="1507"/>
    <cellStyle name="40% - Accent2 2 3" xfId="1508"/>
    <cellStyle name="40% - Accent2 20" xfId="1403"/>
    <cellStyle name="40% - Accent2 21" xfId="1505"/>
    <cellStyle name="40% - Accent2 21 2" xfId="3567"/>
    <cellStyle name="40% - Accent2 21 2 2" xfId="16290"/>
    <cellStyle name="40% - Accent2 21 3" xfId="6252"/>
    <cellStyle name="40% - Accent2 21 3 2" xfId="17413"/>
    <cellStyle name="40% - Accent2 21 4" xfId="6319"/>
    <cellStyle name="40% - Accent2 21 4 2" xfId="18999"/>
    <cellStyle name="40% - Accent2 21 5" xfId="6693"/>
    <cellStyle name="40% - Accent2 21 6" xfId="10580"/>
    <cellStyle name="40% - Accent2 21 7" xfId="14015"/>
    <cellStyle name="40% - Accent2 21 8" xfId="21782"/>
    <cellStyle name="40% - Accent2 22" xfId="1636"/>
    <cellStyle name="40% - Accent2 22 2" xfId="3588"/>
    <cellStyle name="40% - Accent2 22 2 2" xfId="16291"/>
    <cellStyle name="40% - Accent2 22 3" xfId="6382"/>
    <cellStyle name="40% - Accent2 22 3 2" xfId="17412"/>
    <cellStyle name="40% - Accent2 22 4" xfId="6279"/>
    <cellStyle name="40% - Accent2 22 4 2" xfId="18998"/>
    <cellStyle name="40% - Accent2 22 5" xfId="6737"/>
    <cellStyle name="40% - Accent2 22 6" xfId="10579"/>
    <cellStyle name="40% - Accent2 22 7" xfId="14036"/>
    <cellStyle name="40% - Accent2 22 8" xfId="21803"/>
    <cellStyle name="40% - Accent2 23" xfId="1901"/>
    <cellStyle name="40% - Accent2 23 2" xfId="3623"/>
    <cellStyle name="40% - Accent2 23 2 2" xfId="16292"/>
    <cellStyle name="40% - Accent2 23 3" xfId="6646"/>
    <cellStyle name="40% - Accent2 23 3 2" xfId="17411"/>
    <cellStyle name="40% - Accent2 23 4" xfId="6425"/>
    <cellStyle name="40% - Accent2 23 4 2" xfId="18997"/>
    <cellStyle name="40% - Accent2 23 5" xfId="6223"/>
    <cellStyle name="40% - Accent2 23 6" xfId="10578"/>
    <cellStyle name="40% - Accent2 23 7" xfId="14080"/>
    <cellStyle name="40% - Accent2 23 8" xfId="21847"/>
    <cellStyle name="40% - Accent2 24" xfId="1969"/>
    <cellStyle name="40% - Accent2 24 2" xfId="3643"/>
    <cellStyle name="40% - Accent2 24 2 2" xfId="16293"/>
    <cellStyle name="40% - Accent2 24 3" xfId="6714"/>
    <cellStyle name="40% - Accent2 24 3 2" xfId="17410"/>
    <cellStyle name="40% - Accent2 24 4" xfId="6629"/>
    <cellStyle name="40% - Accent2 24 4 2" xfId="18996"/>
    <cellStyle name="40% - Accent2 24 5" xfId="6466"/>
    <cellStyle name="40% - Accent2 24 6" xfId="10577"/>
    <cellStyle name="40% - Accent2 24 7" xfId="14109"/>
    <cellStyle name="40% - Accent2 24 8" xfId="21876"/>
    <cellStyle name="40% - Accent2 25" xfId="2081"/>
    <cellStyle name="40% - Accent2 25 2" xfId="3688"/>
    <cellStyle name="40% - Accent2 25 2 2" xfId="16294"/>
    <cellStyle name="40% - Accent2 25 3" xfId="6825"/>
    <cellStyle name="40% - Accent2 25 3 2" xfId="17409"/>
    <cellStyle name="40% - Accent2 25 4" xfId="6313"/>
    <cellStyle name="40% - Accent2 25 4 2" xfId="18995"/>
    <cellStyle name="40% - Accent2 25 5" xfId="4692"/>
    <cellStyle name="40% - Accent2 25 6" xfId="10576"/>
    <cellStyle name="40% - Accent2 25 7" xfId="14172"/>
    <cellStyle name="40% - Accent2 25 8" xfId="21939"/>
    <cellStyle name="40% - Accent2 26" xfId="2541"/>
    <cellStyle name="40% - Accent2 26 2" xfId="4110"/>
    <cellStyle name="40% - Accent2 26 2 2" xfId="16295"/>
    <cellStyle name="40% - Accent2 26 3" xfId="7285"/>
    <cellStyle name="40% - Accent2 26 3 2" xfId="17408"/>
    <cellStyle name="40% - Accent2 26 4" xfId="6281"/>
    <cellStyle name="40% - Accent2 26 4 2" xfId="18994"/>
    <cellStyle name="40% - Accent2 26 5" xfId="6226"/>
    <cellStyle name="40% - Accent2 26 6" xfId="10575"/>
    <cellStyle name="40% - Accent2 26 7" xfId="14602"/>
    <cellStyle name="40% - Accent2 26 8" xfId="22369"/>
    <cellStyle name="40% - Accent2 27" xfId="2743"/>
    <cellStyle name="40% - Accent2 27 2" xfId="4288"/>
    <cellStyle name="40% - Accent2 27 2 2" xfId="16296"/>
    <cellStyle name="40% - Accent2 27 3" xfId="7487"/>
    <cellStyle name="40% - Accent2 27 3 2" xfId="17407"/>
    <cellStyle name="40% - Accent2 27 4" xfId="6278"/>
    <cellStyle name="40% - Accent2 27 4 2" xfId="18993"/>
    <cellStyle name="40% - Accent2 27 5" xfId="6227"/>
    <cellStyle name="40% - Accent2 27 6" xfId="10574"/>
    <cellStyle name="40% - Accent2 27 7" xfId="14788"/>
    <cellStyle name="40% - Accent2 27 8" xfId="22555"/>
    <cellStyle name="40% - Accent2 28" xfId="2847"/>
    <cellStyle name="40% - Accent2 28 2" xfId="6277"/>
    <cellStyle name="40% - Accent2 28 2 2" xfId="16297"/>
    <cellStyle name="40% - Accent2 28 3" xfId="6149"/>
    <cellStyle name="40% - Accent2 28 3 2" xfId="17406"/>
    <cellStyle name="40% - Accent2 28 4" xfId="10573"/>
    <cellStyle name="40% - Accent2 28 4 2" xfId="18992"/>
    <cellStyle name="40% - Accent2 28 5" xfId="15037"/>
    <cellStyle name="40% - Accent2 29" xfId="4374"/>
    <cellStyle name="40% - Accent2 29 2" xfId="16257"/>
    <cellStyle name="40% - Accent2 3" xfId="24"/>
    <cellStyle name="40% - Accent2 3 2" xfId="1509"/>
    <cellStyle name="40% - Accent2 3 3" xfId="1510"/>
    <cellStyle name="40% - Accent2 30" xfId="4662"/>
    <cellStyle name="40% - Accent2 30 2" xfId="17458"/>
    <cellStyle name="40% - Accent2 31" xfId="5808"/>
    <cellStyle name="40% - Accent2 31 2" xfId="19037"/>
    <cellStyle name="40% - Accent2 32" xfId="7706"/>
    <cellStyle name="40% - Accent2 33" xfId="10604"/>
    <cellStyle name="40% - Accent2 34" xfId="12976"/>
    <cellStyle name="40% - Accent2 35" xfId="20843"/>
    <cellStyle name="40% - Accent2 4" xfId="134"/>
    <cellStyle name="40% - Accent2 4 10" xfId="2205"/>
    <cellStyle name="40% - Accent2 4 10 2" xfId="3800"/>
    <cellStyle name="40% - Accent2 4 10 2 2" xfId="16302"/>
    <cellStyle name="40% - Accent2 4 10 3" xfId="6949"/>
    <cellStyle name="40% - Accent2 4 10 3 2" xfId="17401"/>
    <cellStyle name="40% - Accent2 4 10 4" xfId="4701"/>
    <cellStyle name="40% - Accent2 4 10 4 2" xfId="18990"/>
    <cellStyle name="40% - Accent2 4 10 5" xfId="6445"/>
    <cellStyle name="40% - Accent2 4 10 6" xfId="10571"/>
    <cellStyle name="40% - Accent2 4 10 7" xfId="14287"/>
    <cellStyle name="40% - Accent2 4 10 8" xfId="22054"/>
    <cellStyle name="40% - Accent2 4 11" xfId="2508"/>
    <cellStyle name="40% - Accent2 4 11 2" xfId="4082"/>
    <cellStyle name="40% - Accent2 4 11 2 2" xfId="16303"/>
    <cellStyle name="40% - Accent2 4 11 3" xfId="7252"/>
    <cellStyle name="40% - Accent2 4 11 3 2" xfId="17400"/>
    <cellStyle name="40% - Accent2 4 11 4" xfId="6114"/>
    <cellStyle name="40% - Accent2 4 11 4 2" xfId="18989"/>
    <cellStyle name="40% - Accent2 4 11 5" xfId="6715"/>
    <cellStyle name="40% - Accent2 4 11 6" xfId="10570"/>
    <cellStyle name="40% - Accent2 4 11 7" xfId="14574"/>
    <cellStyle name="40% - Accent2 4 11 8" xfId="22341"/>
    <cellStyle name="40% - Accent2 4 12" xfId="2728"/>
    <cellStyle name="40% - Accent2 4 12 2" xfId="4277"/>
    <cellStyle name="40% - Accent2 4 12 2 2" xfId="16304"/>
    <cellStyle name="40% - Accent2 4 12 3" xfId="7472"/>
    <cellStyle name="40% - Accent2 4 12 3 2" xfId="17399"/>
    <cellStyle name="40% - Accent2 4 12 4" xfId="5509"/>
    <cellStyle name="40% - Accent2 4 12 4 2" xfId="18988"/>
    <cellStyle name="40% - Accent2 4 12 5" xfId="4865"/>
    <cellStyle name="40% - Accent2 4 12 6" xfId="10569"/>
    <cellStyle name="40% - Accent2 4 12 7" xfId="14777"/>
    <cellStyle name="40% - Accent2 4 12 8" xfId="22544"/>
    <cellStyle name="40% - Accent2 4 13" xfId="2870"/>
    <cellStyle name="40% - Accent2 4 13 2" xfId="6056"/>
    <cellStyle name="40% - Accent2 4 13 2 2" xfId="16305"/>
    <cellStyle name="40% - Accent2 4 13 3" xfId="5807"/>
    <cellStyle name="40% - Accent2 4 13 3 2" xfId="17398"/>
    <cellStyle name="40% - Accent2 4 13 4" xfId="10568"/>
    <cellStyle name="40% - Accent2 4 13 4 2" xfId="18987"/>
    <cellStyle name="40% - Accent2 4 13 5" xfId="15059"/>
    <cellStyle name="40% - Accent2 4 14" xfId="4403"/>
    <cellStyle name="40% - Accent2 4 14 2" xfId="16301"/>
    <cellStyle name="40% - Accent2 4 15" xfId="4776"/>
    <cellStyle name="40% - Accent2 4 15 2" xfId="17402"/>
    <cellStyle name="40% - Accent2 4 16" xfId="6274"/>
    <cellStyle name="40% - Accent2 4 16 2" xfId="18991"/>
    <cellStyle name="40% - Accent2 4 17" xfId="6231"/>
    <cellStyle name="40% - Accent2 4 18" xfId="10572"/>
    <cellStyle name="40% - Accent2 4 19" xfId="13153"/>
    <cellStyle name="40% - Accent2 4 2" xfId="312"/>
    <cellStyle name="40% - Accent2 4 2 10" xfId="2628"/>
    <cellStyle name="40% - Accent2 4 2 10 2" xfId="4189"/>
    <cellStyle name="40% - Accent2 4 2 10 2 2" xfId="16307"/>
    <cellStyle name="40% - Accent2 4 2 10 3" xfId="7372"/>
    <cellStyle name="40% - Accent2 4 2 10 3 2" xfId="17396"/>
    <cellStyle name="40% - Accent2 4 2 10 4" xfId="5488"/>
    <cellStyle name="40% - Accent2 4 2 10 4 2" xfId="18985"/>
    <cellStyle name="40% - Accent2 4 2 10 5" xfId="6086"/>
    <cellStyle name="40% - Accent2 4 2 10 6" xfId="10566"/>
    <cellStyle name="40% - Accent2 4 2 10 7" xfId="14686"/>
    <cellStyle name="40% - Accent2 4 2 10 8" xfId="22453"/>
    <cellStyle name="40% - Accent2 4 2 11" xfId="2958"/>
    <cellStyle name="40% - Accent2 4 2 11 2" xfId="4820"/>
    <cellStyle name="40% - Accent2 4 2 11 2 2" xfId="16308"/>
    <cellStyle name="40% - Accent2 4 2 11 3" xfId="4864"/>
    <cellStyle name="40% - Accent2 4 2 11 3 2" xfId="17395"/>
    <cellStyle name="40% - Accent2 4 2 11 4" xfId="10565"/>
    <cellStyle name="40% - Accent2 4 2 11 4 2" xfId="18984"/>
    <cellStyle name="40% - Accent2 4 2 11 5" xfId="15156"/>
    <cellStyle name="40% - Accent2 4 2 12" xfId="4498"/>
    <cellStyle name="40% - Accent2 4 2 12 2" xfId="16306"/>
    <cellStyle name="40% - Accent2 4 2 13" xfId="4986"/>
    <cellStyle name="40% - Accent2 4 2 13 2" xfId="17397"/>
    <cellStyle name="40% - Accent2 4 2 14" xfId="6081"/>
    <cellStyle name="40% - Accent2 4 2 14 2" xfId="18986"/>
    <cellStyle name="40% - Accent2 4 2 15" xfId="6036"/>
    <cellStyle name="40% - Accent2 4 2 16" xfId="10567"/>
    <cellStyle name="40% - Accent2 4 2 17" xfId="13265"/>
    <cellStyle name="40% - Accent2 4 2 18" xfId="20992"/>
    <cellStyle name="40% - Accent2 4 2 2" xfId="689"/>
    <cellStyle name="40% - Accent2 4 2 2 2" xfId="3226"/>
    <cellStyle name="40% - Accent2 4 2 2 2 2" xfId="16309"/>
    <cellStyle name="40% - Accent2 4 2 2 3" xfId="5601"/>
    <cellStyle name="40% - Accent2 4 2 2 3 2" xfId="17394"/>
    <cellStyle name="40% - Accent2 4 2 2 4" xfId="6479"/>
    <cellStyle name="40% - Accent2 4 2 2 4 2" xfId="18983"/>
    <cellStyle name="40% - Accent2 4 2 2 5" xfId="5420"/>
    <cellStyle name="40% - Accent2 4 2 2 6" xfId="10564"/>
    <cellStyle name="40% - Accent2 4 2 2 7" xfId="13554"/>
    <cellStyle name="40% - Accent2 4 2 2 8" xfId="21417"/>
    <cellStyle name="40% - Accent2 4 2 3" xfId="1150"/>
    <cellStyle name="40% - Accent2 4 2 3 2" xfId="3428"/>
    <cellStyle name="40% - Accent2 4 2 3 2 2" xfId="16310"/>
    <cellStyle name="40% - Accent2 4 2 3 3" xfId="5900"/>
    <cellStyle name="40% - Accent2 4 2 3 3 2" xfId="17393"/>
    <cellStyle name="40% - Accent2 4 2 3 4" xfId="6635"/>
    <cellStyle name="40% - Accent2 4 2 3 4 2" xfId="18982"/>
    <cellStyle name="40% - Accent2 4 2 3 5" xfId="6075"/>
    <cellStyle name="40% - Accent2 4 2 3 6" xfId="10563"/>
    <cellStyle name="40% - Accent2 4 2 3 7" xfId="13871"/>
    <cellStyle name="40% - Accent2 4 2 3 8" xfId="21639"/>
    <cellStyle name="40% - Accent2 4 2 4" xfId="1512"/>
    <cellStyle name="40% - Accent2 4 2 4 2" xfId="3568"/>
    <cellStyle name="40% - Accent2 4 2 4 2 2" xfId="16311"/>
    <cellStyle name="40% - Accent2 4 2 4 3" xfId="6259"/>
    <cellStyle name="40% - Accent2 4 2 4 3 2" xfId="17392"/>
    <cellStyle name="40% - Accent2 4 2 4 4" xfId="6337"/>
    <cellStyle name="40% - Accent2 4 2 4 4 2" xfId="18981"/>
    <cellStyle name="40% - Accent2 4 2 4 5" xfId="6055"/>
    <cellStyle name="40% - Accent2 4 2 4 6" xfId="10562"/>
    <cellStyle name="40% - Accent2 4 2 4 7" xfId="14016"/>
    <cellStyle name="40% - Accent2 4 2 4 8" xfId="21783"/>
    <cellStyle name="40% - Accent2 4 2 5" xfId="1617"/>
    <cellStyle name="40% - Accent2 4 2 5 2" xfId="3585"/>
    <cellStyle name="40% - Accent2 4 2 5 2 2" xfId="16312"/>
    <cellStyle name="40% - Accent2 4 2 5 3" xfId="6363"/>
    <cellStyle name="40% - Accent2 4 2 5 3 2" xfId="17391"/>
    <cellStyle name="40% - Accent2 4 2 5 4" xfId="6271"/>
    <cellStyle name="40% - Accent2 4 2 5 4 2" xfId="18980"/>
    <cellStyle name="40% - Accent2 4 2 5 5" xfId="6264"/>
    <cellStyle name="40% - Accent2 4 2 5 6" xfId="10561"/>
    <cellStyle name="40% - Accent2 4 2 5 7" xfId="14033"/>
    <cellStyle name="40% - Accent2 4 2 5 8" xfId="21800"/>
    <cellStyle name="40% - Accent2 4 2 6" xfId="1898"/>
    <cellStyle name="40% - Accent2 4 2 6 2" xfId="3622"/>
    <cellStyle name="40% - Accent2 4 2 6 2 2" xfId="16313"/>
    <cellStyle name="40% - Accent2 4 2 6 3" xfId="6643"/>
    <cellStyle name="40% - Accent2 4 2 6 3 2" xfId="17390"/>
    <cellStyle name="40% - Accent2 4 2 6 4" xfId="6488"/>
    <cellStyle name="40% - Accent2 4 2 6 4 2" xfId="18979"/>
    <cellStyle name="40% - Accent2 4 2 6 5" xfId="6153"/>
    <cellStyle name="40% - Accent2 4 2 6 6" xfId="10560"/>
    <cellStyle name="40% - Accent2 4 2 6 7" xfId="14079"/>
    <cellStyle name="40% - Accent2 4 2 6 8" xfId="21846"/>
    <cellStyle name="40% - Accent2 4 2 7" xfId="1799"/>
    <cellStyle name="40% - Accent2 4 2 7 2" xfId="3610"/>
    <cellStyle name="40% - Accent2 4 2 7 2 2" xfId="16314"/>
    <cellStyle name="40% - Accent2 4 2 7 3" xfId="6544"/>
    <cellStyle name="40% - Accent2 4 2 7 3 2" xfId="17389"/>
    <cellStyle name="40% - Accent2 4 2 7 4" xfId="6638"/>
    <cellStyle name="40% - Accent2 4 2 7 4 2" xfId="18978"/>
    <cellStyle name="40% - Accent2 4 2 7 5" xfId="4700"/>
    <cellStyle name="40% - Accent2 4 2 7 6" xfId="10559"/>
    <cellStyle name="40% - Accent2 4 2 7 7" xfId="14066"/>
    <cellStyle name="40% - Accent2 4 2 7 8" xfId="21834"/>
    <cellStyle name="40% - Accent2 4 2 8" xfId="2372"/>
    <cellStyle name="40% - Accent2 4 2 8 2" xfId="3953"/>
    <cellStyle name="40% - Accent2 4 2 8 2 2" xfId="16315"/>
    <cellStyle name="40% - Accent2 4 2 8 3" xfId="7116"/>
    <cellStyle name="40% - Accent2 4 2 8 3 2" xfId="17388"/>
    <cellStyle name="40% - Accent2 4 2 8 4" xfId="6344"/>
    <cellStyle name="40% - Accent2 4 2 8 4 2" xfId="18977"/>
    <cellStyle name="40% - Accent2 4 2 8 5" xfId="6266"/>
    <cellStyle name="40% - Accent2 4 2 8 6" xfId="10558"/>
    <cellStyle name="40% - Accent2 4 2 8 7" xfId="14443"/>
    <cellStyle name="40% - Accent2 4 2 8 8" xfId="22210"/>
    <cellStyle name="40% - Accent2 4 2 9" xfId="2141"/>
    <cellStyle name="40% - Accent2 4 2 9 2" xfId="3746"/>
    <cellStyle name="40% - Accent2 4 2 9 2 2" xfId="16316"/>
    <cellStyle name="40% - Accent2 4 2 9 3" xfId="6885"/>
    <cellStyle name="40% - Accent2 4 2 9 3 2" xfId="17387"/>
    <cellStyle name="40% - Accent2 4 2 9 4" xfId="6268"/>
    <cellStyle name="40% - Accent2 4 2 9 4 2" xfId="18976"/>
    <cellStyle name="40% - Accent2 4 2 9 5" xfId="6275"/>
    <cellStyle name="40% - Accent2 4 2 9 6" xfId="10557"/>
    <cellStyle name="40% - Accent2 4 2 9 7" xfId="14231"/>
    <cellStyle name="40% - Accent2 4 2 9 8" xfId="21998"/>
    <cellStyle name="40% - Accent2 4 20" xfId="20876"/>
    <cellStyle name="40% - Accent2 4 3" xfId="285"/>
    <cellStyle name="40% - Accent2 4 3 10" xfId="2533"/>
    <cellStyle name="40% - Accent2 4 3 10 2" xfId="4103"/>
    <cellStyle name="40% - Accent2 4 3 10 2 2" xfId="16318"/>
    <cellStyle name="40% - Accent2 4 3 10 3" xfId="7277"/>
    <cellStyle name="40% - Accent2 4 3 10 3 2" xfId="17385"/>
    <cellStyle name="40% - Accent2 4 3 10 4" xfId="6636"/>
    <cellStyle name="40% - Accent2 4 3 10 4 2" xfId="18974"/>
    <cellStyle name="40% - Accent2 4 3 10 5" xfId="4702"/>
    <cellStyle name="40% - Accent2 4 3 10 6" xfId="10555"/>
    <cellStyle name="40% - Accent2 4 3 10 7" xfId="14595"/>
    <cellStyle name="40% - Accent2 4 3 10 8" xfId="22362"/>
    <cellStyle name="40% - Accent2 4 3 11" xfId="2937"/>
    <cellStyle name="40% - Accent2 4 3 11 2" xfId="6338"/>
    <cellStyle name="40% - Accent2 4 3 11 2 2" xfId="16319"/>
    <cellStyle name="40% - Accent2 4 3 11 3" xfId="6631"/>
    <cellStyle name="40% - Accent2 4 3 11 3 2" xfId="17384"/>
    <cellStyle name="40% - Accent2 4 3 11 4" xfId="10554"/>
    <cellStyle name="40% - Accent2 4 3 11 4 2" xfId="18973"/>
    <cellStyle name="40% - Accent2 4 3 11 5" xfId="15135"/>
    <cellStyle name="40% - Accent2 4 3 12" xfId="4477"/>
    <cellStyle name="40% - Accent2 4 3 12 2" xfId="16317"/>
    <cellStyle name="40% - Accent2 4 3 13" xfId="4959"/>
    <cellStyle name="40% - Accent2 4 3 13 2" xfId="17386"/>
    <cellStyle name="40% - Accent2 4 3 14" xfId="6482"/>
    <cellStyle name="40% - Accent2 4 3 14 2" xfId="18975"/>
    <cellStyle name="40% - Accent2 4 3 15" xfId="6154"/>
    <cellStyle name="40% - Accent2 4 3 16" xfId="10556"/>
    <cellStyle name="40% - Accent2 4 3 17" xfId="13239"/>
    <cellStyle name="40% - Accent2 4 3 18" xfId="20966"/>
    <cellStyle name="40% - Accent2 4 3 2" xfId="665"/>
    <cellStyle name="40% - Accent2 4 3 2 2" xfId="3204"/>
    <cellStyle name="40% - Accent2 4 3 2 2 2" xfId="16320"/>
    <cellStyle name="40% - Accent2 4 3 2 3" xfId="5577"/>
    <cellStyle name="40% - Accent2 4 3 2 3 2" xfId="17383"/>
    <cellStyle name="40% - Accent2 4 3 2 4" xfId="6270"/>
    <cellStyle name="40% - Accent2 4 3 2 4 2" xfId="18972"/>
    <cellStyle name="40% - Accent2 4 3 2 5" xfId="6429"/>
    <cellStyle name="40% - Accent2 4 3 2 6" xfId="10553"/>
    <cellStyle name="40% - Accent2 4 3 2 7" xfId="13533"/>
    <cellStyle name="40% - Accent2 4 3 2 8" xfId="21395"/>
    <cellStyle name="40% - Accent2 4 3 3" xfId="1124"/>
    <cellStyle name="40% - Accent2 4 3 3 2" xfId="3408"/>
    <cellStyle name="40% - Accent2 4 3 3 2 2" xfId="16321"/>
    <cellStyle name="40% - Accent2 4 3 3 3" xfId="5874"/>
    <cellStyle name="40% - Accent2 4 3 3 3 2" xfId="17382"/>
    <cellStyle name="40% - Accent2 4 3 3 4" xfId="6267"/>
    <cellStyle name="40% - Accent2 4 3 3 4 2" xfId="18971"/>
    <cellStyle name="40% - Accent2 4 3 3 5" xfId="6282"/>
    <cellStyle name="40% - Accent2 4 3 3 6" xfId="10552"/>
    <cellStyle name="40% - Accent2 4 3 3 7" xfId="13851"/>
    <cellStyle name="40% - Accent2 4 3 3 8" xfId="21618"/>
    <cellStyle name="40% - Accent2 4 3 4" xfId="1513"/>
    <cellStyle name="40% - Accent2 4 3 5" xfId="1616"/>
    <cellStyle name="40% - Accent2 4 3 6" xfId="1897"/>
    <cellStyle name="40% - Accent2 4 3 7" xfId="1798"/>
    <cellStyle name="40% - Accent2 4 3 8" xfId="2345"/>
    <cellStyle name="40% - Accent2 4 3 8 2" xfId="3927"/>
    <cellStyle name="40% - Accent2 4 3 8 2 2" xfId="16326"/>
    <cellStyle name="40% - Accent2 4 3 8 3" xfId="7089"/>
    <cellStyle name="40% - Accent2 4 3 8 3 2" xfId="17381"/>
    <cellStyle name="40% - Accent2 4 3 8 4" xfId="6263"/>
    <cellStyle name="40% - Accent2 4 3 8 4 2" xfId="18970"/>
    <cellStyle name="40% - Accent2 4 3 8 5" xfId="5436"/>
    <cellStyle name="40% - Accent2 4 3 8 6" xfId="10551"/>
    <cellStyle name="40% - Accent2 4 3 8 7" xfId="14417"/>
    <cellStyle name="40% - Accent2 4 3 8 8" xfId="22184"/>
    <cellStyle name="40% - Accent2 4 3 9" xfId="2153"/>
    <cellStyle name="40% - Accent2 4 3 9 2" xfId="3757"/>
    <cellStyle name="40% - Accent2 4 3 9 2 2" xfId="16327"/>
    <cellStyle name="40% - Accent2 4 3 9 3" xfId="6897"/>
    <cellStyle name="40% - Accent2 4 3 9 3 2" xfId="17380"/>
    <cellStyle name="40% - Accent2 4 3 9 4" xfId="4699"/>
    <cellStyle name="40% - Accent2 4 3 9 4 2" xfId="18969"/>
    <cellStyle name="40% - Accent2 4 3 9 5" xfId="6094"/>
    <cellStyle name="40% - Accent2 4 3 9 6" xfId="10550"/>
    <cellStyle name="40% - Accent2 4 3 9 7" xfId="14242"/>
    <cellStyle name="40% - Accent2 4 3 9 8" xfId="22009"/>
    <cellStyle name="40% - Accent2 4 4" xfId="541"/>
    <cellStyle name="40% - Accent2 4 4 2" xfId="3122"/>
    <cellStyle name="40% - Accent2 4 4 2 2" xfId="16328"/>
    <cellStyle name="40% - Accent2 4 4 3" xfId="5454"/>
    <cellStyle name="40% - Accent2 4 4 3 2" xfId="17379"/>
    <cellStyle name="40% - Accent2 4 4 4" xfId="6113"/>
    <cellStyle name="40% - Accent2 4 4 4 2" xfId="18968"/>
    <cellStyle name="40% - Accent2 4 4 5" xfId="6309"/>
    <cellStyle name="40% - Accent2 4 4 6" xfId="10549"/>
    <cellStyle name="40% - Accent2 4 4 7" xfId="13446"/>
    <cellStyle name="40% - Accent2 4 4 8" xfId="21304"/>
    <cellStyle name="40% - Accent2 4 5" xfId="483"/>
    <cellStyle name="40% - Accent2 4 5 2" xfId="3107"/>
    <cellStyle name="40% - Accent2 4 5 2 2" xfId="16329"/>
    <cellStyle name="40% - Accent2 4 5 3" xfId="5407"/>
    <cellStyle name="40% - Accent2 4 5 3 2" xfId="17378"/>
    <cellStyle name="40% - Accent2 4 5 4" xfId="5427"/>
    <cellStyle name="40% - Accent2 4 5 4 2" xfId="18967"/>
    <cellStyle name="40% - Accent2 4 5 5" xfId="6578"/>
    <cellStyle name="40% - Accent2 4 5 6" xfId="10548"/>
    <cellStyle name="40% - Accent2 4 5 7" xfId="13414"/>
    <cellStyle name="40% - Accent2 4 5 8" xfId="21280"/>
    <cellStyle name="40% - Accent2 4 6" xfId="1511"/>
    <cellStyle name="40% - Accent2 4 7" xfId="1620"/>
    <cellStyle name="40% - Accent2 4 8" xfId="1899"/>
    <cellStyle name="40% - Accent2 4 9" xfId="1802"/>
    <cellStyle name="40% - Accent2 5" xfId="190"/>
    <cellStyle name="40% - Accent2 5 10" xfId="2252"/>
    <cellStyle name="40% - Accent2 5 10 2" xfId="3837"/>
    <cellStyle name="40% - Accent2 5 10 2 2" xfId="16335"/>
    <cellStyle name="40% - Accent2 5 10 3" xfId="6996"/>
    <cellStyle name="40% - Accent2 5 10 3 2" xfId="17372"/>
    <cellStyle name="40% - Accent2 5 10 4" xfId="6641"/>
    <cellStyle name="40% - Accent2 5 10 4 2" xfId="18965"/>
    <cellStyle name="40% - Accent2 5 10 5" xfId="6159"/>
    <cellStyle name="40% - Accent2 5 10 6" xfId="10546"/>
    <cellStyle name="40% - Accent2 5 10 7" xfId="14325"/>
    <cellStyle name="40% - Accent2 5 10 8" xfId="22092"/>
    <cellStyle name="40% - Accent2 5 11" xfId="2578"/>
    <cellStyle name="40% - Accent2 5 11 2" xfId="4145"/>
    <cellStyle name="40% - Accent2 5 11 2 2" xfId="16336"/>
    <cellStyle name="40% - Accent2 5 11 3" xfId="7322"/>
    <cellStyle name="40% - Accent2 5 11 3 2" xfId="17371"/>
    <cellStyle name="40% - Accent2 5 11 4" xfId="6359"/>
    <cellStyle name="40% - Accent2 5 11 4 2" xfId="18964"/>
    <cellStyle name="40% - Accent2 5 11 5" xfId="4711"/>
    <cellStyle name="40% - Accent2 5 11 6" xfId="10545"/>
    <cellStyle name="40% - Accent2 5 11 7" xfId="14638"/>
    <cellStyle name="40% - Accent2 5 11 8" xfId="22405"/>
    <cellStyle name="40% - Accent2 5 12" xfId="2751"/>
    <cellStyle name="40% - Accent2 5 12 2" xfId="4295"/>
    <cellStyle name="40% - Accent2 5 12 2 2" xfId="16337"/>
    <cellStyle name="40% - Accent2 5 12 3" xfId="7495"/>
    <cellStyle name="40% - Accent2 5 12 3 2" xfId="17370"/>
    <cellStyle name="40% - Accent2 5 12 4" xfId="6261"/>
    <cellStyle name="40% - Accent2 5 12 4 2" xfId="18963"/>
    <cellStyle name="40% - Accent2 5 12 5" xfId="6323"/>
    <cellStyle name="40% - Accent2 5 12 6" xfId="10544"/>
    <cellStyle name="40% - Accent2 5 12 7" xfId="14795"/>
    <cellStyle name="40% - Accent2 5 12 8" xfId="22562"/>
    <cellStyle name="40% - Accent2 5 13" xfId="2883"/>
    <cellStyle name="40% - Accent2 5 13 2" xfId="6547"/>
    <cellStyle name="40% - Accent2 5 13 2 2" xfId="16338"/>
    <cellStyle name="40% - Accent2 5 13 3" xfId="4822"/>
    <cellStyle name="40% - Accent2 5 13 3 2" xfId="17369"/>
    <cellStyle name="40% - Accent2 5 13 4" xfId="10543"/>
    <cellStyle name="40% - Accent2 5 13 4 2" xfId="18962"/>
    <cellStyle name="40% - Accent2 5 13 5" xfId="15075"/>
    <cellStyle name="40% - Accent2 5 14" xfId="4421"/>
    <cellStyle name="40% - Accent2 5 14 2" xfId="16334"/>
    <cellStyle name="40% - Accent2 5 15" xfId="4829"/>
    <cellStyle name="40% - Accent2 5 15 2" xfId="17373"/>
    <cellStyle name="40% - Accent2 5 16" xfId="6535"/>
    <cellStyle name="40% - Accent2 5 16 2" xfId="18966"/>
    <cellStyle name="40% - Accent2 5 17" xfId="4667"/>
    <cellStyle name="40% - Accent2 5 18" xfId="10547"/>
    <cellStyle name="40% - Accent2 5 19" xfId="13172"/>
    <cellStyle name="40% - Accent2 5 2" xfId="330"/>
    <cellStyle name="40% - Accent2 5 2 10" xfId="6644"/>
    <cellStyle name="40% - Accent2 5 2 10 2" xfId="18961"/>
    <cellStyle name="40% - Accent2 5 2 11" xfId="6325"/>
    <cellStyle name="40% - Accent2 5 2 12" xfId="10542"/>
    <cellStyle name="40% - Accent2 5 2 13" xfId="13281"/>
    <cellStyle name="40% - Accent2 5 2 14" xfId="21010"/>
    <cellStyle name="40% - Accent2 5 2 2" xfId="707"/>
    <cellStyle name="40% - Accent2 5 2 2 2" xfId="3244"/>
    <cellStyle name="40% - Accent2 5 2 2 2 2" xfId="16340"/>
    <cellStyle name="40% - Accent2 5 2 2 3" xfId="5619"/>
    <cellStyle name="40% - Accent2 5 2 2 3 2" xfId="17367"/>
    <cellStyle name="40% - Accent2 5 2 2 4" xfId="6366"/>
    <cellStyle name="40% - Accent2 5 2 2 4 2" xfId="18960"/>
    <cellStyle name="40% - Accent2 5 2 2 5" xfId="5435"/>
    <cellStyle name="40% - Accent2 5 2 2 6" xfId="10541"/>
    <cellStyle name="40% - Accent2 5 2 2 7" xfId="13570"/>
    <cellStyle name="40% - Accent2 5 2 2 8" xfId="21435"/>
    <cellStyle name="40% - Accent2 5 2 3" xfId="1168"/>
    <cellStyle name="40% - Accent2 5 2 3 2" xfId="3445"/>
    <cellStyle name="40% - Accent2 5 2 3 2 2" xfId="16341"/>
    <cellStyle name="40% - Accent2 5 2 3 3" xfId="5918"/>
    <cellStyle name="40% - Accent2 5 2 3 3 2" xfId="17366"/>
    <cellStyle name="40% - Accent2 5 2 3 4" xfId="6258"/>
    <cellStyle name="40% - Accent2 5 2 3 4 2" xfId="18959"/>
    <cellStyle name="40% - Accent2 5 2 3 5" xfId="6603"/>
    <cellStyle name="40% - Accent2 5 2 3 6" xfId="10540"/>
    <cellStyle name="40% - Accent2 5 2 3 7" xfId="13889"/>
    <cellStyle name="40% - Accent2 5 2 3 8" xfId="21657"/>
    <cellStyle name="40% - Accent2 5 2 4" xfId="2390"/>
    <cellStyle name="40% - Accent2 5 2 4 2" xfId="3970"/>
    <cellStyle name="40% - Accent2 5 2 4 2 2" xfId="16342"/>
    <cellStyle name="40% - Accent2 5 2 4 3" xfId="7134"/>
    <cellStyle name="40% - Accent2 5 2 4 3 2" xfId="17365"/>
    <cellStyle name="40% - Accent2 5 2 4 4" xfId="6543"/>
    <cellStyle name="40% - Accent2 5 2 4 4 2" xfId="18958"/>
    <cellStyle name="40% - Accent2 5 2 4 5" xfId="6584"/>
    <cellStyle name="40% - Accent2 5 2 4 6" xfId="10539"/>
    <cellStyle name="40% - Accent2 5 2 4 7" xfId="14461"/>
    <cellStyle name="40% - Accent2 5 2 4 8" xfId="22228"/>
    <cellStyle name="40% - Accent2 5 2 5" xfId="2094"/>
    <cellStyle name="40% - Accent2 5 2 5 2" xfId="3701"/>
    <cellStyle name="40% - Accent2 5 2 5 2 2" xfId="16343"/>
    <cellStyle name="40% - Accent2 5 2 5 3" xfId="6838"/>
    <cellStyle name="40% - Accent2 5 2 5 3 2" xfId="17364"/>
    <cellStyle name="40% - Accent2 5 2 5 4" xfId="6642"/>
    <cellStyle name="40% - Accent2 5 2 5 4 2" xfId="18957"/>
    <cellStyle name="40% - Accent2 5 2 5 5" xfId="6050"/>
    <cellStyle name="40% - Accent2 5 2 5 6" xfId="10538"/>
    <cellStyle name="40% - Accent2 5 2 5 7" xfId="14185"/>
    <cellStyle name="40% - Accent2 5 2 5 8" xfId="21952"/>
    <cellStyle name="40% - Accent2 5 2 6" xfId="2518"/>
    <cellStyle name="40% - Accent2 5 2 6 2" xfId="4090"/>
    <cellStyle name="40% - Accent2 5 2 6 2 2" xfId="16344"/>
    <cellStyle name="40% - Accent2 5 2 6 3" xfId="7262"/>
    <cellStyle name="40% - Accent2 5 2 6 3 2" xfId="17363"/>
    <cellStyle name="40% - Accent2 5 2 6 4" xfId="6362"/>
    <cellStyle name="40% - Accent2 5 2 6 4 2" xfId="18956"/>
    <cellStyle name="40% - Accent2 5 2 6 5" xfId="4716"/>
    <cellStyle name="40% - Accent2 5 2 6 6" xfId="10537"/>
    <cellStyle name="40% - Accent2 5 2 6 7" xfId="14582"/>
    <cellStyle name="40% - Accent2 5 2 6 8" xfId="22349"/>
    <cellStyle name="40% - Accent2 5 2 7" xfId="2976"/>
    <cellStyle name="40% - Accent2 5 2 7 2" xfId="6260"/>
    <cellStyle name="40% - Accent2 5 2 7 2 2" xfId="16345"/>
    <cellStyle name="40% - Accent2 5 2 7 3" xfId="6342"/>
    <cellStyle name="40% - Accent2 5 2 7 3 2" xfId="17362"/>
    <cellStyle name="40% - Accent2 5 2 7 4" xfId="10536"/>
    <cellStyle name="40% - Accent2 5 2 7 4 2" xfId="18955"/>
    <cellStyle name="40% - Accent2 5 2 7 5" xfId="15173"/>
    <cellStyle name="40% - Accent2 5 2 8" xfId="4516"/>
    <cellStyle name="40% - Accent2 5 2 8 2" xfId="16339"/>
    <cellStyle name="40% - Accent2 5 2 9" xfId="5004"/>
    <cellStyle name="40% - Accent2 5 2 9 2" xfId="17368"/>
    <cellStyle name="40% - Accent2 5 20" xfId="20898"/>
    <cellStyle name="40% - Accent2 5 3" xfId="369"/>
    <cellStyle name="40% - Accent2 5 3 10" xfId="6257"/>
    <cellStyle name="40% - Accent2 5 3 10 2" xfId="18954"/>
    <cellStyle name="40% - Accent2 5 3 11" xfId="6343"/>
    <cellStyle name="40% - Accent2 5 3 12" xfId="10535"/>
    <cellStyle name="40% - Accent2 5 3 13" xfId="13318"/>
    <cellStyle name="40% - Accent2 5 3 14" xfId="21048"/>
    <cellStyle name="40% - Accent2 5 3 2" xfId="746"/>
    <cellStyle name="40% - Accent2 5 3 2 2" xfId="3281"/>
    <cellStyle name="40% - Accent2 5 3 2 2 2" xfId="16347"/>
    <cellStyle name="40% - Accent2 5 3 2 3" xfId="5658"/>
    <cellStyle name="40% - Accent2 5 3 2 3 2" xfId="17360"/>
    <cellStyle name="40% - Accent2 5 3 2 4" xfId="6256"/>
    <cellStyle name="40% - Accent2 5 3 2 4 2" xfId="18953"/>
    <cellStyle name="40% - Accent2 5 3 2 5" xfId="4854"/>
    <cellStyle name="40% - Accent2 5 3 2 6" xfId="10534"/>
    <cellStyle name="40% - Accent2 5 3 2 7" xfId="13605"/>
    <cellStyle name="40% - Accent2 5 3 2 8" xfId="21472"/>
    <cellStyle name="40% - Accent2 5 3 3" xfId="1205"/>
    <cellStyle name="40% - Accent2 5 3 3 2" xfId="3482"/>
    <cellStyle name="40% - Accent2 5 3 3 2 2" xfId="16348"/>
    <cellStyle name="40% - Accent2 5 3 3 3" xfId="5955"/>
    <cellStyle name="40% - Accent2 5 3 3 3 2" xfId="17359"/>
    <cellStyle name="40% - Accent2 5 3 3 4" xfId="4698"/>
    <cellStyle name="40% - Accent2 5 3 3 4 2" xfId="18952"/>
    <cellStyle name="40% - Accent2 5 3 3 5" xfId="6345"/>
    <cellStyle name="40% - Accent2 5 3 3 6" xfId="10533"/>
    <cellStyle name="40% - Accent2 5 3 3 7" xfId="13926"/>
    <cellStyle name="40% - Accent2 5 3 3 8" xfId="21694"/>
    <cellStyle name="40% - Accent2 5 3 4" xfId="2429"/>
    <cellStyle name="40% - Accent2 5 3 4 2" xfId="4009"/>
    <cellStyle name="40% - Accent2 5 3 4 2 2" xfId="16349"/>
    <cellStyle name="40% - Accent2 5 3 4 3" xfId="7173"/>
    <cellStyle name="40% - Accent2 5 3 4 3 2" xfId="17358"/>
    <cellStyle name="40% - Accent2 5 3 4 4" xfId="6152"/>
    <cellStyle name="40% - Accent2 5 3 4 4 2" xfId="18951"/>
    <cellStyle name="40% - Accent2 5 3 4 5" xfId="6027"/>
    <cellStyle name="40% - Accent2 5 3 4 6" xfId="10532"/>
    <cellStyle name="40% - Accent2 5 3 4 7" xfId="14500"/>
    <cellStyle name="40% - Accent2 5 3 4 8" xfId="22267"/>
    <cellStyle name="40% - Accent2 5 3 5" xfId="2109"/>
    <cellStyle name="40% - Accent2 5 3 5 2" xfId="3715"/>
    <cellStyle name="40% - Accent2 5 3 5 2 2" xfId="16350"/>
    <cellStyle name="40% - Accent2 5 3 5 3" xfId="6853"/>
    <cellStyle name="40% - Accent2 5 3 5 3 2" xfId="17357"/>
    <cellStyle name="40% - Accent2 5 3 5 4" xfId="6255"/>
    <cellStyle name="40% - Accent2 5 3 5 4 2" xfId="18950"/>
    <cellStyle name="40% - Accent2 5 3 5 5" xfId="6346"/>
    <cellStyle name="40% - Accent2 5 3 5 6" xfId="10531"/>
    <cellStyle name="40% - Accent2 5 3 5 7" xfId="14199"/>
    <cellStyle name="40% - Accent2 5 3 5 8" xfId="21966"/>
    <cellStyle name="40% - Accent2 5 3 6" xfId="2630"/>
    <cellStyle name="40% - Accent2 5 3 6 2" xfId="4191"/>
    <cellStyle name="40% - Accent2 5 3 6 2 2" xfId="16351"/>
    <cellStyle name="40% - Accent2 5 3 6 3" xfId="7374"/>
    <cellStyle name="40% - Accent2 5 3 6 3 2" xfId="17356"/>
    <cellStyle name="40% - Accent2 5 3 6 4" xfId="6254"/>
    <cellStyle name="40% - Accent2 5 3 6 4 2" xfId="18949"/>
    <cellStyle name="40% - Accent2 5 3 6 5" xfId="6589"/>
    <cellStyle name="40% - Accent2 5 3 6 6" xfId="10530"/>
    <cellStyle name="40% - Accent2 5 3 6 7" xfId="14688"/>
    <cellStyle name="40% - Accent2 5 3 6 8" xfId="22455"/>
    <cellStyle name="40% - Accent2 5 3 7" xfId="3013"/>
    <cellStyle name="40% - Accent2 5 3 7 2" xfId="4697"/>
    <cellStyle name="40% - Accent2 5 3 7 2 2" xfId="16352"/>
    <cellStyle name="40% - Accent2 5 3 7 3" xfId="6600"/>
    <cellStyle name="40% - Accent2 5 3 7 3 2" xfId="17355"/>
    <cellStyle name="40% - Accent2 5 3 7 4" xfId="10529"/>
    <cellStyle name="40% - Accent2 5 3 7 4 2" xfId="18948"/>
    <cellStyle name="40% - Accent2 5 3 7 5" xfId="15211"/>
    <cellStyle name="40% - Accent2 5 3 8" xfId="4553"/>
    <cellStyle name="40% - Accent2 5 3 8 2" xfId="16346"/>
    <cellStyle name="40% - Accent2 5 3 9" xfId="5043"/>
    <cellStyle name="40% - Accent2 5 3 9 2" xfId="17361"/>
    <cellStyle name="40% - Accent2 5 4" xfId="584"/>
    <cellStyle name="40% - Accent2 5 4 2" xfId="3141"/>
    <cellStyle name="40% - Accent2 5 4 2 2" xfId="16353"/>
    <cellStyle name="40% - Accent2 5 4 3" xfId="5496"/>
    <cellStyle name="40% - Accent2 5 4 3 2" xfId="17354"/>
    <cellStyle name="40% - Accent2 5 4 4" xfId="6112"/>
    <cellStyle name="40% - Accent2 5 4 4 2" xfId="18947"/>
    <cellStyle name="40% - Accent2 5 4 5" xfId="6051"/>
    <cellStyle name="40% - Accent2 5 4 6" xfId="10528"/>
    <cellStyle name="40% - Accent2 5 4 7" xfId="13467"/>
    <cellStyle name="40% - Accent2 5 4 8" xfId="21329"/>
    <cellStyle name="40% - Accent2 5 5" xfId="1047"/>
    <cellStyle name="40% - Accent2 5 5 2" xfId="3354"/>
    <cellStyle name="40% - Accent2 5 5 2 2" xfId="16354"/>
    <cellStyle name="40% - Accent2 5 5 3" xfId="5797"/>
    <cellStyle name="40% - Accent2 5 5 3 2" xfId="17353"/>
    <cellStyle name="40% - Accent2 5 5 4" xfId="5789"/>
    <cellStyle name="40% - Accent2 5 5 4 2" xfId="18946"/>
    <cellStyle name="40% - Accent2 5 5 5" xfId="5818"/>
    <cellStyle name="40% - Accent2 5 5 6" xfId="10527"/>
    <cellStyle name="40% - Accent2 5 5 7" xfId="13795"/>
    <cellStyle name="40% - Accent2 5 5 8" xfId="21562"/>
    <cellStyle name="40% - Accent2 5 6" xfId="1514"/>
    <cellStyle name="40% - Accent2 5 7" xfId="1613"/>
    <cellStyle name="40% - Accent2 5 8" xfId="1896"/>
    <cellStyle name="40% - Accent2 5 9" xfId="1790"/>
    <cellStyle name="40% - Accent2 6" xfId="225"/>
    <cellStyle name="40% - Accent2 7" xfId="239"/>
    <cellStyle name="40% - Accent2 7 10" xfId="4439"/>
    <cellStyle name="40% - Accent2 7 10 2" xfId="16360"/>
    <cellStyle name="40% - Accent2 7 11" xfId="4878"/>
    <cellStyle name="40% - Accent2 7 11 2" xfId="17351"/>
    <cellStyle name="40% - Accent2 7 12" xfId="6647"/>
    <cellStyle name="40% - Accent2 7 12 2" xfId="18945"/>
    <cellStyle name="40% - Accent2 7 13" xfId="6386"/>
    <cellStyle name="40% - Accent2 7 14" xfId="10526"/>
    <cellStyle name="40% - Accent2 7 15" xfId="13194"/>
    <cellStyle name="40% - Accent2 7 16" xfId="20920"/>
    <cellStyle name="40% - Accent2 7 2" xfId="353"/>
    <cellStyle name="40% - Accent2 7 2 10" xfId="6385"/>
    <cellStyle name="40% - Accent2 7 2 10 2" xfId="18944"/>
    <cellStyle name="40% - Accent2 7 2 11" xfId="6387"/>
    <cellStyle name="40% - Accent2 7 2 12" xfId="10525"/>
    <cellStyle name="40% - Accent2 7 2 13" xfId="13302"/>
    <cellStyle name="40% - Accent2 7 2 14" xfId="21033"/>
    <cellStyle name="40% - Accent2 7 2 2" xfId="730"/>
    <cellStyle name="40% - Accent2 7 2 2 2" xfId="3267"/>
    <cellStyle name="40% - Accent2 7 2 2 2 2" xfId="16362"/>
    <cellStyle name="40% - Accent2 7 2 2 3" xfId="5642"/>
    <cellStyle name="40% - Accent2 7 2 2 3 2" xfId="17349"/>
    <cellStyle name="40% - Accent2 7 2 2 4" xfId="6251"/>
    <cellStyle name="40% - Accent2 7 2 2 4 2" xfId="18943"/>
    <cellStyle name="40% - Accent2 7 2 2 5" xfId="6602"/>
    <cellStyle name="40% - Accent2 7 2 2 6" xfId="10524"/>
    <cellStyle name="40% - Accent2 7 2 2 7" xfId="13591"/>
    <cellStyle name="40% - Accent2 7 2 2 8" xfId="21458"/>
    <cellStyle name="40% - Accent2 7 2 3" xfId="1191"/>
    <cellStyle name="40% - Accent2 7 2 3 2" xfId="3468"/>
    <cellStyle name="40% - Accent2 7 2 3 2 2" xfId="16363"/>
    <cellStyle name="40% - Accent2 7 2 3 3" xfId="5941"/>
    <cellStyle name="40% - Accent2 7 2 3 3 2" xfId="17348"/>
    <cellStyle name="40% - Accent2 7 2 3 4" xfId="6719"/>
    <cellStyle name="40% - Accent2 7 2 3 4 2" xfId="18942"/>
    <cellStyle name="40% - Accent2 7 2 3 5" xfId="6585"/>
    <cellStyle name="40% - Accent2 7 2 3 6" xfId="10523"/>
    <cellStyle name="40% - Accent2 7 2 3 7" xfId="13912"/>
    <cellStyle name="40% - Accent2 7 2 3 8" xfId="21680"/>
    <cellStyle name="40% - Accent2 7 2 4" xfId="2413"/>
    <cellStyle name="40% - Accent2 7 2 4 2" xfId="3993"/>
    <cellStyle name="40% - Accent2 7 2 4 2 2" xfId="16364"/>
    <cellStyle name="40% - Accent2 7 2 4 3" xfId="7157"/>
    <cellStyle name="40% - Accent2 7 2 4 3 2" xfId="17347"/>
    <cellStyle name="40% - Accent2 7 2 4 4" xfId="6651"/>
    <cellStyle name="40% - Accent2 7 2 4 4 2" xfId="18941"/>
    <cellStyle name="40% - Accent2 7 2 4 5" xfId="6604"/>
    <cellStyle name="40% - Accent2 7 2 4 6" xfId="10522"/>
    <cellStyle name="40% - Accent2 7 2 4 7" xfId="14484"/>
    <cellStyle name="40% - Accent2 7 2 4 8" xfId="22251"/>
    <cellStyle name="40% - Accent2 7 2 5" xfId="2280"/>
    <cellStyle name="40% - Accent2 7 2 5 2" xfId="3865"/>
    <cellStyle name="40% - Accent2 7 2 5 2 2" xfId="16365"/>
    <cellStyle name="40% - Accent2 7 2 5 3" xfId="7024"/>
    <cellStyle name="40% - Accent2 7 2 5 3 2" xfId="17346"/>
    <cellStyle name="40% - Accent2 7 2 5 4" xfId="6392"/>
    <cellStyle name="40% - Accent2 7 2 5 4 2" xfId="18940"/>
    <cellStyle name="40% - Accent2 7 2 5 5" xfId="6084"/>
    <cellStyle name="40% - Accent2 7 2 5 6" xfId="10521"/>
    <cellStyle name="40% - Accent2 7 2 5 7" xfId="14353"/>
    <cellStyle name="40% - Accent2 7 2 5 8" xfId="22120"/>
    <cellStyle name="40% - Accent2 7 2 6" xfId="2590"/>
    <cellStyle name="40% - Accent2 7 2 6 2" xfId="4157"/>
    <cellStyle name="40% - Accent2 7 2 6 2 2" xfId="16366"/>
    <cellStyle name="40% - Accent2 7 2 6 3" xfId="7334"/>
    <cellStyle name="40% - Accent2 7 2 6 3 2" xfId="17345"/>
    <cellStyle name="40% - Accent2 7 2 6 4" xfId="6248"/>
    <cellStyle name="40% - Accent2 7 2 6 4 2" xfId="18939"/>
    <cellStyle name="40% - Accent2 7 2 6 5" xfId="6127"/>
    <cellStyle name="40% - Accent2 7 2 6 6" xfId="10520"/>
    <cellStyle name="40% - Accent2 7 2 6 7" xfId="14650"/>
    <cellStyle name="40% - Accent2 7 2 6 8" xfId="22417"/>
    <cellStyle name="40% - Accent2 7 2 7" xfId="2999"/>
    <cellStyle name="40% - Accent2 7 2 7 2" xfId="6716"/>
    <cellStyle name="40% - Accent2 7 2 7 2 2" xfId="16367"/>
    <cellStyle name="40% - Accent2 7 2 7 3" xfId="4676"/>
    <cellStyle name="40% - Accent2 7 2 7 3 2" xfId="17344"/>
    <cellStyle name="40% - Accent2 7 2 7 4" xfId="10519"/>
    <cellStyle name="40% - Accent2 7 2 7 4 2" xfId="18938"/>
    <cellStyle name="40% - Accent2 7 2 7 5" xfId="15196"/>
    <cellStyle name="40% - Accent2 7 2 8" xfId="4539"/>
    <cellStyle name="40% - Accent2 7 2 8 2" xfId="16361"/>
    <cellStyle name="40% - Accent2 7 2 9" xfId="5027"/>
    <cellStyle name="40% - Accent2 7 2 9 2" xfId="17350"/>
    <cellStyle name="40% - Accent2 7 3" xfId="385"/>
    <cellStyle name="40% - Accent2 7 3 10" xfId="6648"/>
    <cellStyle name="40% - Accent2 7 3 10 2" xfId="18937"/>
    <cellStyle name="40% - Accent2 7 3 11" xfId="6168"/>
    <cellStyle name="40% - Accent2 7 3 12" xfId="10518"/>
    <cellStyle name="40% - Accent2 7 3 13" xfId="13334"/>
    <cellStyle name="40% - Accent2 7 3 14" xfId="21064"/>
    <cellStyle name="40% - Accent2 7 3 2" xfId="762"/>
    <cellStyle name="40% - Accent2 7 3 2 2" xfId="3297"/>
    <cellStyle name="40% - Accent2 7 3 2 2 2" xfId="16369"/>
    <cellStyle name="40% - Accent2 7 3 2 3" xfId="5674"/>
    <cellStyle name="40% - Accent2 7 3 2 3 2" xfId="17342"/>
    <cellStyle name="40% - Accent2 7 3 2 4" xfId="6388"/>
    <cellStyle name="40% - Accent2 7 3 2 4 2" xfId="18936"/>
    <cellStyle name="40% - Accent2 7 3 2 5" xfId="6042"/>
    <cellStyle name="40% - Accent2 7 3 2 6" xfId="10517"/>
    <cellStyle name="40% - Accent2 7 3 2 7" xfId="13621"/>
    <cellStyle name="40% - Accent2 7 3 2 8" xfId="21488"/>
    <cellStyle name="40% - Accent2 7 3 3" xfId="1221"/>
    <cellStyle name="40% - Accent2 7 3 3 2" xfId="3498"/>
    <cellStyle name="40% - Accent2 7 3 3 2 2" xfId="16370"/>
    <cellStyle name="40% - Accent2 7 3 3 3" xfId="5971"/>
    <cellStyle name="40% - Accent2 7 3 3 3 2" xfId="17341"/>
    <cellStyle name="40% - Accent2 7 3 3 4" xfId="6250"/>
    <cellStyle name="40% - Accent2 7 3 3 4 2" xfId="18935"/>
    <cellStyle name="40% - Accent2 7 3 3 5" xfId="6404"/>
    <cellStyle name="40% - Accent2 7 3 3 6" xfId="10516"/>
    <cellStyle name="40% - Accent2 7 3 3 7" xfId="13942"/>
    <cellStyle name="40% - Accent2 7 3 3 8" xfId="21710"/>
    <cellStyle name="40% - Accent2 7 3 4" xfId="2445"/>
    <cellStyle name="40% - Accent2 7 3 4 2" xfId="4025"/>
    <cellStyle name="40% - Accent2 7 3 4 2 2" xfId="16371"/>
    <cellStyle name="40% - Accent2 7 3 4 3" xfId="7189"/>
    <cellStyle name="40% - Accent2 7 3 4 3 2" xfId="17340"/>
    <cellStyle name="40% - Accent2 7 3 4 4" xfId="6247"/>
    <cellStyle name="40% - Accent2 7 3 4 4 2" xfId="18934"/>
    <cellStyle name="40% - Accent2 7 3 4 5" xfId="6608"/>
    <cellStyle name="40% - Accent2 7 3 4 6" xfId="10515"/>
    <cellStyle name="40% - Accent2 7 3 4 7" xfId="14516"/>
    <cellStyle name="40% - Accent2 7 3 4 8" xfId="22283"/>
    <cellStyle name="40% - Accent2 7 3 5" xfId="2668"/>
    <cellStyle name="40% - Accent2 7 3 5 2" xfId="4223"/>
    <cellStyle name="40% - Accent2 7 3 5 2 2" xfId="16372"/>
    <cellStyle name="40% - Accent2 7 3 5 3" xfId="7412"/>
    <cellStyle name="40% - Accent2 7 3 5 3 2" xfId="17339"/>
    <cellStyle name="40% - Accent2 7 3 5 4" xfId="6246"/>
    <cellStyle name="40% - Accent2 7 3 5 4 2" xfId="18933"/>
    <cellStyle name="40% - Accent2 7 3 5 5" xfId="6579"/>
    <cellStyle name="40% - Accent2 7 3 5 6" xfId="10514"/>
    <cellStyle name="40% - Accent2 7 3 5 7" xfId="14722"/>
    <cellStyle name="40% - Accent2 7 3 5 8" xfId="22489"/>
    <cellStyle name="40% - Accent2 7 3 6" xfId="2782"/>
    <cellStyle name="40% - Accent2 7 3 6 2" xfId="4315"/>
    <cellStyle name="40% - Accent2 7 3 6 2 2" xfId="16373"/>
    <cellStyle name="40% - Accent2 7 3 6 3" xfId="7526"/>
    <cellStyle name="40% - Accent2 7 3 6 3 2" xfId="17338"/>
    <cellStyle name="40% - Accent2 7 3 6 4" xfId="4696"/>
    <cellStyle name="40% - Accent2 7 3 6 4 2" xfId="18932"/>
    <cellStyle name="40% - Accent2 7 3 6 5" xfId="6611"/>
    <cellStyle name="40% - Accent2 7 3 6 6" xfId="10513"/>
    <cellStyle name="40% - Accent2 7 3 6 7" xfId="14821"/>
    <cellStyle name="40% - Accent2 7 3 6 8" xfId="22588"/>
    <cellStyle name="40% - Accent2 7 3 7" xfId="3029"/>
    <cellStyle name="40% - Accent2 7 3 7 2" xfId="6151"/>
    <cellStyle name="40% - Accent2 7 3 7 2 2" xfId="16374"/>
    <cellStyle name="40% - Accent2 7 3 7 3" xfId="6064"/>
    <cellStyle name="40% - Accent2 7 3 7 3 2" xfId="17337"/>
    <cellStyle name="40% - Accent2 7 3 7 4" xfId="10512"/>
    <cellStyle name="40% - Accent2 7 3 7 4 2" xfId="18931"/>
    <cellStyle name="40% - Accent2 7 3 7 5" xfId="15227"/>
    <cellStyle name="40% - Accent2 7 3 8" xfId="4569"/>
    <cellStyle name="40% - Accent2 7 3 8 2" xfId="16368"/>
    <cellStyle name="40% - Accent2 7 3 9" xfId="5059"/>
    <cellStyle name="40% - Accent2 7 3 9 2" xfId="17343"/>
    <cellStyle name="40% - Accent2 7 4" xfId="622"/>
    <cellStyle name="40% - Accent2 7 4 2" xfId="3163"/>
    <cellStyle name="40% - Accent2 7 4 2 2" xfId="16375"/>
    <cellStyle name="40% - Accent2 7 4 3" xfId="5534"/>
    <cellStyle name="40% - Accent2 7 4 3 2" xfId="17336"/>
    <cellStyle name="40% - Accent2 7 4 4" xfId="6245"/>
    <cellStyle name="40% - Accent2 7 4 4 2" xfId="18930"/>
    <cellStyle name="40% - Accent2 7 4 5" xfId="5401"/>
    <cellStyle name="40% - Accent2 7 4 6" xfId="10511"/>
    <cellStyle name="40% - Accent2 7 4 7" xfId="13492"/>
    <cellStyle name="40% - Accent2 7 4 8" xfId="21354"/>
    <cellStyle name="40% - Accent2 7 5" xfId="1082"/>
    <cellStyle name="40% - Accent2 7 5 2" xfId="3370"/>
    <cellStyle name="40% - Accent2 7 5 2 2" xfId="16376"/>
    <cellStyle name="40% - Accent2 7 5 3" xfId="5832"/>
    <cellStyle name="40% - Accent2 7 5 3 2" xfId="17335"/>
    <cellStyle name="40% - Accent2 7 5 4" xfId="6244"/>
    <cellStyle name="40% - Accent2 7 5 4 2" xfId="18929"/>
    <cellStyle name="40% - Accent2 7 5 5" xfId="5472"/>
    <cellStyle name="40% - Accent2 7 5 6" xfId="10510"/>
    <cellStyle name="40% - Accent2 7 5 7" xfId="13813"/>
    <cellStyle name="40% - Accent2 7 5 8" xfId="21580"/>
    <cellStyle name="40% - Accent2 7 6" xfId="2299"/>
    <cellStyle name="40% - Accent2 7 6 2" xfId="3881"/>
    <cellStyle name="40% - Accent2 7 6 2 2" xfId="16377"/>
    <cellStyle name="40% - Accent2 7 6 3" xfId="7043"/>
    <cellStyle name="40% - Accent2 7 6 3 2" xfId="17334"/>
    <cellStyle name="40% - Accent2 7 6 4" xfId="4695"/>
    <cellStyle name="40% - Accent2 7 6 4 2" xfId="18928"/>
    <cellStyle name="40% - Accent2 7 6 5" xfId="6128"/>
    <cellStyle name="40% - Accent2 7 6 6" xfId="10509"/>
    <cellStyle name="40% - Accent2 7 6 7" xfId="14371"/>
    <cellStyle name="40% - Accent2 7 6 8" xfId="22138"/>
    <cellStyle name="40% - Accent2 7 7" xfId="2634"/>
    <cellStyle name="40% - Accent2 7 7 2" xfId="4195"/>
    <cellStyle name="40% - Accent2 7 7 2 2" xfId="16378"/>
    <cellStyle name="40% - Accent2 7 7 3" xfId="7378"/>
    <cellStyle name="40% - Accent2 7 7 3 2" xfId="17333"/>
    <cellStyle name="40% - Accent2 7 7 4" xfId="6111"/>
    <cellStyle name="40% - Accent2 7 7 4 2" xfId="18927"/>
    <cellStyle name="40% - Accent2 7 7 5" xfId="4737"/>
    <cellStyle name="40% - Accent2 7 7 6" xfId="10508"/>
    <cellStyle name="40% - Accent2 7 7 7" xfId="14692"/>
    <cellStyle name="40% - Accent2 7 7 8" xfId="22459"/>
    <cellStyle name="40% - Accent2 7 8" xfId="2769"/>
    <cellStyle name="40% - Accent2 7 8 2" xfId="4307"/>
    <cellStyle name="40% - Accent2 7 8 2 2" xfId="16379"/>
    <cellStyle name="40% - Accent2 7 8 3" xfId="7513"/>
    <cellStyle name="40% - Accent2 7 8 3 2" xfId="17332"/>
    <cellStyle name="40% - Accent2 7 8 4" xfId="5461"/>
    <cellStyle name="40% - Accent2 7 8 4 2" xfId="18926"/>
    <cellStyle name="40% - Accent2 7 8 5" xfId="6446"/>
    <cellStyle name="40% - Accent2 7 8 6" xfId="10507"/>
    <cellStyle name="40% - Accent2 7 8 7" xfId="14811"/>
    <cellStyle name="40% - Accent2 7 8 8" xfId="22578"/>
    <cellStyle name="40% - Accent2 7 9" xfId="2899"/>
    <cellStyle name="40% - Accent2 7 9 2" xfId="6066"/>
    <cellStyle name="40% - Accent2 7 9 2 2" xfId="16380"/>
    <cellStyle name="40% - Accent2 7 9 3" xfId="6447"/>
    <cellStyle name="40% - Accent2 7 9 3 2" xfId="17331"/>
    <cellStyle name="40% - Accent2 7 9 4" xfId="10506"/>
    <cellStyle name="40% - Accent2 7 9 4 2" xfId="18925"/>
    <cellStyle name="40% - Accent2 7 9 5" xfId="15093"/>
    <cellStyle name="40% - Accent2 8" xfId="265"/>
    <cellStyle name="40% - Accent2 8 10" xfId="6046"/>
    <cellStyle name="40% - Accent2 8 10 2" xfId="18924"/>
    <cellStyle name="40% - Accent2 8 11" xfId="4738"/>
    <cellStyle name="40% - Accent2 8 12" xfId="10505"/>
    <cellStyle name="40% - Accent2 8 13" xfId="13219"/>
    <cellStyle name="40% - Accent2 8 14" xfId="20946"/>
    <cellStyle name="40% - Accent2 8 2" xfId="645"/>
    <cellStyle name="40% - Accent2 8 2 2" xfId="3185"/>
    <cellStyle name="40% - Accent2 8 2 2 2" xfId="16382"/>
    <cellStyle name="40% - Accent2 8 2 3" xfId="5557"/>
    <cellStyle name="40% - Accent2 8 2 3 2" xfId="17329"/>
    <cellStyle name="40% - Accent2 8 2 4" xfId="5582"/>
    <cellStyle name="40% - Accent2 8 2 4 2" xfId="18923"/>
    <cellStyle name="40% - Accent2 8 2 5" xfId="6449"/>
    <cellStyle name="40% - Accent2 8 2 6" xfId="10504"/>
    <cellStyle name="40% - Accent2 8 2 7" xfId="13514"/>
    <cellStyle name="40% - Accent2 8 2 8" xfId="21376"/>
    <cellStyle name="40% - Accent2 8 3" xfId="1105"/>
    <cellStyle name="40% - Accent2 8 3 2" xfId="3390"/>
    <cellStyle name="40% - Accent2 8 3 2 2" xfId="16383"/>
    <cellStyle name="40% - Accent2 8 3 3" xfId="5855"/>
    <cellStyle name="40% - Accent2 8 3 3 2" xfId="17328"/>
    <cellStyle name="40% - Accent2 8 3 4" xfId="4812"/>
    <cellStyle name="40% - Accent2 8 3 4 2" xfId="18922"/>
    <cellStyle name="40% - Accent2 8 3 5" xfId="6458"/>
    <cellStyle name="40% - Accent2 8 3 6" xfId="10503"/>
    <cellStyle name="40% - Accent2 8 3 7" xfId="13833"/>
    <cellStyle name="40% - Accent2 8 3 8" xfId="21600"/>
    <cellStyle name="40% - Accent2 8 4" xfId="2325"/>
    <cellStyle name="40% - Accent2 8 4 2" xfId="3907"/>
    <cellStyle name="40% - Accent2 8 4 2 2" xfId="16384"/>
    <cellStyle name="40% - Accent2 8 4 3" xfId="7069"/>
    <cellStyle name="40% - Accent2 8 4 3 2" xfId="17327"/>
    <cellStyle name="40% - Accent2 8 4 4" xfId="6722"/>
    <cellStyle name="40% - Accent2 8 4 4 2" xfId="18921"/>
    <cellStyle name="40% - Accent2 8 4 5" xfId="6070"/>
    <cellStyle name="40% - Accent2 8 4 6" xfId="10502"/>
    <cellStyle name="40% - Accent2 8 4 7" xfId="14397"/>
    <cellStyle name="40% - Accent2 8 4 8" xfId="22164"/>
    <cellStyle name="40% - Accent2 8 5" xfId="2163"/>
    <cellStyle name="40% - Accent2 8 5 2" xfId="3767"/>
    <cellStyle name="40% - Accent2 8 5 2 2" xfId="16385"/>
    <cellStyle name="40% - Accent2 8 5 3" xfId="6907"/>
    <cellStyle name="40% - Accent2 8 5 3 2" xfId="17326"/>
    <cellStyle name="40% - Accent2 8 5 4" xfId="6654"/>
    <cellStyle name="40% - Accent2 8 5 4 2" xfId="18920"/>
    <cellStyle name="40% - Accent2 8 5 5" xfId="6459"/>
    <cellStyle name="40% - Accent2 8 5 6" xfId="10501"/>
    <cellStyle name="40% - Accent2 8 5 7" xfId="14252"/>
    <cellStyle name="40% - Accent2 8 5 8" xfId="22019"/>
    <cellStyle name="40% - Accent2 8 6" xfId="2643"/>
    <cellStyle name="40% - Accent2 8 6 2" xfId="4202"/>
    <cellStyle name="40% - Accent2 8 6 2 2" xfId="16386"/>
    <cellStyle name="40% - Accent2 8 6 3" xfId="7387"/>
    <cellStyle name="40% - Accent2 8 6 3 2" xfId="17325"/>
    <cellStyle name="40% - Accent2 8 6 4" xfId="6406"/>
    <cellStyle name="40% - Accent2 8 6 4 2" xfId="18919"/>
    <cellStyle name="40% - Accent2 8 6 5" xfId="6632"/>
    <cellStyle name="40% - Accent2 8 6 6" xfId="10500"/>
    <cellStyle name="40% - Accent2 8 6 7" xfId="14699"/>
    <cellStyle name="40% - Accent2 8 6 8" xfId="22466"/>
    <cellStyle name="40% - Accent2 8 7" xfId="2919"/>
    <cellStyle name="40% - Accent2 8 7 2" xfId="6242"/>
    <cellStyle name="40% - Accent2 8 7 2 2" xfId="16387"/>
    <cellStyle name="40% - Accent2 8 7 3" xfId="5467"/>
    <cellStyle name="40% - Accent2 8 7 3 2" xfId="17324"/>
    <cellStyle name="40% - Accent2 8 7 4" xfId="10499"/>
    <cellStyle name="40% - Accent2 8 7 4 2" xfId="18918"/>
    <cellStyle name="40% - Accent2 8 7 5" xfId="15116"/>
    <cellStyle name="40% - Accent2 8 8" xfId="4459"/>
    <cellStyle name="40% - Accent2 8 8 2" xfId="16381"/>
    <cellStyle name="40% - Accent2 8 9" xfId="4939"/>
    <cellStyle name="40% - Accent2 8 9 2" xfId="17330"/>
    <cellStyle name="40% - Accent2 9" xfId="340"/>
    <cellStyle name="40% - Accent2 9 10" xfId="6725"/>
    <cellStyle name="40% - Accent2 9 10 2" xfId="18917"/>
    <cellStyle name="40% - Accent2 9 11" xfId="6135"/>
    <cellStyle name="40% - Accent2 9 12" xfId="10498"/>
    <cellStyle name="40% - Accent2 9 13" xfId="13291"/>
    <cellStyle name="40% - Accent2 9 14" xfId="21020"/>
    <cellStyle name="40% - Accent2 9 2" xfId="717"/>
    <cellStyle name="40% - Accent2 9 2 2" xfId="3254"/>
    <cellStyle name="40% - Accent2 9 2 2 2" xfId="16389"/>
    <cellStyle name="40% - Accent2 9 2 3" xfId="5629"/>
    <cellStyle name="40% - Accent2 9 2 3 2" xfId="17322"/>
    <cellStyle name="40% - Accent2 9 2 4" xfId="6657"/>
    <cellStyle name="40% - Accent2 9 2 4 2" xfId="18916"/>
    <cellStyle name="40% - Accent2 9 2 5" xfId="4641"/>
    <cellStyle name="40% - Accent2 9 2 6" xfId="10497"/>
    <cellStyle name="40% - Accent2 9 2 7" xfId="13579"/>
    <cellStyle name="40% - Accent2 9 2 8" xfId="21445"/>
    <cellStyle name="40% - Accent2 9 3" xfId="1178"/>
    <cellStyle name="40% - Accent2 9 3 2" xfId="3455"/>
    <cellStyle name="40% - Accent2 9 3 2 2" xfId="16390"/>
    <cellStyle name="40% - Accent2 9 3 3" xfId="5928"/>
    <cellStyle name="40% - Accent2 9 3 3 2" xfId="17321"/>
    <cellStyle name="40% - Accent2 9 3 4" xfId="6415"/>
    <cellStyle name="40% - Accent2 9 3 4 2" xfId="18915"/>
    <cellStyle name="40% - Accent2 9 3 5" xfId="6175"/>
    <cellStyle name="40% - Accent2 9 3 6" xfId="10496"/>
    <cellStyle name="40% - Accent2 9 3 7" xfId="13899"/>
    <cellStyle name="40% - Accent2 9 3 8" xfId="21667"/>
    <cellStyle name="40% - Accent2 9 4" xfId="2400"/>
    <cellStyle name="40% - Accent2 9 4 2" xfId="3980"/>
    <cellStyle name="40% - Accent2 9 4 2 2" xfId="16391"/>
    <cellStyle name="40% - Accent2 9 4 3" xfId="7144"/>
    <cellStyle name="40% - Accent2 9 4 3 2" xfId="17320"/>
    <cellStyle name="40% - Accent2 9 4 4" xfId="6239"/>
    <cellStyle name="40% - Accent2 9 4 4 2" xfId="18914"/>
    <cellStyle name="40% - Accent2 9 4 5" xfId="6472"/>
    <cellStyle name="40% - Accent2 9 4 6" xfId="10495"/>
    <cellStyle name="40% - Accent2 9 4 7" xfId="14471"/>
    <cellStyle name="40% - Accent2 9 4 8" xfId="22238"/>
    <cellStyle name="40% - Accent2 9 5" xfId="2127"/>
    <cellStyle name="40% - Accent2 9 5 2" xfId="3733"/>
    <cellStyle name="40% - Accent2 9 5 2 2" xfId="16392"/>
    <cellStyle name="40% - Accent2 9 5 3" xfId="6871"/>
    <cellStyle name="40% - Accent2 9 5 3 2" xfId="17319"/>
    <cellStyle name="40% - Accent2 9 5 4" xfId="6723"/>
    <cellStyle name="40% - Accent2 9 5 4 2" xfId="18913"/>
    <cellStyle name="40% - Accent2 9 5 5" xfId="4744"/>
    <cellStyle name="40% - Accent2 9 5 6" xfId="10494"/>
    <cellStyle name="40% - Accent2 9 5 7" xfId="14217"/>
    <cellStyle name="40% - Accent2 9 5 8" xfId="21984"/>
    <cellStyle name="40% - Accent2 9 6" xfId="2517"/>
    <cellStyle name="40% - Accent2 9 6 2" xfId="4089"/>
    <cellStyle name="40% - Accent2 9 6 2 2" xfId="16393"/>
    <cellStyle name="40% - Accent2 9 6 3" xfId="7261"/>
    <cellStyle name="40% - Accent2 9 6 3 2" xfId="17318"/>
    <cellStyle name="40% - Accent2 9 6 4" xfId="6655"/>
    <cellStyle name="40% - Accent2 9 6 4 2" xfId="18912"/>
    <cellStyle name="40% - Accent2 9 6 5" xfId="6474"/>
    <cellStyle name="40% - Accent2 9 6 6" xfId="10493"/>
    <cellStyle name="40% - Accent2 9 6 7" xfId="14581"/>
    <cellStyle name="40% - Accent2 9 6 8" xfId="22348"/>
    <cellStyle name="40% - Accent2 9 7" xfId="2986"/>
    <cellStyle name="40% - Accent2 9 7 2" xfId="6409"/>
    <cellStyle name="40% - Accent2 9 7 2 2" xfId="16394"/>
    <cellStyle name="40% - Accent2 9 7 3" xfId="6106"/>
    <cellStyle name="40% - Accent2 9 7 3 2" xfId="17317"/>
    <cellStyle name="40% - Accent2 9 7 4" xfId="10492"/>
    <cellStyle name="40% - Accent2 9 7 4 2" xfId="18911"/>
    <cellStyle name="40% - Accent2 9 7 5" xfId="15183"/>
    <cellStyle name="40% - Accent2 9 8" xfId="4526"/>
    <cellStyle name="40% - Accent2 9 8 2" xfId="16388"/>
    <cellStyle name="40% - Accent2 9 9" xfId="5014"/>
    <cellStyle name="40% - Accent2 9 9 2" xfId="17323"/>
    <cellStyle name="40% - Accent3" xfId="25" builtinId="39" customBuiltin="1"/>
    <cellStyle name="40% - Accent3 10" xfId="413"/>
    <cellStyle name="40% - Accent3 10 10" xfId="6238"/>
    <cellStyle name="40% - Accent3 10 10 2" xfId="18909"/>
    <cellStyle name="40% - Accent3 10 11" xfId="5563"/>
    <cellStyle name="40% - Accent3 10 12" xfId="10490"/>
    <cellStyle name="40% - Accent3 10 13" xfId="13362"/>
    <cellStyle name="40% - Accent3 10 14" xfId="21092"/>
    <cellStyle name="40% - Accent3 10 2" xfId="790"/>
    <cellStyle name="40% - Accent3 10 2 2" xfId="3325"/>
    <cellStyle name="40% - Accent3 10 2 2 2" xfId="16397"/>
    <cellStyle name="40% - Accent3 10 2 3" xfId="5702"/>
    <cellStyle name="40% - Accent3 10 2 3 2" xfId="17314"/>
    <cellStyle name="40% - Accent3 10 2 4" xfId="6237"/>
    <cellStyle name="40% - Accent3 10 2 4 2" xfId="18908"/>
    <cellStyle name="40% - Accent3 10 2 5" xfId="6137"/>
    <cellStyle name="40% - Accent3 10 2 6" xfId="10489"/>
    <cellStyle name="40% - Accent3 10 2 7" xfId="13646"/>
    <cellStyle name="40% - Accent3 10 2 8" xfId="21516"/>
    <cellStyle name="40% - Accent3 10 3" xfId="1249"/>
    <cellStyle name="40% - Accent3 10 3 2" xfId="3526"/>
    <cellStyle name="40% - Accent3 10 3 2 2" xfId="16398"/>
    <cellStyle name="40% - Accent3 10 3 3" xfId="5999"/>
    <cellStyle name="40% - Accent3 10 3 3 2" xfId="17313"/>
    <cellStyle name="40% - Accent3 10 3 4" xfId="4694"/>
    <cellStyle name="40% - Accent3 10 3 4 2" xfId="18907"/>
    <cellStyle name="40% - Accent3 10 3 5" xfId="4643"/>
    <cellStyle name="40% - Accent3 10 3 6" xfId="10488"/>
    <cellStyle name="40% - Accent3 10 3 7" xfId="13970"/>
    <cellStyle name="40% - Accent3 10 3 8" xfId="21738"/>
    <cellStyle name="40% - Accent3 10 4" xfId="2473"/>
    <cellStyle name="40% - Accent3 10 4 2" xfId="4053"/>
    <cellStyle name="40% - Accent3 10 4 2 2" xfId="16399"/>
    <cellStyle name="40% - Accent3 10 4 3" xfId="7217"/>
    <cellStyle name="40% - Accent3 10 4 3 2" xfId="17312"/>
    <cellStyle name="40% - Accent3 10 4 4" xfId="6150"/>
    <cellStyle name="40% - Accent3 10 4 4 2" xfId="18906"/>
    <cellStyle name="40% - Accent3 10 4 5" xfId="6177"/>
    <cellStyle name="40% - Accent3 10 4 6" xfId="10487"/>
    <cellStyle name="40% - Accent3 10 4 7" xfId="14544"/>
    <cellStyle name="40% - Accent3 10 4 8" xfId="22311"/>
    <cellStyle name="40% - Accent3 10 5" xfId="2696"/>
    <cellStyle name="40% - Accent3 10 5 2" xfId="4251"/>
    <cellStyle name="40% - Accent3 10 5 2 2" xfId="16400"/>
    <cellStyle name="40% - Accent3 10 5 3" xfId="7440"/>
    <cellStyle name="40% - Accent3 10 5 3 2" xfId="17311"/>
    <cellStyle name="40% - Accent3 10 5 4" xfId="6236"/>
    <cellStyle name="40% - Accent3 10 5 4 2" xfId="18905"/>
    <cellStyle name="40% - Accent3 10 5 5" xfId="4745"/>
    <cellStyle name="40% - Accent3 10 5 6" xfId="10486"/>
    <cellStyle name="40% - Accent3 10 5 7" xfId="14750"/>
    <cellStyle name="40% - Accent3 10 5 8" xfId="22517"/>
    <cellStyle name="40% - Accent3 10 6" xfId="2810"/>
    <cellStyle name="40% - Accent3 10 6 2" xfId="4343"/>
    <cellStyle name="40% - Accent3 10 6 2 2" xfId="16401"/>
    <cellStyle name="40% - Accent3 10 6 3" xfId="7554"/>
    <cellStyle name="40% - Accent3 10 6 3 2" xfId="17310"/>
    <cellStyle name="40% - Accent3 10 6 4" xfId="6235"/>
    <cellStyle name="40% - Accent3 10 6 4 2" xfId="18904"/>
    <cellStyle name="40% - Accent3 10 6 5" xfId="6480"/>
    <cellStyle name="40% - Accent3 10 6 6" xfId="10485"/>
    <cellStyle name="40% - Accent3 10 6 7" xfId="14849"/>
    <cellStyle name="40% - Accent3 10 6 8" xfId="22616"/>
    <cellStyle name="40% - Accent3 10 7" xfId="3057"/>
    <cellStyle name="40% - Accent3 10 7 2" xfId="4693"/>
    <cellStyle name="40% - Accent3 10 7 2 2" xfId="16402"/>
    <cellStyle name="40% - Accent3 10 7 3" xfId="6481"/>
    <cellStyle name="40% - Accent3 10 7 3 2" xfId="17309"/>
    <cellStyle name="40% - Accent3 10 7 4" xfId="10484"/>
    <cellStyle name="40% - Accent3 10 7 4 2" xfId="18903"/>
    <cellStyle name="40% - Accent3 10 7 5" xfId="15255"/>
    <cellStyle name="40% - Accent3 10 8" xfId="4597"/>
    <cellStyle name="40% - Accent3 10 8 2" xfId="16396"/>
    <cellStyle name="40% - Accent3 10 9" xfId="5087"/>
    <cellStyle name="40% - Accent3 10 9 2" xfId="17315"/>
    <cellStyle name="40% - Accent3 11" xfId="423"/>
    <cellStyle name="40% - Accent3 11 10" xfId="6110"/>
    <cellStyle name="40% - Accent3 11 10 2" xfId="18902"/>
    <cellStyle name="40% - Accent3 11 11" xfId="6509"/>
    <cellStyle name="40% - Accent3 11 12" xfId="10483"/>
    <cellStyle name="40% - Accent3 11 13" xfId="13372"/>
    <cellStyle name="40% - Accent3 11 14" xfId="21102"/>
    <cellStyle name="40% - Accent3 11 2" xfId="800"/>
    <cellStyle name="40% - Accent3 11 2 2" xfId="3335"/>
    <cellStyle name="40% - Accent3 11 2 2 2" xfId="16404"/>
    <cellStyle name="40% - Accent3 11 2 3" xfId="5712"/>
    <cellStyle name="40% - Accent3 11 2 3 2" xfId="17307"/>
    <cellStyle name="40% - Accent3 11 2 4" xfId="5426"/>
    <cellStyle name="40% - Accent3 11 2 4 2" xfId="18901"/>
    <cellStyle name="40% - Accent3 11 2 5" xfId="4843"/>
    <cellStyle name="40% - Accent3 11 2 6" xfId="10482"/>
    <cellStyle name="40% - Accent3 11 2 7" xfId="13656"/>
    <cellStyle name="40% - Accent3 11 2 8" xfId="21526"/>
    <cellStyle name="40% - Accent3 11 3" xfId="1259"/>
    <cellStyle name="40% - Accent3 11 3 2" xfId="3536"/>
    <cellStyle name="40% - Accent3 11 3 2 2" xfId="16405"/>
    <cellStyle name="40% - Accent3 11 3 3" xfId="6009"/>
    <cellStyle name="40% - Accent3 11 3 3 2" xfId="17306"/>
    <cellStyle name="40% - Accent3 11 3 4" xfId="6095"/>
    <cellStyle name="40% - Accent3 11 3 4 2" xfId="18900"/>
    <cellStyle name="40% - Accent3 11 3 5" xfId="6510"/>
    <cellStyle name="40% - Accent3 11 3 6" xfId="10481"/>
    <cellStyle name="40% - Accent3 11 3 7" xfId="13980"/>
    <cellStyle name="40% - Accent3 11 3 8" xfId="21748"/>
    <cellStyle name="40% - Accent3 11 4" xfId="2483"/>
    <cellStyle name="40% - Accent3 11 4 2" xfId="4063"/>
    <cellStyle name="40% - Accent3 11 4 2 2" xfId="16406"/>
    <cellStyle name="40% - Accent3 11 4 3" xfId="7227"/>
    <cellStyle name="40% - Accent3 11 4 3 2" xfId="17305"/>
    <cellStyle name="40% - Accent3 11 4 4" xfId="6049"/>
    <cellStyle name="40% - Accent3 11 4 4 2" xfId="18899"/>
    <cellStyle name="40% - Accent3 11 4 5" xfId="5389"/>
    <cellStyle name="40% - Accent3 11 4 6" xfId="10480"/>
    <cellStyle name="40% - Accent3 11 4 7" xfId="14554"/>
    <cellStyle name="40% - Accent3 11 4 8" xfId="22321"/>
    <cellStyle name="40% - Accent3 11 5" xfId="2706"/>
    <cellStyle name="40% - Accent3 11 5 2" xfId="4261"/>
    <cellStyle name="40% - Accent3 11 5 2 2" xfId="16407"/>
    <cellStyle name="40% - Accent3 11 5 3" xfId="7450"/>
    <cellStyle name="40% - Accent3 11 5 3 2" xfId="17304"/>
    <cellStyle name="40% - Accent3 11 5 4" xfId="5419"/>
    <cellStyle name="40% - Accent3 11 5 4 2" xfId="18898"/>
    <cellStyle name="40% - Accent3 11 5 5" xfId="6511"/>
    <cellStyle name="40% - Accent3 11 5 6" xfId="10479"/>
    <cellStyle name="40% - Accent3 11 5 7" xfId="14760"/>
    <cellStyle name="40% - Accent3 11 5 8" xfId="22527"/>
    <cellStyle name="40% - Accent3 11 6" xfId="2820"/>
    <cellStyle name="40% - Accent3 11 6 2" xfId="4353"/>
    <cellStyle name="40% - Accent3 11 6 2 2" xfId="16408"/>
    <cellStyle name="40% - Accent3 11 6 3" xfId="7564"/>
    <cellStyle name="40% - Accent3 11 6 3 2" xfId="17303"/>
    <cellStyle name="40% - Accent3 11 6 4" xfId="4866"/>
    <cellStyle name="40% - Accent3 11 6 4 2" xfId="18897"/>
    <cellStyle name="40% - Accent3 11 6 5" xfId="6781"/>
    <cellStyle name="40% - Accent3 11 6 6" xfId="10478"/>
    <cellStyle name="40% - Accent3 11 6 7" xfId="14859"/>
    <cellStyle name="40% - Accent3 11 6 8" xfId="22626"/>
    <cellStyle name="40% - Accent3 11 7" xfId="3067"/>
    <cellStyle name="40% - Accent3 11 7 2" xfId="6728"/>
    <cellStyle name="40% - Accent3 11 7 2 2" xfId="16409"/>
    <cellStyle name="40% - Accent3 11 7 3" xfId="5414"/>
    <cellStyle name="40% - Accent3 11 7 3 2" xfId="17302"/>
    <cellStyle name="40% - Accent3 11 7 4" xfId="10477"/>
    <cellStyle name="40% - Accent3 11 7 4 2" xfId="18896"/>
    <cellStyle name="40% - Accent3 11 7 5" xfId="15265"/>
    <cellStyle name="40% - Accent3 11 8" xfId="4607"/>
    <cellStyle name="40% - Accent3 11 8 2" xfId="16403"/>
    <cellStyle name="40% - Accent3 11 9" xfId="5097"/>
    <cellStyle name="40% - Accent3 11 9 2" xfId="17308"/>
    <cellStyle name="40% - Accent3 12" xfId="432"/>
    <cellStyle name="40% - Accent3 12 10" xfId="6661"/>
    <cellStyle name="40% - Accent3 12 10 2" xfId="18895"/>
    <cellStyle name="40% - Accent3 12 11" xfId="5424"/>
    <cellStyle name="40% - Accent3 12 12" xfId="10476"/>
    <cellStyle name="40% - Accent3 12 13" xfId="13381"/>
    <cellStyle name="40% - Accent3 12 14" xfId="21111"/>
    <cellStyle name="40% - Accent3 12 2" xfId="809"/>
    <cellStyle name="40% - Accent3 12 2 2" xfId="3344"/>
    <cellStyle name="40% - Accent3 12 2 2 2" xfId="16411"/>
    <cellStyle name="40% - Accent3 12 2 3" xfId="5721"/>
    <cellStyle name="40% - Accent3 12 2 3 2" xfId="17300"/>
    <cellStyle name="40% - Accent3 12 2 4" xfId="6444"/>
    <cellStyle name="40% - Accent3 12 2 4 2" xfId="18894"/>
    <cellStyle name="40% - Accent3 12 2 5" xfId="5822"/>
    <cellStyle name="40% - Accent3 12 2 6" xfId="10475"/>
    <cellStyle name="40% - Accent3 12 2 7" xfId="13665"/>
    <cellStyle name="40% - Accent3 12 2 8" xfId="21535"/>
    <cellStyle name="40% - Accent3 12 3" xfId="1268"/>
    <cellStyle name="40% - Accent3 12 3 2" xfId="3545"/>
    <cellStyle name="40% - Accent3 12 3 2 2" xfId="16412"/>
    <cellStyle name="40% - Accent3 12 3 3" xfId="6018"/>
    <cellStyle name="40% - Accent3 12 3 3 2" xfId="17299"/>
    <cellStyle name="40% - Accent3 12 3 4" xfId="6232"/>
    <cellStyle name="40% - Accent3 12 3 4 2" xfId="18893"/>
    <cellStyle name="40% - Accent3 12 3 5" xfId="5784"/>
    <cellStyle name="40% - Accent3 12 3 6" xfId="10474"/>
    <cellStyle name="40% - Accent3 12 3 7" xfId="13989"/>
    <cellStyle name="40% - Accent3 12 3 8" xfId="21757"/>
    <cellStyle name="40% - Accent3 12 4" xfId="2492"/>
    <cellStyle name="40% - Accent3 12 4 2" xfId="4072"/>
    <cellStyle name="40% - Accent3 12 4 2 2" xfId="16413"/>
    <cellStyle name="40% - Accent3 12 4 3" xfId="7236"/>
    <cellStyle name="40% - Accent3 12 4 3 2" xfId="17298"/>
    <cellStyle name="40% - Accent3 12 4 4" xfId="6731"/>
    <cellStyle name="40% - Accent3 12 4 4 2" xfId="18892"/>
    <cellStyle name="40% - Accent3 12 4 5" xfId="4798"/>
    <cellStyle name="40% - Accent3 12 4 6" xfId="10473"/>
    <cellStyle name="40% - Accent3 12 4 7" xfId="14563"/>
    <cellStyle name="40% - Accent3 12 4 8" xfId="22330"/>
    <cellStyle name="40% - Accent3 12 5" xfId="2715"/>
    <cellStyle name="40% - Accent3 12 5 2" xfId="4270"/>
    <cellStyle name="40% - Accent3 12 5 2 2" xfId="16414"/>
    <cellStyle name="40% - Accent3 12 5 3" xfId="7459"/>
    <cellStyle name="40% - Accent3 12 5 3 2" xfId="17297"/>
    <cellStyle name="40% - Accent3 12 5 4" xfId="6664"/>
    <cellStyle name="40% - Accent3 12 5 4 2" xfId="18891"/>
    <cellStyle name="40% - Accent3 12 5 5" xfId="5786"/>
    <cellStyle name="40% - Accent3 12 5 6" xfId="10472"/>
    <cellStyle name="40% - Accent3 12 5 7" xfId="14769"/>
    <cellStyle name="40% - Accent3 12 5 8" xfId="22536"/>
    <cellStyle name="40% - Accent3 12 6" xfId="2829"/>
    <cellStyle name="40% - Accent3 12 6 2" xfId="4362"/>
    <cellStyle name="40% - Accent3 12 6 2 2" xfId="16415"/>
    <cellStyle name="40% - Accent3 12 6 3" xfId="7573"/>
    <cellStyle name="40% - Accent3 12 6 3 2" xfId="17296"/>
    <cellStyle name="40% - Accent3 12 6 4" xfId="6451"/>
    <cellStyle name="40% - Accent3 12 6 4 2" xfId="18890"/>
    <cellStyle name="40% - Accent3 12 6 5" xfId="4797"/>
    <cellStyle name="40% - Accent3 12 6 6" xfId="10471"/>
    <cellStyle name="40% - Accent3 12 6 7" xfId="14868"/>
    <cellStyle name="40% - Accent3 12 6 8" xfId="22635"/>
    <cellStyle name="40% - Accent3 12 7" xfId="3076"/>
    <cellStyle name="40% - Accent3 12 7 2" xfId="6229"/>
    <cellStyle name="40% - Accent3 12 7 2 2" xfId="16416"/>
    <cellStyle name="40% - Accent3 12 7 3" xfId="5275"/>
    <cellStyle name="40% - Accent3 12 7 3 2" xfId="17295"/>
    <cellStyle name="40% - Accent3 12 7 4" xfId="10470"/>
    <cellStyle name="40% - Accent3 12 7 4 2" xfId="18889"/>
    <cellStyle name="40% - Accent3 12 7 5" xfId="15274"/>
    <cellStyle name="40% - Accent3 12 8" xfId="4616"/>
    <cellStyle name="40% - Accent3 12 8 2" xfId="16410"/>
    <cellStyle name="40% - Accent3 12 9" xfId="5106"/>
    <cellStyle name="40% - Accent3 12 9 2" xfId="17301"/>
    <cellStyle name="40% - Accent3 13" xfId="453"/>
    <cellStyle name="40% - Accent3 13 2" xfId="3093"/>
    <cellStyle name="40% - Accent3 13 2 2" xfId="16417"/>
    <cellStyle name="40% - Accent3 13 3" xfId="5377"/>
    <cellStyle name="40% - Accent3 13 3 2" xfId="17294"/>
    <cellStyle name="40% - Accent3 13 4" xfId="6729"/>
    <cellStyle name="40% - Accent3 13 4 2" xfId="18888"/>
    <cellStyle name="40% - Accent3 13 5" xfId="5231"/>
    <cellStyle name="40% - Accent3 13 6" xfId="10469"/>
    <cellStyle name="40% - Accent3 13 7" xfId="13399"/>
    <cellStyle name="40% - Accent3 13 8" xfId="21262"/>
    <cellStyle name="40% - Accent3 14" xfId="566"/>
    <cellStyle name="40% - Accent3 14 2" xfId="3132"/>
    <cellStyle name="40% - Accent3 14 2 2" xfId="16418"/>
    <cellStyle name="40% - Accent3 14 3" xfId="5478"/>
    <cellStyle name="40% - Accent3 14 3 2" xfId="17293"/>
    <cellStyle name="40% - Accent3 14 4" xfId="6662"/>
    <cellStyle name="40% - Accent3 14 4 2" xfId="18887"/>
    <cellStyle name="40% - Accent3 14 5" xfId="5308"/>
    <cellStyle name="40% - Accent3 14 6" xfId="10468"/>
    <cellStyle name="40% - Accent3 14 7" xfId="13457"/>
    <cellStyle name="40% - Accent3 14 8" xfId="21316"/>
    <cellStyle name="40% - Accent3 15" xfId="496"/>
    <cellStyle name="40% - Accent3 16" xfId="1325"/>
    <cellStyle name="40% - Accent3 17" xfId="1305"/>
    <cellStyle name="40% - Accent3 18" xfId="503"/>
    <cellStyle name="40% - Accent3 19" xfId="1363"/>
    <cellStyle name="40% - Accent3 2" xfId="26"/>
    <cellStyle name="40% - Accent3 2 2" xfId="1516"/>
    <cellStyle name="40% - Accent3 2 3" xfId="1517"/>
    <cellStyle name="40% - Accent3 20" xfId="1404"/>
    <cellStyle name="40% - Accent3 21" xfId="1515"/>
    <cellStyle name="40% - Accent3 21 2" xfId="3569"/>
    <cellStyle name="40% - Accent3 21 2 2" xfId="16428"/>
    <cellStyle name="40% - Accent3 21 3" xfId="6262"/>
    <cellStyle name="40% - Accent3 21 3 2" xfId="17283"/>
    <cellStyle name="40% - Accent3 21 4" xfId="6109"/>
    <cellStyle name="40% - Accent3 21 4 2" xfId="18886"/>
    <cellStyle name="40% - Accent3 21 5" xfId="5039"/>
    <cellStyle name="40% - Accent3 21 6" xfId="10467"/>
    <cellStyle name="40% - Accent3 21 7" xfId="14017"/>
    <cellStyle name="40% - Accent3 21 8" xfId="21784"/>
    <cellStyle name="40% - Accent3 22" xfId="1610"/>
    <cellStyle name="40% - Accent3 22 2" xfId="3584"/>
    <cellStyle name="40% - Accent3 22 2 2" xfId="16429"/>
    <cellStyle name="40% - Accent3 22 3" xfId="6356"/>
    <cellStyle name="40% - Accent3 22 3 2" xfId="17282"/>
    <cellStyle name="40% - Accent3 22 4" xfId="5365"/>
    <cellStyle name="40% - Accent3 22 4 2" xfId="18885"/>
    <cellStyle name="40% - Accent3 22 5" xfId="6025"/>
    <cellStyle name="40% - Accent3 22 6" xfId="10466"/>
    <cellStyle name="40% - Accent3 22 7" xfId="14032"/>
    <cellStyle name="40% - Accent3 22 8" xfId="21799"/>
    <cellStyle name="40% - Accent3 23" xfId="1895"/>
    <cellStyle name="40% - Accent3 23 2" xfId="3621"/>
    <cellStyle name="40% - Accent3 23 2 2" xfId="16430"/>
    <cellStyle name="40% - Accent3 23 3" xfId="6640"/>
    <cellStyle name="40% - Accent3 23 3 2" xfId="17281"/>
    <cellStyle name="40% - Accent3 23 4" xfId="6045"/>
    <cellStyle name="40% - Accent3 23 4 2" xfId="18884"/>
    <cellStyle name="40% - Accent3 23 5" xfId="7243"/>
    <cellStyle name="40% - Accent3 23 6" xfId="10465"/>
    <cellStyle name="40% - Accent3 23 7" xfId="14078"/>
    <cellStyle name="40% - Accent3 23 8" xfId="21845"/>
    <cellStyle name="40% - Accent3 24" xfId="1787"/>
    <cellStyle name="40% - Accent3 24 2" xfId="3606"/>
    <cellStyle name="40% - Accent3 24 2 2" xfId="16431"/>
    <cellStyle name="40% - Accent3 24 3" xfId="6532"/>
    <cellStyle name="40% - Accent3 24 3 2" xfId="17280"/>
    <cellStyle name="40% - Accent3 24 4" xfId="6079"/>
    <cellStyle name="40% - Accent3 24 4 2" xfId="18883"/>
    <cellStyle name="40% - Accent3 24 5" xfId="7466"/>
    <cellStyle name="40% - Accent3 24 6" xfId="10464"/>
    <cellStyle name="40% - Accent3 24 7" xfId="14060"/>
    <cellStyle name="40% - Accent3 24 8" xfId="21828"/>
    <cellStyle name="40% - Accent3 25" xfId="2085"/>
    <cellStyle name="40% - Accent3 25 2" xfId="3692"/>
    <cellStyle name="40% - Accent3 25 2 2" xfId="16432"/>
    <cellStyle name="40% - Accent3 25 3" xfId="6829"/>
    <cellStyle name="40% - Accent3 25 3 2" xfId="17279"/>
    <cellStyle name="40% - Accent3 25 4" xfId="5375"/>
    <cellStyle name="40% - Accent3 25 4 2" xfId="18882"/>
    <cellStyle name="40% - Accent3 25 5" xfId="7580"/>
    <cellStyle name="40% - Accent3 25 6" xfId="10463"/>
    <cellStyle name="40% - Accent3 25 7" xfId="14176"/>
    <cellStyle name="40% - Accent3 25 8" xfId="21943"/>
    <cellStyle name="40% - Accent3 26" xfId="2648"/>
    <cellStyle name="40% - Accent3 26 2" xfId="4207"/>
    <cellStyle name="40% - Accent3 26 2 2" xfId="16433"/>
    <cellStyle name="40% - Accent3 26 3" xfId="7392"/>
    <cellStyle name="40% - Accent3 26 3 2" xfId="17278"/>
    <cellStyle name="40% - Accent3 26 4" xfId="4867"/>
    <cellStyle name="40% - Accent3 26 4 2" xfId="18881"/>
    <cellStyle name="40% - Accent3 26 5" xfId="4807"/>
    <cellStyle name="40% - Accent3 26 6" xfId="10462"/>
    <cellStyle name="40% - Accent3 26 7" xfId="14704"/>
    <cellStyle name="40% - Accent3 26 8" xfId="22471"/>
    <cellStyle name="40% - Accent3 27" xfId="2775"/>
    <cellStyle name="40% - Accent3 27 2" xfId="4311"/>
    <cellStyle name="40% - Accent3 27 2 2" xfId="16434"/>
    <cellStyle name="40% - Accent3 27 3" xfId="7519"/>
    <cellStyle name="40% - Accent3 27 3 2" xfId="17277"/>
    <cellStyle name="40% - Accent3 27 4" xfId="6734"/>
    <cellStyle name="40% - Accent3 27 4 2" xfId="18880"/>
    <cellStyle name="40% - Accent3 27 5" xfId="5239"/>
    <cellStyle name="40% - Accent3 27 6" xfId="10461"/>
    <cellStyle name="40% - Accent3 27 7" xfId="14815"/>
    <cellStyle name="40% - Accent3 27 8" xfId="22582"/>
    <cellStyle name="40% - Accent3 28" xfId="2849"/>
    <cellStyle name="40% - Accent3 28 2" xfId="6668"/>
    <cellStyle name="40% - Accent3 28 2 2" xfId="16435"/>
    <cellStyle name="40% - Accent3 28 3" xfId="5219"/>
    <cellStyle name="40% - Accent3 28 3 2" xfId="17276"/>
    <cellStyle name="40% - Accent3 28 4" xfId="10460"/>
    <cellStyle name="40% - Accent3 28 4 2" xfId="18879"/>
    <cellStyle name="40% - Accent3 28 5" xfId="15039"/>
    <cellStyle name="40% - Accent3 29" xfId="4376"/>
    <cellStyle name="40% - Accent3 29 2" xfId="16395"/>
    <cellStyle name="40% - Accent3 3" xfId="27"/>
    <cellStyle name="40% - Accent3 3 2" xfId="1519"/>
    <cellStyle name="40% - Accent3 3 3" xfId="1520"/>
    <cellStyle name="40% - Accent3 30" xfId="4666"/>
    <cellStyle name="40% - Accent3 30 2" xfId="17316"/>
    <cellStyle name="40% - Accent3 31" xfId="6241"/>
    <cellStyle name="40% - Accent3 31 2" xfId="18910"/>
    <cellStyle name="40% - Accent3 32" xfId="6103"/>
    <cellStyle name="40% - Accent3 33" xfId="10491"/>
    <cellStyle name="40% - Accent3 34" xfId="12978"/>
    <cellStyle name="40% - Accent3 35" xfId="20845"/>
    <cellStyle name="40% - Accent3 4" xfId="135"/>
    <cellStyle name="40% - Accent3 4 10" xfId="2206"/>
    <cellStyle name="40% - Accent3 4 10 2" xfId="3801"/>
    <cellStyle name="40% - Accent3 4 10 2 2" xfId="16440"/>
    <cellStyle name="40% - Accent3 4 10 3" xfId="6950"/>
    <cellStyle name="40% - Accent3 4 10 3 2" xfId="17271"/>
    <cellStyle name="40% - Accent3 4 10 4" xfId="6473"/>
    <cellStyle name="40% - Accent3 4 10 4 2" xfId="18877"/>
    <cellStyle name="40% - Accent3 4 10 5" xfId="4921"/>
    <cellStyle name="40% - Accent3 4 10 6" xfId="10458"/>
    <cellStyle name="40% - Accent3 4 10 7" xfId="14288"/>
    <cellStyle name="40% - Accent3 4 10 8" xfId="22055"/>
    <cellStyle name="40% - Accent3 4 11" xfId="2187"/>
    <cellStyle name="40% - Accent3 4 11 2" xfId="3784"/>
    <cellStyle name="40% - Accent3 4 11 2 2" xfId="16441"/>
    <cellStyle name="40% - Accent3 4 11 3" xfId="6931"/>
    <cellStyle name="40% - Accent3 4 11 3 2" xfId="17270"/>
    <cellStyle name="40% - Accent3 4 11 4" xfId="6220"/>
    <cellStyle name="40% - Accent3 4 11 4 2" xfId="18876"/>
    <cellStyle name="40% - Accent3 4 11 5" xfId="6677"/>
    <cellStyle name="40% - Accent3 4 11 6" xfId="10457"/>
    <cellStyle name="40% - Accent3 4 11 7" xfId="14271"/>
    <cellStyle name="40% - Accent3 4 11 8" xfId="22038"/>
    <cellStyle name="40% - Accent3 4 12" xfId="2568"/>
    <cellStyle name="40% - Accent3 4 12 2" xfId="4135"/>
    <cellStyle name="40% - Accent3 4 12 2 2" xfId="16442"/>
    <cellStyle name="40% - Accent3 4 12 3" xfId="7312"/>
    <cellStyle name="40% - Accent3 4 12 3 2" xfId="17269"/>
    <cellStyle name="40% - Accent3 4 12 4" xfId="6735"/>
    <cellStyle name="40% - Accent3 4 12 4 2" xfId="18875"/>
    <cellStyle name="40% - Accent3 4 12 5" xfId="6743"/>
    <cellStyle name="40% - Accent3 4 12 6" xfId="10456"/>
    <cellStyle name="40% - Accent3 4 12 7" xfId="14628"/>
    <cellStyle name="40% - Accent3 4 12 8" xfId="22395"/>
    <cellStyle name="40% - Accent3 4 13" xfId="2871"/>
    <cellStyle name="40% - Accent3 4 13 2" xfId="6669"/>
    <cellStyle name="40% - Accent3 4 13 2 2" xfId="16443"/>
    <cellStyle name="40% - Accent3 4 13 3" xfId="6786"/>
    <cellStyle name="40% - Accent3 4 13 3 2" xfId="17268"/>
    <cellStyle name="40% - Accent3 4 13 4" xfId="10455"/>
    <cellStyle name="40% - Accent3 4 13 4 2" xfId="18874"/>
    <cellStyle name="40% - Accent3 4 13 5" xfId="15060"/>
    <cellStyle name="40% - Accent3 4 14" xfId="4404"/>
    <cellStyle name="40% - Accent3 4 14 2" xfId="16439"/>
    <cellStyle name="40% - Accent3 4 15" xfId="4777"/>
    <cellStyle name="40% - Accent3 4 15 2" xfId="17272"/>
    <cellStyle name="40% - Accent3 4 16" xfId="6671"/>
    <cellStyle name="40% - Accent3 4 16 2" xfId="18878"/>
    <cellStyle name="40% - Accent3 4 17" xfId="5337"/>
    <cellStyle name="40% - Accent3 4 18" xfId="10459"/>
    <cellStyle name="40% - Accent3 4 19" xfId="13154"/>
    <cellStyle name="40% - Accent3 4 2" xfId="313"/>
    <cellStyle name="40% - Accent3 4 2 10" xfId="2576"/>
    <cellStyle name="40% - Accent3 4 2 10 2" xfId="4143"/>
    <cellStyle name="40% - Accent3 4 2 10 2 2" xfId="16445"/>
    <cellStyle name="40% - Accent3 4 2 10 3" xfId="7320"/>
    <cellStyle name="40% - Accent3 4 2 10 3 2" xfId="17266"/>
    <cellStyle name="40% - Accent3 4 2 10 4" xfId="6222"/>
    <cellStyle name="40% - Accent3 4 2 10 4 2" xfId="18872"/>
    <cellStyle name="40% - Accent3 4 2 10 5" xfId="7468"/>
    <cellStyle name="40% - Accent3 4 2 10 6" xfId="10453"/>
    <cellStyle name="40% - Accent3 4 2 10 7" xfId="14636"/>
    <cellStyle name="40% - Accent3 4 2 10 8" xfId="22403"/>
    <cellStyle name="40% - Accent3 4 2 11" xfId="2959"/>
    <cellStyle name="40% - Accent3 4 2 11 2" xfId="6219"/>
    <cellStyle name="40% - Accent3 4 2 11 2 2" xfId="16446"/>
    <cellStyle name="40% - Accent3 4 2 11 3" xfId="7582"/>
    <cellStyle name="40% - Accent3 4 2 11 3 2" xfId="17265"/>
    <cellStyle name="40% - Accent3 4 2 11 4" xfId="10452"/>
    <cellStyle name="40% - Accent3 4 2 11 4 2" xfId="18871"/>
    <cellStyle name="40% - Accent3 4 2 11 5" xfId="15157"/>
    <cellStyle name="40% - Accent3 4 2 12" xfId="4499"/>
    <cellStyle name="40% - Accent3 4 2 12 2" xfId="16444"/>
    <cellStyle name="40% - Accent3 4 2 13" xfId="4987"/>
    <cellStyle name="40% - Accent3 4 2 13 2" xfId="17267"/>
    <cellStyle name="40% - Accent3 4 2 14" xfId="6469"/>
    <cellStyle name="40% - Accent3 4 2 14 2" xfId="18873"/>
    <cellStyle name="40% - Accent3 4 2 15" xfId="7246"/>
    <cellStyle name="40% - Accent3 4 2 16" xfId="10454"/>
    <cellStyle name="40% - Accent3 4 2 17" xfId="13266"/>
    <cellStyle name="40% - Accent3 4 2 18" xfId="20993"/>
    <cellStyle name="40% - Accent3 4 2 2" xfId="690"/>
    <cellStyle name="40% - Accent3 4 2 2 2" xfId="3227"/>
    <cellStyle name="40% - Accent3 4 2 2 2 2" xfId="16447"/>
    <cellStyle name="40% - Accent3 4 2 2 3" xfId="5602"/>
    <cellStyle name="40% - Accent3 4 2 2 3 2" xfId="17264"/>
    <cellStyle name="40% - Accent3 4 2 2 4" xfId="6218"/>
    <cellStyle name="40% - Accent3 4 2 2 4 2" xfId="18870"/>
    <cellStyle name="40% - Accent3 4 2 2 5" xfId="4908"/>
    <cellStyle name="40% - Accent3 4 2 2 6" xfId="10451"/>
    <cellStyle name="40% - Accent3 4 2 2 7" xfId="13555"/>
    <cellStyle name="40% - Accent3 4 2 2 8" xfId="21418"/>
    <cellStyle name="40% - Accent3 4 2 3" xfId="1151"/>
    <cellStyle name="40% - Accent3 4 2 3 2" xfId="3429"/>
    <cellStyle name="40% - Accent3 4 2 3 2 2" xfId="16448"/>
    <cellStyle name="40% - Accent3 4 2 3 3" xfId="5901"/>
    <cellStyle name="40% - Accent3 4 2 3 3 2" xfId="17263"/>
    <cellStyle name="40% - Accent3 4 2 3 4" xfId="4691"/>
    <cellStyle name="40% - Accent3 4 2 3 4 2" xfId="18869"/>
    <cellStyle name="40% - Accent3 4 2 3 5" xfId="5783"/>
    <cellStyle name="40% - Accent3 4 2 3 6" xfId="10450"/>
    <cellStyle name="40% - Accent3 4 2 3 7" xfId="13872"/>
    <cellStyle name="40% - Accent3 4 2 3 8" xfId="21640"/>
    <cellStyle name="40% - Accent3 4 2 4" xfId="1522"/>
    <cellStyle name="40% - Accent3 4 2 4 2" xfId="3571"/>
    <cellStyle name="40% - Accent3 4 2 4 2 2" xfId="16449"/>
    <cellStyle name="40% - Accent3 4 2 4 3" xfId="6269"/>
    <cellStyle name="40% - Accent3 4 2 4 3 2" xfId="17262"/>
    <cellStyle name="40% - Accent3 4 2 4 4" xfId="6148"/>
    <cellStyle name="40% - Accent3 4 2 4 4 2" xfId="18868"/>
    <cellStyle name="40% - Accent3 4 2 4 5" xfId="5123"/>
    <cellStyle name="40% - Accent3 4 2 4 6" xfId="10449"/>
    <cellStyle name="40% - Accent3 4 2 4 7" xfId="14019"/>
    <cellStyle name="40% - Accent3 4 2 4 8" xfId="21786"/>
    <cellStyle name="40% - Accent3 4 2 5" xfId="1595"/>
    <cellStyle name="40% - Accent3 4 2 5 2" xfId="3583"/>
    <cellStyle name="40% - Accent3 4 2 5 2 2" xfId="16450"/>
    <cellStyle name="40% - Accent3 4 2 5 3" xfId="6341"/>
    <cellStyle name="40% - Accent3 4 2 5 3 2" xfId="17261"/>
    <cellStyle name="40% - Accent3 4 2 5 4" xfId="6216"/>
    <cellStyle name="40% - Accent3 4 2 5 4 2" xfId="18867"/>
    <cellStyle name="40% - Accent3 4 2 5 5" xfId="5785"/>
    <cellStyle name="40% - Accent3 4 2 5 6" xfId="10448"/>
    <cellStyle name="40% - Accent3 4 2 5 7" xfId="14031"/>
    <cellStyle name="40% - Accent3 4 2 5 8" xfId="21798"/>
    <cellStyle name="40% - Accent3 4 2 6" xfId="1892"/>
    <cellStyle name="40% - Accent3 4 2 6 2" xfId="3620"/>
    <cellStyle name="40% - Accent3 4 2 6 2 2" xfId="16451"/>
    <cellStyle name="40% - Accent3 4 2 6 3" xfId="6637"/>
    <cellStyle name="40% - Accent3 4 2 6 3 2" xfId="17260"/>
    <cellStyle name="40% - Accent3 4 2 6 4" xfId="6215"/>
    <cellStyle name="40% - Accent3 4 2 6 4 2" xfId="18866"/>
    <cellStyle name="40% - Accent3 4 2 6 5" xfId="4914"/>
    <cellStyle name="40% - Accent3 4 2 6 6" xfId="10447"/>
    <cellStyle name="40% - Accent3 4 2 6 7" xfId="14077"/>
    <cellStyle name="40% - Accent3 4 2 6 8" xfId="21844"/>
    <cellStyle name="40% - Accent3 4 2 7" xfId="1739"/>
    <cellStyle name="40% - Accent3 4 2 7 2" xfId="3599"/>
    <cellStyle name="40% - Accent3 4 2 7 2 2" xfId="16452"/>
    <cellStyle name="40% - Accent3 4 2 7 3" xfId="6485"/>
    <cellStyle name="40% - Accent3 4 2 7 3 2" xfId="17259"/>
    <cellStyle name="40% - Accent3 4 2 7 4" xfId="4690"/>
    <cellStyle name="40% - Accent3 4 2 7 4 2" xfId="18865"/>
    <cellStyle name="40% - Accent3 4 2 7 5" xfId="5787"/>
    <cellStyle name="40% - Accent3 4 2 7 6" xfId="10446"/>
    <cellStyle name="40% - Accent3 4 2 7 7" xfId="14047"/>
    <cellStyle name="40% - Accent3 4 2 7 8" xfId="21814"/>
    <cellStyle name="40% - Accent3 4 2 8" xfId="2373"/>
    <cellStyle name="40% - Accent3 4 2 8 2" xfId="3954"/>
    <cellStyle name="40% - Accent3 4 2 8 2 2" xfId="16453"/>
    <cellStyle name="40% - Accent3 4 2 8 3" xfId="7117"/>
    <cellStyle name="40% - Accent3 4 2 8 3 2" xfId="17258"/>
    <cellStyle name="40% - Accent3 4 2 8 4" xfId="6108"/>
    <cellStyle name="40% - Accent3 4 2 8 4 2" xfId="18864"/>
    <cellStyle name="40% - Accent3 4 2 8 5" xfId="5254"/>
    <cellStyle name="40% - Accent3 4 2 8 6" xfId="10445"/>
    <cellStyle name="40% - Accent3 4 2 8 7" xfId="14444"/>
    <cellStyle name="40% - Accent3 4 2 8 8" xfId="22211"/>
    <cellStyle name="40% - Accent3 4 2 9" xfId="2140"/>
    <cellStyle name="40% - Accent3 4 2 9 2" xfId="3745"/>
    <cellStyle name="40% - Accent3 4 2 9 2 2" xfId="16454"/>
    <cellStyle name="40% - Accent3 4 2 9 3" xfId="6884"/>
    <cellStyle name="40% - Accent3 4 2 9 3 2" xfId="17257"/>
    <cellStyle name="40% - Accent3 4 2 9 4" xfId="5811"/>
    <cellStyle name="40% - Accent3 4 2 9 4 2" xfId="18863"/>
    <cellStyle name="40% - Accent3 4 2 9 5" xfId="5238"/>
    <cellStyle name="40% - Accent3 4 2 9 6" xfId="10444"/>
    <cellStyle name="40% - Accent3 4 2 9 7" xfId="14230"/>
    <cellStyle name="40% - Accent3 4 2 9 8" xfId="21997"/>
    <cellStyle name="40% - Accent3 4 20" xfId="20877"/>
    <cellStyle name="40% - Accent3 4 3" xfId="272"/>
    <cellStyle name="40% - Accent3 4 3 10" xfId="2636"/>
    <cellStyle name="40% - Accent3 4 3 10 2" xfId="4197"/>
    <cellStyle name="40% - Accent3 4 3 10 2 2" xfId="16456"/>
    <cellStyle name="40% - Accent3 4 3 10 3" xfId="7380"/>
    <cellStyle name="40% - Accent3 4 3 10 3 2" xfId="17255"/>
    <cellStyle name="40% - Accent3 4 3 10 4" xfId="6069"/>
    <cellStyle name="40% - Accent3 4 3 10 4 2" xfId="18861"/>
    <cellStyle name="40% - Accent3 4 3 10 5" xfId="5336"/>
    <cellStyle name="40% - Accent3 4 3 10 6" xfId="10442"/>
    <cellStyle name="40% - Accent3 4 3 10 7" xfId="14694"/>
    <cellStyle name="40% - Accent3 4 3 10 8" xfId="22461"/>
    <cellStyle name="40% - Accent3 4 3 11" xfId="2925"/>
    <cellStyle name="40% - Accent3 4 3 11 2" xfId="5791"/>
    <cellStyle name="40% - Accent3 4 3 11 2 2" xfId="16457"/>
    <cellStyle name="40% - Accent3 4 3 11 3" xfId="6529"/>
    <cellStyle name="40% - Accent3 4 3 11 3 2" xfId="17254"/>
    <cellStyle name="40% - Accent3 4 3 11 4" xfId="10441"/>
    <cellStyle name="40% - Accent3 4 3 11 4 2" xfId="18860"/>
    <cellStyle name="40% - Accent3 4 3 11 5" xfId="15123"/>
    <cellStyle name="40% - Accent3 4 3 12" xfId="4465"/>
    <cellStyle name="40% - Accent3 4 3 12 2" xfId="16455"/>
    <cellStyle name="40% - Accent3 4 3 13" xfId="4946"/>
    <cellStyle name="40% - Accent3 4 3 13 2" xfId="17256"/>
    <cellStyle name="40% - Accent3 4 3 14" xfId="6038"/>
    <cellStyle name="40% - Accent3 4 3 14 2" xfId="18862"/>
    <cellStyle name="40% - Accent3 4 3 15" xfId="5242"/>
    <cellStyle name="40% - Accent3 4 3 16" xfId="10443"/>
    <cellStyle name="40% - Accent3 4 3 17" xfId="13226"/>
    <cellStyle name="40% - Accent3 4 3 18" xfId="20953"/>
    <cellStyle name="40% - Accent3 4 3 2" xfId="652"/>
    <cellStyle name="40% - Accent3 4 3 2 2" xfId="3191"/>
    <cellStyle name="40% - Accent3 4 3 2 2 2" xfId="16458"/>
    <cellStyle name="40% - Accent3 4 3 2 3" xfId="5564"/>
    <cellStyle name="40% - Accent3 4 3 2 3 2" xfId="17253"/>
    <cellStyle name="40% - Accent3 4 3 2 4" xfId="4825"/>
    <cellStyle name="40% - Accent3 4 3 2 4 2" xfId="18859"/>
    <cellStyle name="40% - Accent3 4 3 2 5" xfId="5306"/>
    <cellStyle name="40% - Accent3 4 3 2 6" xfId="10440"/>
    <cellStyle name="40% - Accent3 4 3 2 7" xfId="13520"/>
    <cellStyle name="40% - Accent3 4 3 2 8" xfId="21382"/>
    <cellStyle name="40% - Accent3 4 3 3" xfId="1111"/>
    <cellStyle name="40% - Accent3 4 3 3 2" xfId="3396"/>
    <cellStyle name="40% - Accent3 4 3 3 2 2" xfId="16459"/>
    <cellStyle name="40% - Accent3 4 3 3 3" xfId="5861"/>
    <cellStyle name="40% - Accent3 4 3 3 3 2" xfId="17252"/>
    <cellStyle name="40% - Accent3 4 3 3 4" xfId="6759"/>
    <cellStyle name="40% - Accent3 4 3 3 4 2" xfId="18858"/>
    <cellStyle name="40% - Accent3 4 3 3 5" xfId="5251"/>
    <cellStyle name="40% - Accent3 4 3 3 6" xfId="10439"/>
    <cellStyle name="40% - Accent3 4 3 3 7" xfId="13839"/>
    <cellStyle name="40% - Accent3 4 3 3 8" xfId="21606"/>
    <cellStyle name="40% - Accent3 4 3 4" xfId="1523"/>
    <cellStyle name="40% - Accent3 4 3 5" xfId="1592"/>
    <cellStyle name="40% - Accent3 4 3 6" xfId="1891"/>
    <cellStyle name="40% - Accent3 4 3 7" xfId="1736"/>
    <cellStyle name="40% - Accent3 4 3 8" xfId="2332"/>
    <cellStyle name="40% - Accent3 4 3 8 2" xfId="3914"/>
    <cellStyle name="40% - Accent3 4 3 8 2 2" xfId="16464"/>
    <cellStyle name="40% - Accent3 4 3 8 3" xfId="7076"/>
    <cellStyle name="40% - Accent3 4 3 8 3 2" xfId="17247"/>
    <cellStyle name="40% - Accent3 4 3 8 4" xfId="6696"/>
    <cellStyle name="40% - Accent3 4 3 8 4 2" xfId="18857"/>
    <cellStyle name="40% - Accent3 4 3 8 5" xfId="7516"/>
    <cellStyle name="40% - Accent3 4 3 8 6" xfId="10438"/>
    <cellStyle name="40% - Accent3 4 3 8 7" xfId="14404"/>
    <cellStyle name="40% - Accent3 4 3 8 8" xfId="22171"/>
    <cellStyle name="40% - Accent3 4 3 9" xfId="2160"/>
    <cellStyle name="40% - Accent3 4 3 9 2" xfId="3764"/>
    <cellStyle name="40% - Accent3 4 3 9 2 2" xfId="16465"/>
    <cellStyle name="40% - Accent3 4 3 9 3" xfId="6904"/>
    <cellStyle name="40% - Accent3 4 3 9 3 2" xfId="17246"/>
    <cellStyle name="40% - Accent3 4 3 9 4" xfId="6498"/>
    <cellStyle name="40% - Accent3 4 3 9 4 2" xfId="18856"/>
    <cellStyle name="40% - Accent3 4 3 9 5" xfId="6062"/>
    <cellStyle name="40% - Accent3 4 3 9 6" xfId="10437"/>
    <cellStyle name="40% - Accent3 4 3 9 7" xfId="14249"/>
    <cellStyle name="40% - Accent3 4 3 9 8" xfId="22016"/>
    <cellStyle name="40% - Accent3 4 4" xfId="542"/>
    <cellStyle name="40% - Accent3 4 4 2" xfId="3123"/>
    <cellStyle name="40% - Accent3 4 4 2 2" xfId="16466"/>
    <cellStyle name="40% - Accent3 4 4 3" xfId="5455"/>
    <cellStyle name="40% - Accent3 4 4 3 2" xfId="17245"/>
    <cellStyle name="40% - Accent3 4 4 4" xfId="6210"/>
    <cellStyle name="40% - Accent3 4 4 4 2" xfId="18855"/>
    <cellStyle name="40% - Accent3 4 4 5" xfId="5203"/>
    <cellStyle name="40% - Accent3 4 4 6" xfId="10436"/>
    <cellStyle name="40% - Accent3 4 4 7" xfId="13447"/>
    <cellStyle name="40% - Accent3 4 4 8" xfId="21305"/>
    <cellStyle name="40% - Accent3 4 5" xfId="446"/>
    <cellStyle name="40% - Accent3 4 5 2" xfId="3087"/>
    <cellStyle name="40% - Accent3 4 5 2 2" xfId="16467"/>
    <cellStyle name="40% - Accent3 4 5 3" xfId="5370"/>
    <cellStyle name="40% - Accent3 4 5 3 2" xfId="17244"/>
    <cellStyle name="40% - Accent3 4 5 4" xfId="6760"/>
    <cellStyle name="40% - Accent3 4 5 4 2" xfId="18854"/>
    <cellStyle name="40% - Accent3 4 5 5" xfId="5169"/>
    <cellStyle name="40% - Accent3 4 5 6" xfId="10435"/>
    <cellStyle name="40% - Accent3 4 5 7" xfId="13393"/>
    <cellStyle name="40% - Accent3 4 5 8" xfId="21256"/>
    <cellStyle name="40% - Accent3 4 6" xfId="1521"/>
    <cellStyle name="40% - Accent3 4 7" xfId="1598"/>
    <cellStyle name="40% - Accent3 4 8" xfId="1893"/>
    <cellStyle name="40% - Accent3 4 9" xfId="1742"/>
    <cellStyle name="40% - Accent3 5" xfId="192"/>
    <cellStyle name="40% - Accent3 5 10" xfId="2254"/>
    <cellStyle name="40% - Accent3 5 10 2" xfId="3839"/>
    <cellStyle name="40% - Accent3 5 10 2 2" xfId="16473"/>
    <cellStyle name="40% - Accent3 5 10 3" xfId="6998"/>
    <cellStyle name="40% - Accent3 5 10 3 2" xfId="17238"/>
    <cellStyle name="40% - Accent3 5 10 4" xfId="4689"/>
    <cellStyle name="40% - Accent3 5 10 4 2" xfId="18852"/>
    <cellStyle name="40% - Accent3 5 10 5" xfId="4930"/>
    <cellStyle name="40% - Accent3 5 10 6" xfId="10433"/>
    <cellStyle name="40% - Accent3 5 10 7" xfId="14327"/>
    <cellStyle name="40% - Accent3 5 10 8" xfId="22094"/>
    <cellStyle name="40% - Accent3 5 11" xfId="2526"/>
    <cellStyle name="40% - Accent3 5 11 2" xfId="4097"/>
    <cellStyle name="40% - Accent3 5 11 2 2" xfId="16474"/>
    <cellStyle name="40% - Accent3 5 11 3" xfId="7270"/>
    <cellStyle name="40% - Accent3 5 11 3 2" xfId="17237"/>
    <cellStyle name="40% - Accent3 5 11 4" xfId="6147"/>
    <cellStyle name="40% - Accent3 5 11 4 2" xfId="18851"/>
    <cellStyle name="40% - Accent3 5 11 5" xfId="5827"/>
    <cellStyle name="40% - Accent3 5 11 6" xfId="10432"/>
    <cellStyle name="40% - Accent3 5 11 7" xfId="14589"/>
    <cellStyle name="40% - Accent3 5 11 8" xfId="22356"/>
    <cellStyle name="40% - Accent3 5 12" xfId="2737"/>
    <cellStyle name="40% - Accent3 5 12 2" xfId="4283"/>
    <cellStyle name="40% - Accent3 5 12 2 2" xfId="16475"/>
    <cellStyle name="40% - Accent3 5 12 3" xfId="7481"/>
    <cellStyle name="40% - Accent3 5 12 3 2" xfId="17236"/>
    <cellStyle name="40% - Accent3 5 12 4" xfId="6207"/>
    <cellStyle name="40% - Accent3 5 12 4 2" xfId="18850"/>
    <cellStyle name="40% - Accent3 5 12 5" xfId="7038"/>
    <cellStyle name="40% - Accent3 5 12 6" xfId="10431"/>
    <cellStyle name="40% - Accent3 5 12 7" xfId="14783"/>
    <cellStyle name="40% - Accent3 5 12 8" xfId="22550"/>
    <cellStyle name="40% - Accent3 5 13" xfId="2885"/>
    <cellStyle name="40% - Accent3 5 13 2" xfId="6206"/>
    <cellStyle name="40% - Accent3 5 13 2 2" xfId="16476"/>
    <cellStyle name="40% - Accent3 5 13 3" xfId="7394"/>
    <cellStyle name="40% - Accent3 5 13 3 2" xfId="17235"/>
    <cellStyle name="40% - Accent3 5 13 4" xfId="10430"/>
    <cellStyle name="40% - Accent3 5 13 4 2" xfId="18849"/>
    <cellStyle name="40% - Accent3 5 13 5" xfId="15077"/>
    <cellStyle name="40% - Accent3 5 14" xfId="4423"/>
    <cellStyle name="40% - Accent3 5 14 2" xfId="16472"/>
    <cellStyle name="40% - Accent3 5 15" xfId="4831"/>
    <cellStyle name="40% - Accent3 5 15 2" xfId="17239"/>
    <cellStyle name="40% - Accent3 5 16" xfId="6208"/>
    <cellStyle name="40% - Accent3 5 16 2" xfId="18853"/>
    <cellStyle name="40% - Accent3 5 17" xfId="4922"/>
    <cellStyle name="40% - Accent3 5 18" xfId="10434"/>
    <cellStyle name="40% - Accent3 5 19" xfId="13174"/>
    <cellStyle name="40% - Accent3 5 2" xfId="332"/>
    <cellStyle name="40% - Accent3 5 2 10" xfId="4688"/>
    <cellStyle name="40% - Accent3 5 2 10 2" xfId="18848"/>
    <cellStyle name="40% - Accent3 5 2 11" xfId="7520"/>
    <cellStyle name="40% - Accent3 5 2 12" xfId="10429"/>
    <cellStyle name="40% - Accent3 5 2 13" xfId="13283"/>
    <cellStyle name="40% - Accent3 5 2 14" xfId="21012"/>
    <cellStyle name="40% - Accent3 5 2 2" xfId="709"/>
    <cellStyle name="40% - Accent3 5 2 2 2" xfId="3246"/>
    <cellStyle name="40% - Accent3 5 2 2 2 2" xfId="16478"/>
    <cellStyle name="40% - Accent3 5 2 2 3" xfId="5621"/>
    <cellStyle name="40% - Accent3 5 2 2 3 2" xfId="17233"/>
    <cellStyle name="40% - Accent3 5 2 2 4" xfId="6107"/>
    <cellStyle name="40% - Accent3 5 2 2 4 2" xfId="18847"/>
    <cellStyle name="40% - Accent3 5 2 2 5" xfId="5236"/>
    <cellStyle name="40% - Accent3 5 2 2 6" xfId="10428"/>
    <cellStyle name="40% - Accent3 5 2 2 7" xfId="13572"/>
    <cellStyle name="40% - Accent3 5 2 2 8" xfId="21437"/>
    <cellStyle name="40% - Accent3 5 2 3" xfId="1170"/>
    <cellStyle name="40% - Accent3 5 2 3 2" xfId="3447"/>
    <cellStyle name="40% - Accent3 5 2 3 2 2" xfId="16479"/>
    <cellStyle name="40% - Accent3 5 2 3 3" xfId="5920"/>
    <cellStyle name="40% - Accent3 5 2 3 3 2" xfId="17232"/>
    <cellStyle name="40% - Accent3 5 2 3 4" xfId="5519"/>
    <cellStyle name="40% - Accent3 5 2 3 4 2" xfId="18846"/>
    <cellStyle name="40% - Accent3 5 2 3 5" xfId="5290"/>
    <cellStyle name="40% - Accent3 5 2 3 6" xfId="10427"/>
    <cellStyle name="40% - Accent3 5 2 3 7" xfId="13891"/>
    <cellStyle name="40% - Accent3 5 2 3 8" xfId="21659"/>
    <cellStyle name="40% - Accent3 5 2 4" xfId="2392"/>
    <cellStyle name="40% - Accent3 5 2 4 2" xfId="3972"/>
    <cellStyle name="40% - Accent3 5 2 4 2 2" xfId="16480"/>
    <cellStyle name="40% - Accent3 5 2 4 3" xfId="7136"/>
    <cellStyle name="40% - Accent3 5 2 4 3 2" xfId="17231"/>
    <cellStyle name="40% - Accent3 5 2 4 4" xfId="6059"/>
    <cellStyle name="40% - Accent3 5 2 4 4 2" xfId="18845"/>
    <cellStyle name="40% - Accent3 5 2 4 5" xfId="5256"/>
    <cellStyle name="40% - Accent3 5 2 4 6" xfId="10426"/>
    <cellStyle name="40% - Accent3 5 2 4 7" xfId="14463"/>
    <cellStyle name="40% - Accent3 5 2 4 8" xfId="22230"/>
    <cellStyle name="40% - Accent3 5 2 5" xfId="2131"/>
    <cellStyle name="40% - Accent3 5 2 5 2" xfId="3737"/>
    <cellStyle name="40% - Accent3 5 2 5 2 2" xfId="16481"/>
    <cellStyle name="40% - Accent3 5 2 5 3" xfId="6875"/>
    <cellStyle name="40% - Accent3 5 2 5 3 2" xfId="17230"/>
    <cellStyle name="40% - Accent3 5 2 5 4" xfId="6067"/>
    <cellStyle name="40% - Accent3 5 2 5 4 2" xfId="18844"/>
    <cellStyle name="40% - Accent3 5 2 5 5" xfId="5268"/>
    <cellStyle name="40% - Accent3 5 2 5 6" xfId="10425"/>
    <cellStyle name="40% - Accent3 5 2 5 7" xfId="14221"/>
    <cellStyle name="40% - Accent3 5 2 5 8" xfId="21988"/>
    <cellStyle name="40% - Accent3 5 2 6" xfId="2665"/>
    <cellStyle name="40% - Accent3 5 2 6 2" xfId="4220"/>
    <cellStyle name="40% - Accent3 5 2 6 2 2" xfId="16482"/>
    <cellStyle name="40% - Accent3 5 2 6 3" xfId="7409"/>
    <cellStyle name="40% - Accent3 5 2 6 3 2" xfId="17229"/>
    <cellStyle name="40% - Accent3 5 2 6 4" xfId="5434"/>
    <cellStyle name="40% - Accent3 5 2 6 4 2" xfId="18843"/>
    <cellStyle name="40% - Accent3 5 2 6 5" xfId="5292"/>
    <cellStyle name="40% - Accent3 5 2 6 6" xfId="10424"/>
    <cellStyle name="40% - Accent3 5 2 6 7" xfId="14719"/>
    <cellStyle name="40% - Accent3 5 2 6 8" xfId="22486"/>
    <cellStyle name="40% - Accent3 5 2 7" xfId="2978"/>
    <cellStyle name="40% - Accent3 5 2 7 2" xfId="4868"/>
    <cellStyle name="40% - Accent3 5 2 7 2 2" xfId="16483"/>
    <cellStyle name="40% - Accent3 5 2 7 3" xfId="6795"/>
    <cellStyle name="40% - Accent3 5 2 7 3 2" xfId="17228"/>
    <cellStyle name="40% - Accent3 5 2 7 4" xfId="10423"/>
    <cellStyle name="40% - Accent3 5 2 7 4 2" xfId="18842"/>
    <cellStyle name="40% - Accent3 5 2 7 5" xfId="15175"/>
    <cellStyle name="40% - Accent3 5 2 8" xfId="4518"/>
    <cellStyle name="40% - Accent3 5 2 8 2" xfId="16477"/>
    <cellStyle name="40% - Accent3 5 2 9" xfId="5006"/>
    <cellStyle name="40% - Accent3 5 2 9 2" xfId="17234"/>
    <cellStyle name="40% - Accent3 5 20" xfId="20900"/>
    <cellStyle name="40% - Accent3 5 3" xfId="371"/>
    <cellStyle name="40% - Accent3 5 3 10" xfId="6765"/>
    <cellStyle name="40% - Accent3 5 3 10 2" xfId="18841"/>
    <cellStyle name="40% - Accent3 5 3 11" xfId="6537"/>
    <cellStyle name="40% - Accent3 5 3 12" xfId="10422"/>
    <cellStyle name="40% - Accent3 5 3 13" xfId="13320"/>
    <cellStyle name="40% - Accent3 5 3 14" xfId="21050"/>
    <cellStyle name="40% - Accent3 5 3 2" xfId="748"/>
    <cellStyle name="40% - Accent3 5 3 2 2" xfId="3283"/>
    <cellStyle name="40% - Accent3 5 3 2 2 2" xfId="16485"/>
    <cellStyle name="40% - Accent3 5 3 2 3" xfId="5660"/>
    <cellStyle name="40% - Accent3 5 3 2 3 2" xfId="17226"/>
    <cellStyle name="40% - Accent3 5 3 2 4" xfId="6700"/>
    <cellStyle name="40% - Accent3 5 3 2 4 2" xfId="18840"/>
    <cellStyle name="40% - Accent3 5 3 2 5" xfId="4823"/>
    <cellStyle name="40% - Accent3 5 3 2 6" xfId="10421"/>
    <cellStyle name="40% - Accent3 5 3 2 7" xfId="13607"/>
    <cellStyle name="40% - Accent3 5 3 2 8" xfId="21474"/>
    <cellStyle name="40% - Accent3 5 3 3" xfId="1207"/>
    <cellStyle name="40% - Accent3 5 3 3 2" xfId="3484"/>
    <cellStyle name="40% - Accent3 5 3 3 2 2" xfId="16486"/>
    <cellStyle name="40% - Accent3 5 3 3 3" xfId="5957"/>
    <cellStyle name="40% - Accent3 5 3 3 3 2" xfId="17225"/>
    <cellStyle name="40% - Accent3 5 3 3 4" xfId="6513"/>
    <cellStyle name="40% - Accent3 5 3 3 4 2" xfId="18839"/>
    <cellStyle name="40% - Accent3 5 3 3 5" xfId="4649"/>
    <cellStyle name="40% - Accent3 5 3 3 6" xfId="10420"/>
    <cellStyle name="40% - Accent3 5 3 3 7" xfId="13928"/>
    <cellStyle name="40% - Accent3 5 3 3 8" xfId="21696"/>
    <cellStyle name="40% - Accent3 5 3 4" xfId="2431"/>
    <cellStyle name="40% - Accent3 5 3 4 2" xfId="4011"/>
    <cellStyle name="40% - Accent3 5 3 4 2 2" xfId="16487"/>
    <cellStyle name="40% - Accent3 5 3 4 3" xfId="7175"/>
    <cellStyle name="40% - Accent3 5 3 4 3 2" xfId="17224"/>
    <cellStyle name="40% - Accent3 5 3 4 4" xfId="6203"/>
    <cellStyle name="40% - Accent3 5 3 4 4 2" xfId="18838"/>
    <cellStyle name="40% - Accent3 5 3 4 5" xfId="4761"/>
    <cellStyle name="40% - Accent3 5 3 4 6" xfId="10419"/>
    <cellStyle name="40% - Accent3 5 3 4 7" xfId="14502"/>
    <cellStyle name="40% - Accent3 5 3 4 8" xfId="22269"/>
    <cellStyle name="40% - Accent3 5 3 5" xfId="2288"/>
    <cellStyle name="40% - Accent3 5 3 5 2" xfId="3872"/>
    <cellStyle name="40% - Accent3 5 3 5 2 2" xfId="16488"/>
    <cellStyle name="40% - Accent3 5 3 5 3" xfId="7032"/>
    <cellStyle name="40% - Accent3 5 3 5 3 2" xfId="17223"/>
    <cellStyle name="40% - Accent3 5 3 5 4" xfId="6768"/>
    <cellStyle name="40% - Accent3 5 3 5 4 2" xfId="18837"/>
    <cellStyle name="40% - Accent3 5 3 5 5" xfId="6548"/>
    <cellStyle name="40% - Accent3 5 3 5 6" xfId="10418"/>
    <cellStyle name="40% - Accent3 5 3 5 7" xfId="14360"/>
    <cellStyle name="40% - Accent3 5 3 5 8" xfId="22127"/>
    <cellStyle name="40% - Accent3 5 3 6" xfId="2592"/>
    <cellStyle name="40% - Accent3 5 3 6 2" xfId="4159"/>
    <cellStyle name="40% - Accent3 5 3 6 2 2" xfId="16489"/>
    <cellStyle name="40% - Accent3 5 3 6 3" xfId="7336"/>
    <cellStyle name="40% - Accent3 5 3 6 3 2" xfId="17222"/>
    <cellStyle name="40% - Accent3 5 3 6 4" xfId="6703"/>
    <cellStyle name="40% - Accent3 5 3 6 4 2" xfId="18836"/>
    <cellStyle name="40% - Accent3 5 3 6 5" xfId="6549"/>
    <cellStyle name="40% - Accent3 5 3 6 6" xfId="10417"/>
    <cellStyle name="40% - Accent3 5 3 6 7" xfId="14652"/>
    <cellStyle name="40% - Accent3 5 3 6 8" xfId="22419"/>
    <cellStyle name="40% - Accent3 5 3 7" xfId="3015"/>
    <cellStyle name="40% - Accent3 5 3 7 2" xfId="5806"/>
    <cellStyle name="40% - Accent3 5 3 7 2 2" xfId="16490"/>
    <cellStyle name="40% - Accent3 5 3 7 3" xfId="4841"/>
    <cellStyle name="40% - Accent3 5 3 7 3 2" xfId="17221"/>
    <cellStyle name="40% - Accent3 5 3 7 4" xfId="10416"/>
    <cellStyle name="40% - Accent3 5 3 7 4 2" xfId="18835"/>
    <cellStyle name="40% - Accent3 5 3 7 5" xfId="15213"/>
    <cellStyle name="40% - Accent3 5 3 8" xfId="4555"/>
    <cellStyle name="40% - Accent3 5 3 8 2" xfId="16484"/>
    <cellStyle name="40% - Accent3 5 3 9" xfId="5045"/>
    <cellStyle name="40% - Accent3 5 3 9 2" xfId="17227"/>
    <cellStyle name="40% - Accent3 5 4" xfId="586"/>
    <cellStyle name="40% - Accent3 5 4 2" xfId="3143"/>
    <cellStyle name="40% - Accent3 5 4 2 2" xfId="16491"/>
    <cellStyle name="40% - Accent3 5 4 3" xfId="5498"/>
    <cellStyle name="40% - Accent3 5 4 3 2" xfId="17220"/>
    <cellStyle name="40% - Accent3 5 4 4" xfId="6200"/>
    <cellStyle name="40% - Accent3 5 4 4 2" xfId="18834"/>
    <cellStyle name="40% - Accent3 5 4 5" xfId="6562"/>
    <cellStyle name="40% - Accent3 5 4 6" xfId="10415"/>
    <cellStyle name="40% - Accent3 5 4 7" xfId="13469"/>
    <cellStyle name="40% - Accent3 5 4 8" xfId="21331"/>
    <cellStyle name="40% - Accent3 5 5" xfId="1049"/>
    <cellStyle name="40% - Accent3 5 5 2" xfId="3356"/>
    <cellStyle name="40% - Accent3 5 5 2 2" xfId="16492"/>
    <cellStyle name="40% - Accent3 5 5 3" xfId="5799"/>
    <cellStyle name="40% - Accent3 5 5 3 2" xfId="17219"/>
    <cellStyle name="40% - Accent3 5 5 4" xfId="6766"/>
    <cellStyle name="40% - Accent3 5 5 4 2" xfId="18833"/>
    <cellStyle name="40% - Accent3 5 5 5" xfId="6704"/>
    <cellStyle name="40% - Accent3 5 5 6" xfId="10414"/>
    <cellStyle name="40% - Accent3 5 5 7" xfId="13797"/>
    <cellStyle name="40% - Accent3 5 5 8" xfId="21564"/>
    <cellStyle name="40% - Accent3 5 6" xfId="1524"/>
    <cellStyle name="40% - Accent3 5 7" xfId="1591"/>
    <cellStyle name="40% - Accent3 5 8" xfId="1890"/>
    <cellStyle name="40% - Accent3 5 9" xfId="1733"/>
    <cellStyle name="40% - Accent3 6" xfId="180"/>
    <cellStyle name="40% - Accent3 7" xfId="241"/>
    <cellStyle name="40% - Accent3 7 10" xfId="4441"/>
    <cellStyle name="40% - Accent3 7 10 2" xfId="16498"/>
    <cellStyle name="40% - Accent3 7 11" xfId="4880"/>
    <cellStyle name="40% - Accent3 7 11 2" xfId="17216"/>
    <cellStyle name="40% - Accent3 7 12" xfId="4687"/>
    <cellStyle name="40% - Accent3 7 12 2" xfId="18832"/>
    <cellStyle name="40% - Accent3 7 13" xfId="6567"/>
    <cellStyle name="40% - Accent3 7 14" xfId="10413"/>
    <cellStyle name="40% - Accent3 7 15" xfId="13196"/>
    <cellStyle name="40% - Accent3 7 16" xfId="20922"/>
    <cellStyle name="40% - Accent3 7 2" xfId="355"/>
    <cellStyle name="40% - Accent3 7 2 10" xfId="6132"/>
    <cellStyle name="40% - Accent3 7 2 10 2" xfId="18831"/>
    <cellStyle name="40% - Accent3 7 2 11" xfId="4821"/>
    <cellStyle name="40% - Accent3 7 2 12" xfId="10412"/>
    <cellStyle name="40% - Accent3 7 2 13" xfId="13304"/>
    <cellStyle name="40% - Accent3 7 2 14" xfId="21035"/>
    <cellStyle name="40% - Accent3 7 2 2" xfId="732"/>
    <cellStyle name="40% - Accent3 7 2 2 2" xfId="3269"/>
    <cellStyle name="40% - Accent3 7 2 2 2 2" xfId="16500"/>
    <cellStyle name="40% - Accent3 7 2 2 3" xfId="5644"/>
    <cellStyle name="40% - Accent3 7 2 2 3 2" xfId="17214"/>
    <cellStyle name="40% - Accent3 7 2 2 4" xfId="6197"/>
    <cellStyle name="40% - Accent3 7 2 2 4 2" xfId="18830"/>
    <cellStyle name="40% - Accent3 7 2 2 5" xfId="6568"/>
    <cellStyle name="40% - Accent3 7 2 2 6" xfId="10411"/>
    <cellStyle name="40% - Accent3 7 2 2 7" xfId="13593"/>
    <cellStyle name="40% - Accent3 7 2 2 8" xfId="21460"/>
    <cellStyle name="40% - Accent3 7 2 3" xfId="1193"/>
    <cellStyle name="40% - Accent3 7 2 3 2" xfId="3470"/>
    <cellStyle name="40% - Accent3 7 2 3 2 2" xfId="16501"/>
    <cellStyle name="40% - Accent3 7 2 3 3" xfId="5943"/>
    <cellStyle name="40% - Accent3 7 2 3 3 2" xfId="17213"/>
    <cellStyle name="40% - Accent3 7 2 3 4" xfId="6196"/>
    <cellStyle name="40% - Accent3 7 2 3 4 2" xfId="18829"/>
    <cellStyle name="40% - Accent3 7 2 3 5" xfId="6043"/>
    <cellStyle name="40% - Accent3 7 2 3 6" xfId="10410"/>
    <cellStyle name="40% - Accent3 7 2 3 7" xfId="13914"/>
    <cellStyle name="40% - Accent3 7 2 3 8" xfId="21682"/>
    <cellStyle name="40% - Accent3 7 2 4" xfId="2415"/>
    <cellStyle name="40% - Accent3 7 2 4 2" xfId="3995"/>
    <cellStyle name="40% - Accent3 7 2 4 2 2" xfId="16502"/>
    <cellStyle name="40% - Accent3 7 2 4 3" xfId="7159"/>
    <cellStyle name="40% - Accent3 7 2 4 3 2" xfId="17212"/>
    <cellStyle name="40% - Accent3 7 2 4 4" xfId="4686"/>
    <cellStyle name="40% - Accent3 7 2 4 4 2" xfId="18828"/>
    <cellStyle name="40% - Accent3 7 2 4 5" xfId="6569"/>
    <cellStyle name="40% - Accent3 7 2 4 6" xfId="10409"/>
    <cellStyle name="40% - Accent3 7 2 4 7" xfId="14486"/>
    <cellStyle name="40% - Accent3 7 2 4 8" xfId="22253"/>
    <cellStyle name="40% - Accent3 7 2 5" xfId="2118"/>
    <cellStyle name="40% - Accent3 7 2 5 2" xfId="3724"/>
    <cellStyle name="40% - Accent3 7 2 5 2 2" xfId="16503"/>
    <cellStyle name="40% - Accent3 7 2 5 3" xfId="6862"/>
    <cellStyle name="40% - Accent3 7 2 5 3 2" xfId="17211"/>
    <cellStyle name="40% - Accent3 7 2 5 4" xfId="5469"/>
    <cellStyle name="40% - Accent3 7 2 5 4 2" xfId="18827"/>
    <cellStyle name="40% - Accent3 7 2 5 5" xfId="9961"/>
    <cellStyle name="40% - Accent3 7 2 5 6" xfId="10408"/>
    <cellStyle name="40% - Accent3 7 2 5 7" xfId="14208"/>
    <cellStyle name="40% - Accent3 7 2 5 8" xfId="21975"/>
    <cellStyle name="40% - Accent3 7 2 6" xfId="2520"/>
    <cellStyle name="40% - Accent3 7 2 6 2" xfId="4092"/>
    <cellStyle name="40% - Accent3 7 2 6 2 2" xfId="16504"/>
    <cellStyle name="40% - Accent3 7 2 6 3" xfId="7264"/>
    <cellStyle name="40% - Accent3 7 2 6 3 2" xfId="17210"/>
    <cellStyle name="40% - Accent3 7 2 6 4" xfId="5487"/>
    <cellStyle name="40% - Accent3 7 2 6 4 2" xfId="18826"/>
    <cellStyle name="40% - Accent3 7 2 6 5" xfId="9962"/>
    <cellStyle name="40% - Accent3 7 2 6 6" xfId="10407"/>
    <cellStyle name="40% - Accent3 7 2 6 7" xfId="14584"/>
    <cellStyle name="40% - Accent3 7 2 6 8" xfId="22351"/>
    <cellStyle name="40% - Accent3 7 2 7" xfId="3001"/>
    <cellStyle name="40% - Accent3 7 2 7 2" xfId="5413"/>
    <cellStyle name="40% - Accent3 7 2 7 2 2" xfId="16505"/>
    <cellStyle name="40% - Accent3 7 2 7 3" xfId="9963"/>
    <cellStyle name="40% - Accent3 7 2 7 3 2" xfId="17209"/>
    <cellStyle name="40% - Accent3 7 2 7 4" xfId="10406"/>
    <cellStyle name="40% - Accent3 7 2 7 4 2" xfId="18825"/>
    <cellStyle name="40% - Accent3 7 2 7 5" xfId="15198"/>
    <cellStyle name="40% - Accent3 7 2 8" xfId="4541"/>
    <cellStyle name="40% - Accent3 7 2 8 2" xfId="16499"/>
    <cellStyle name="40% - Accent3 7 2 9" xfId="5029"/>
    <cellStyle name="40% - Accent3 7 2 9 2" xfId="17215"/>
    <cellStyle name="40% - Accent3 7 3" xfId="387"/>
    <cellStyle name="40% - Accent3 7 3 10" xfId="6083"/>
    <cellStyle name="40% - Accent3 7 3 10 2" xfId="18824"/>
    <cellStyle name="40% - Accent3 7 3 11" xfId="9964"/>
    <cellStyle name="40% - Accent3 7 3 12" xfId="10405"/>
    <cellStyle name="40% - Accent3 7 3 13" xfId="13336"/>
    <cellStyle name="40% - Accent3 7 3 14" xfId="21066"/>
    <cellStyle name="40% - Accent3 7 3 2" xfId="764"/>
    <cellStyle name="40% - Accent3 7 3 2 2" xfId="3299"/>
    <cellStyle name="40% - Accent3 7 3 2 2 2" xfId="16507"/>
    <cellStyle name="40% - Accent3 7 3 2 3" xfId="5676"/>
    <cellStyle name="40% - Accent3 7 3 2 3 2" xfId="17207"/>
    <cellStyle name="40% - Accent3 7 3 2 4" xfId="5512"/>
    <cellStyle name="40% - Accent3 7 3 2 4 2" xfId="18823"/>
    <cellStyle name="40% - Accent3 7 3 2 5" xfId="9965"/>
    <cellStyle name="40% - Accent3 7 3 2 6" xfId="10404"/>
    <cellStyle name="40% - Accent3 7 3 2 7" xfId="13623"/>
    <cellStyle name="40% - Accent3 7 3 2 8" xfId="21490"/>
    <cellStyle name="40% - Accent3 7 3 3" xfId="1223"/>
    <cellStyle name="40% - Accent3 7 3 3 2" xfId="3500"/>
    <cellStyle name="40% - Accent3 7 3 3 2 2" xfId="16508"/>
    <cellStyle name="40% - Accent3 7 3 3 3" xfId="5973"/>
    <cellStyle name="40% - Accent3 7 3 3 3 2" xfId="17206"/>
    <cellStyle name="40% - Accent3 7 3 3 4" xfId="4869"/>
    <cellStyle name="40% - Accent3 7 3 3 4 2" xfId="18822"/>
    <cellStyle name="40% - Accent3 7 3 3 5" xfId="9966"/>
    <cellStyle name="40% - Accent3 7 3 3 6" xfId="10403"/>
    <cellStyle name="40% - Accent3 7 3 3 7" xfId="13944"/>
    <cellStyle name="40% - Accent3 7 3 3 8" xfId="21712"/>
    <cellStyle name="40% - Accent3 7 3 4" xfId="2447"/>
    <cellStyle name="40% - Accent3 7 3 4 2" xfId="4027"/>
    <cellStyle name="40% - Accent3 7 3 4 2 2" xfId="16509"/>
    <cellStyle name="40% - Accent3 7 3 4 3" xfId="7191"/>
    <cellStyle name="40% - Accent3 7 3 4 3 2" xfId="17205"/>
    <cellStyle name="40% - Accent3 7 3 4 4" xfId="6770"/>
    <cellStyle name="40% - Accent3 7 3 4 4 2" xfId="18821"/>
    <cellStyle name="40% - Accent3 7 3 4 5" xfId="9967"/>
    <cellStyle name="40% - Accent3 7 3 4 6" xfId="10402"/>
    <cellStyle name="40% - Accent3 7 3 4 7" xfId="14518"/>
    <cellStyle name="40% - Accent3 7 3 4 8" xfId="22285"/>
    <cellStyle name="40% - Accent3 7 3 5" xfId="2670"/>
    <cellStyle name="40% - Accent3 7 3 5 2" xfId="4225"/>
    <cellStyle name="40% - Accent3 7 3 5 2 2" xfId="16510"/>
    <cellStyle name="40% - Accent3 7 3 5 3" xfId="7414"/>
    <cellStyle name="40% - Accent3 7 3 5 3 2" xfId="17204"/>
    <cellStyle name="40% - Accent3 7 3 5 4" xfId="6706"/>
    <cellStyle name="40% - Accent3 7 3 5 4 2" xfId="18820"/>
    <cellStyle name="40% - Accent3 7 3 5 5" xfId="9968"/>
    <cellStyle name="40% - Accent3 7 3 5 6" xfId="10401"/>
    <cellStyle name="40% - Accent3 7 3 5 7" xfId="14724"/>
    <cellStyle name="40% - Accent3 7 3 5 8" xfId="22491"/>
    <cellStyle name="40% - Accent3 7 3 6" xfId="2784"/>
    <cellStyle name="40% - Accent3 7 3 6 2" xfId="4317"/>
    <cellStyle name="40% - Accent3 7 3 6 2 2" xfId="16511"/>
    <cellStyle name="40% - Accent3 7 3 6 3" xfId="7528"/>
    <cellStyle name="40% - Accent3 7 3 6 3 2" xfId="17203"/>
    <cellStyle name="40% - Accent3 7 3 6 4" xfId="6553"/>
    <cellStyle name="40% - Accent3 7 3 6 4 2" xfId="18819"/>
    <cellStyle name="40% - Accent3 7 3 6 5" xfId="9969"/>
    <cellStyle name="40% - Accent3 7 3 6 6" xfId="10400"/>
    <cellStyle name="40% - Accent3 7 3 6 7" xfId="14823"/>
    <cellStyle name="40% - Accent3 7 3 6 8" xfId="22590"/>
    <cellStyle name="40% - Accent3 7 3 7" xfId="3031"/>
    <cellStyle name="40% - Accent3 7 3 7 2" xfId="6194"/>
    <cellStyle name="40% - Accent3 7 3 7 2 2" xfId="16512"/>
    <cellStyle name="40% - Accent3 7 3 7 3" xfId="9970"/>
    <cellStyle name="40% - Accent3 7 3 7 3 2" xfId="17202"/>
    <cellStyle name="40% - Accent3 7 3 7 4" xfId="10399"/>
    <cellStyle name="40% - Accent3 7 3 7 4 2" xfId="18818"/>
    <cellStyle name="40% - Accent3 7 3 7 5" xfId="15229"/>
    <cellStyle name="40% - Accent3 7 3 8" xfId="4571"/>
    <cellStyle name="40% - Accent3 7 3 8 2" xfId="16506"/>
    <cellStyle name="40% - Accent3 7 3 9" xfId="5061"/>
    <cellStyle name="40% - Accent3 7 3 9 2" xfId="17208"/>
    <cellStyle name="40% - Accent3 7 4" xfId="624"/>
    <cellStyle name="40% - Accent3 7 4 2" xfId="3165"/>
    <cellStyle name="40% - Accent3 7 4 2 2" xfId="16513"/>
    <cellStyle name="40% - Accent3 7 4 3" xfId="5536"/>
    <cellStyle name="40% - Accent3 7 4 3 2" xfId="17201"/>
    <cellStyle name="40% - Accent3 7 4 4" xfId="6774"/>
    <cellStyle name="40% - Accent3 7 4 4 2" xfId="18817"/>
    <cellStyle name="40% - Accent3 7 4 5" xfId="9971"/>
    <cellStyle name="40% - Accent3 7 4 6" xfId="10398"/>
    <cellStyle name="40% - Accent3 7 4 7" xfId="13494"/>
    <cellStyle name="40% - Accent3 7 4 8" xfId="21356"/>
    <cellStyle name="40% - Accent3 7 5" xfId="1084"/>
    <cellStyle name="40% - Accent3 7 5 2" xfId="3372"/>
    <cellStyle name="40% - Accent3 7 5 2 2" xfId="16514"/>
    <cellStyle name="40% - Accent3 7 5 3" xfId="5834"/>
    <cellStyle name="40% - Accent3 7 5 3 2" xfId="17200"/>
    <cellStyle name="40% - Accent3 7 5 4" xfId="6710"/>
    <cellStyle name="40% - Accent3 7 5 4 2" xfId="18816"/>
    <cellStyle name="40% - Accent3 7 5 5" xfId="9972"/>
    <cellStyle name="40% - Accent3 7 5 6" xfId="10397"/>
    <cellStyle name="40% - Accent3 7 5 7" xfId="13815"/>
    <cellStyle name="40% - Accent3 7 5 8" xfId="21582"/>
    <cellStyle name="40% - Accent3 7 6" xfId="2301"/>
    <cellStyle name="40% - Accent3 7 6 2" xfId="3883"/>
    <cellStyle name="40% - Accent3 7 6 2 2" xfId="16515"/>
    <cellStyle name="40% - Accent3 7 6 3" xfId="7045"/>
    <cellStyle name="40% - Accent3 7 6 3 2" xfId="17199"/>
    <cellStyle name="40% - Accent3 7 6 4" xfId="6560"/>
    <cellStyle name="40% - Accent3 7 6 4 2" xfId="18815"/>
    <cellStyle name="40% - Accent3 7 6 5" xfId="9973"/>
    <cellStyle name="40% - Accent3 7 6 6" xfId="10396"/>
    <cellStyle name="40% - Accent3 7 6 7" xfId="14373"/>
    <cellStyle name="40% - Accent3 7 6 8" xfId="22140"/>
    <cellStyle name="40% - Accent3 7 7" xfId="2219"/>
    <cellStyle name="40% - Accent3 7 7 2" xfId="3811"/>
    <cellStyle name="40% - Accent3 7 7 2 2" xfId="16516"/>
    <cellStyle name="40% - Accent3 7 7 3" xfId="6963"/>
    <cellStyle name="40% - Accent3 7 7 3 2" xfId="17198"/>
    <cellStyle name="40% - Accent3 7 7 4" xfId="6191"/>
    <cellStyle name="40% - Accent3 7 7 4 2" xfId="18814"/>
    <cellStyle name="40% - Accent3 7 7 5" xfId="9974"/>
    <cellStyle name="40% - Accent3 7 7 6" xfId="10395"/>
    <cellStyle name="40% - Accent3 7 7 7" xfId="14299"/>
    <cellStyle name="40% - Accent3 7 7 8" xfId="22066"/>
    <cellStyle name="40% - Accent3 7 8" xfId="2605"/>
    <cellStyle name="40% - Accent3 7 8 2" xfId="4169"/>
    <cellStyle name="40% - Accent3 7 8 2 2" xfId="16517"/>
    <cellStyle name="40% - Accent3 7 8 3" xfId="7349"/>
    <cellStyle name="40% - Accent3 7 8 3 2" xfId="17197"/>
    <cellStyle name="40% - Accent3 7 8 4" xfId="6771"/>
    <cellStyle name="40% - Accent3 7 8 4 2" xfId="18813"/>
    <cellStyle name="40% - Accent3 7 8 5" xfId="9975"/>
    <cellStyle name="40% - Accent3 7 8 6" xfId="10394"/>
    <cellStyle name="40% - Accent3 7 8 7" xfId="14665"/>
    <cellStyle name="40% - Accent3 7 8 8" xfId="22432"/>
    <cellStyle name="40% - Accent3 7 9" xfId="2901"/>
    <cellStyle name="40% - Accent3 7 9 2" xfId="6707"/>
    <cellStyle name="40% - Accent3 7 9 2 2" xfId="16518"/>
    <cellStyle name="40% - Accent3 7 9 3" xfId="9976"/>
    <cellStyle name="40% - Accent3 7 9 3 2" xfId="17196"/>
    <cellStyle name="40% - Accent3 7 9 4" xfId="10393"/>
    <cellStyle name="40% - Accent3 7 9 4 2" xfId="18812"/>
    <cellStyle name="40% - Accent3 7 9 5" xfId="15095"/>
    <cellStyle name="40% - Accent3 8" xfId="266"/>
    <cellStyle name="40% - Accent3 8 10" xfId="6554"/>
    <cellStyle name="40% - Accent3 8 10 2" xfId="18811"/>
    <cellStyle name="40% - Accent3 8 11" xfId="9977"/>
    <cellStyle name="40% - Accent3 8 12" xfId="10357"/>
    <cellStyle name="40% - Accent3 8 13" xfId="13220"/>
    <cellStyle name="40% - Accent3 8 14" xfId="20947"/>
    <cellStyle name="40% - Accent3 8 2" xfId="646"/>
    <cellStyle name="40% - Accent3 8 2 2" xfId="3186"/>
    <cellStyle name="40% - Accent3 8 2 2 2" xfId="16520"/>
    <cellStyle name="40% - Accent3 8 2 3" xfId="5558"/>
    <cellStyle name="40% - Accent3 8 2 3 2" xfId="17194"/>
    <cellStyle name="40% - Accent3 8 2 4" xfId="6193"/>
    <cellStyle name="40% - Accent3 8 2 4 2" xfId="18810"/>
    <cellStyle name="40% - Accent3 8 2 5" xfId="9978"/>
    <cellStyle name="40% - Accent3 8 2 6" xfId="10356"/>
    <cellStyle name="40% - Accent3 8 2 7" xfId="13515"/>
    <cellStyle name="40% - Accent3 8 2 8" xfId="21377"/>
    <cellStyle name="40% - Accent3 8 3" xfId="1106"/>
    <cellStyle name="40% - Accent3 8 3 2" xfId="3391"/>
    <cellStyle name="40% - Accent3 8 3 2 2" xfId="16521"/>
    <cellStyle name="40% - Accent3 8 3 3" xfId="5856"/>
    <cellStyle name="40% - Accent3 8 3 3 2" xfId="17193"/>
    <cellStyle name="40% - Accent3 8 3 4" xfId="6190"/>
    <cellStyle name="40% - Accent3 8 3 4 2" xfId="18809"/>
    <cellStyle name="40% - Accent3 8 3 5" xfId="9979"/>
    <cellStyle name="40% - Accent3 8 3 6" xfId="10355"/>
    <cellStyle name="40% - Accent3 8 3 7" xfId="13834"/>
    <cellStyle name="40% - Accent3 8 3 8" xfId="21601"/>
    <cellStyle name="40% - Accent3 8 4" xfId="2326"/>
    <cellStyle name="40% - Accent3 8 4 2" xfId="3908"/>
    <cellStyle name="40% - Accent3 8 4 2 2" xfId="16522"/>
    <cellStyle name="40% - Accent3 8 4 3" xfId="7070"/>
    <cellStyle name="40% - Accent3 8 4 3 2" xfId="17192"/>
    <cellStyle name="40% - Accent3 8 4 4" xfId="6189"/>
    <cellStyle name="40% - Accent3 8 4 4 2" xfId="18808"/>
    <cellStyle name="40% - Accent3 8 4 5" xfId="9980"/>
    <cellStyle name="40% - Accent3 8 4 6" xfId="10354"/>
    <cellStyle name="40% - Accent3 8 4 7" xfId="14398"/>
    <cellStyle name="40% - Accent3 8 4 8" xfId="22165"/>
    <cellStyle name="40% - Accent3 8 5" xfId="2064"/>
    <cellStyle name="40% - Accent3 8 5 2" xfId="3671"/>
    <cellStyle name="40% - Accent3 8 5 2 2" xfId="16523"/>
    <cellStyle name="40% - Accent3 8 5 3" xfId="6808"/>
    <cellStyle name="40% - Accent3 8 5 3 2" xfId="17191"/>
    <cellStyle name="40% - Accent3 8 5 4" xfId="4685"/>
    <cellStyle name="40% - Accent3 8 5 4 2" xfId="18807"/>
    <cellStyle name="40% - Accent3 8 5 5" xfId="9981"/>
    <cellStyle name="40% - Accent3 8 5 6" xfId="10353"/>
    <cellStyle name="40% - Accent3 8 5 7" xfId="14155"/>
    <cellStyle name="40% - Accent3 8 5 8" xfId="21922"/>
    <cellStyle name="40% - Accent3 8 6" xfId="2176"/>
    <cellStyle name="40% - Accent3 8 6 2" xfId="3778"/>
    <cellStyle name="40% - Accent3 8 6 2 2" xfId="16524"/>
    <cellStyle name="40% - Accent3 8 6 3" xfId="6920"/>
    <cellStyle name="40% - Accent3 8 6 3 2" xfId="17190"/>
    <cellStyle name="40% - Accent3 8 6 4" xfId="6133"/>
    <cellStyle name="40% - Accent3 8 6 4 2" xfId="18806"/>
    <cellStyle name="40% - Accent3 8 6 5" xfId="9982"/>
    <cellStyle name="40% - Accent3 8 6 6" xfId="10331"/>
    <cellStyle name="40% - Accent3 8 6 7" xfId="14263"/>
    <cellStyle name="40% - Accent3 8 6 8" xfId="22030"/>
    <cellStyle name="40% - Accent3 8 7" xfId="2920"/>
    <cellStyle name="40% - Accent3 8 7 2" xfId="6188"/>
    <cellStyle name="40% - Accent3 8 7 2 2" xfId="16525"/>
    <cellStyle name="40% - Accent3 8 7 3" xfId="9983"/>
    <cellStyle name="40% - Accent3 8 7 3 2" xfId="17189"/>
    <cellStyle name="40% - Accent3 8 7 4" xfId="10330"/>
    <cellStyle name="40% - Accent3 8 7 4 2" xfId="18805"/>
    <cellStyle name="40% - Accent3 8 7 5" xfId="15117"/>
    <cellStyle name="40% - Accent3 8 8" xfId="4460"/>
    <cellStyle name="40% - Accent3 8 8 2" xfId="16519"/>
    <cellStyle name="40% - Accent3 8 9" xfId="4940"/>
    <cellStyle name="40% - Accent3 8 9 2" xfId="17195"/>
    <cellStyle name="40% - Accent3 9" xfId="298"/>
    <cellStyle name="40% - Accent3 9 10" xfId="6187"/>
    <cellStyle name="40% - Accent3 9 10 2" xfId="18804"/>
    <cellStyle name="40% - Accent3 9 11" xfId="9984"/>
    <cellStyle name="40% - Accent3 9 12" xfId="10329"/>
    <cellStyle name="40% - Accent3 9 13" xfId="13252"/>
    <cellStyle name="40% - Accent3 9 14" xfId="20978"/>
    <cellStyle name="40% - Accent3 9 2" xfId="676"/>
    <cellStyle name="40% - Accent3 9 2 2" xfId="3213"/>
    <cellStyle name="40% - Accent3 9 2 2 2" xfId="16527"/>
    <cellStyle name="40% - Accent3 9 2 3" xfId="5588"/>
    <cellStyle name="40% - Accent3 9 2 3 2" xfId="17187"/>
    <cellStyle name="40% - Accent3 9 2 4" xfId="4684"/>
    <cellStyle name="40% - Accent3 9 2 4 2" xfId="18803"/>
    <cellStyle name="40% - Accent3 9 2 5" xfId="9985"/>
    <cellStyle name="40% - Accent3 9 2 6" xfId="10328"/>
    <cellStyle name="40% - Accent3 9 2 7" xfId="13542"/>
    <cellStyle name="40% - Accent3 9 2 8" xfId="21404"/>
    <cellStyle name="40% - Accent3 9 3" xfId="1136"/>
    <cellStyle name="40% - Accent3 9 3 2" xfId="3416"/>
    <cellStyle name="40% - Accent3 9 3 2 2" xfId="16528"/>
    <cellStyle name="40% - Accent3 9 3 3" xfId="5886"/>
    <cellStyle name="40% - Accent3 9 3 3 2" xfId="17186"/>
    <cellStyle name="40% - Accent3 9 3 4" xfId="5820"/>
    <cellStyle name="40% - Accent3 9 3 4 2" xfId="18802"/>
    <cellStyle name="40% - Accent3 9 3 5" xfId="9986"/>
    <cellStyle name="40% - Accent3 9 3 6" xfId="10323"/>
    <cellStyle name="40% - Accent3 9 3 7" xfId="13859"/>
    <cellStyle name="40% - Accent3 9 3 8" xfId="21626"/>
    <cellStyle name="40% - Accent3 9 4" xfId="2358"/>
    <cellStyle name="40% - Accent3 9 4 2" xfId="3940"/>
    <cellStyle name="40% - Accent3 9 4 2 2" xfId="16529"/>
    <cellStyle name="40% - Accent3 9 4 3" xfId="7102"/>
    <cellStyle name="40% - Accent3 9 4 3 2" xfId="17185"/>
    <cellStyle name="40% - Accent3 9 4 4" xfId="5398"/>
    <cellStyle name="40% - Accent3 9 4 4 2" xfId="18801"/>
    <cellStyle name="40% - Accent3 9 4 5" xfId="9987"/>
    <cellStyle name="40% - Accent3 9 4 6" xfId="10322"/>
    <cellStyle name="40% - Accent3 9 4 7" xfId="14430"/>
    <cellStyle name="40% - Accent3 9 4 8" xfId="22197"/>
    <cellStyle name="40% - Accent3 9 5" xfId="2066"/>
    <cellStyle name="40% - Accent3 9 5 2" xfId="3673"/>
    <cellStyle name="40% - Accent3 9 5 2 2" xfId="16530"/>
    <cellStyle name="40% - Accent3 9 5 3" xfId="6810"/>
    <cellStyle name="40% - Accent3 9 5 3 2" xfId="17184"/>
    <cellStyle name="40% - Accent3 9 5 4" xfId="6032"/>
    <cellStyle name="40% - Accent3 9 5 4 2" xfId="18800"/>
    <cellStyle name="40% - Accent3 9 5 5" xfId="9988"/>
    <cellStyle name="40% - Accent3 9 5 6" xfId="10321"/>
    <cellStyle name="40% - Accent3 9 5 7" xfId="14157"/>
    <cellStyle name="40% - Accent3 9 5 8" xfId="21924"/>
    <cellStyle name="40% - Accent3 9 6" xfId="2074"/>
    <cellStyle name="40% - Accent3 9 6 2" xfId="3681"/>
    <cellStyle name="40% - Accent3 9 6 2 2" xfId="16531"/>
    <cellStyle name="40% - Accent3 9 6 3" xfId="6818"/>
    <cellStyle name="40% - Accent3 9 6 3 2" xfId="17183"/>
    <cellStyle name="40% - Accent3 9 6 4" xfId="6077"/>
    <cellStyle name="40% - Accent3 9 6 4 2" xfId="18799"/>
    <cellStyle name="40% - Accent3 9 6 5" xfId="9989"/>
    <cellStyle name="40% - Accent3 9 6 6" xfId="10320"/>
    <cellStyle name="40% - Accent3 9 6 7" xfId="14165"/>
    <cellStyle name="40% - Accent3 9 6 8" xfId="21932"/>
    <cellStyle name="40% - Accent3 9 7" xfId="2945"/>
    <cellStyle name="40% - Accent3 9 7 2" xfId="5418"/>
    <cellStyle name="40% - Accent3 9 7 2 2" xfId="16532"/>
    <cellStyle name="40% - Accent3 9 7 3" xfId="9990"/>
    <cellStyle name="40% - Accent3 9 7 3 2" xfId="17182"/>
    <cellStyle name="40% - Accent3 9 7 4" xfId="10298"/>
    <cellStyle name="40% - Accent3 9 7 4 2" xfId="18798"/>
    <cellStyle name="40% - Accent3 9 7 5" xfId="15143"/>
    <cellStyle name="40% - Accent3 9 8" xfId="4485"/>
    <cellStyle name="40% - Accent3 9 8 2" xfId="16526"/>
    <cellStyle name="40% - Accent3 9 9" xfId="4972"/>
    <cellStyle name="40% - Accent3 9 9 2" xfId="17188"/>
    <cellStyle name="40% - Accent4" xfId="28" builtinId="43" customBuiltin="1"/>
    <cellStyle name="40% - Accent4 10" xfId="415"/>
    <cellStyle name="40% - Accent4 10 10" xfId="7609"/>
    <cellStyle name="40% - Accent4 10 10 2" xfId="18796"/>
    <cellStyle name="40% - Accent4 10 11" xfId="9992"/>
    <cellStyle name="40% - Accent4 10 12" xfId="10296"/>
    <cellStyle name="40% - Accent4 10 13" xfId="13364"/>
    <cellStyle name="40% - Accent4 10 14" xfId="21094"/>
    <cellStyle name="40% - Accent4 10 2" xfId="792"/>
    <cellStyle name="40% - Accent4 10 2 2" xfId="3327"/>
    <cellStyle name="40% - Accent4 10 2 2 2" xfId="16535"/>
    <cellStyle name="40% - Accent4 10 2 3" xfId="5704"/>
    <cellStyle name="40% - Accent4 10 2 3 2" xfId="17179"/>
    <cellStyle name="40% - Accent4 10 2 4" xfId="7610"/>
    <cellStyle name="40% - Accent4 10 2 4 2" xfId="18795"/>
    <cellStyle name="40% - Accent4 10 2 5" xfId="9993"/>
    <cellStyle name="40% - Accent4 10 2 6" xfId="10287"/>
    <cellStyle name="40% - Accent4 10 2 7" xfId="13648"/>
    <cellStyle name="40% - Accent4 10 2 8" xfId="21518"/>
    <cellStyle name="40% - Accent4 10 3" xfId="1251"/>
    <cellStyle name="40% - Accent4 10 3 2" xfId="3528"/>
    <cellStyle name="40% - Accent4 10 3 2 2" xfId="16536"/>
    <cellStyle name="40% - Accent4 10 3 3" xfId="6001"/>
    <cellStyle name="40% - Accent4 10 3 3 2" xfId="17178"/>
    <cellStyle name="40% - Accent4 10 3 4" xfId="7611"/>
    <cellStyle name="40% - Accent4 10 3 4 2" xfId="18794"/>
    <cellStyle name="40% - Accent4 10 3 5" xfId="9994"/>
    <cellStyle name="40% - Accent4 10 3 6" xfId="10286"/>
    <cellStyle name="40% - Accent4 10 3 7" xfId="13972"/>
    <cellStyle name="40% - Accent4 10 3 8" xfId="21740"/>
    <cellStyle name="40% - Accent4 10 4" xfId="2475"/>
    <cellStyle name="40% - Accent4 10 4 2" xfId="4055"/>
    <cellStyle name="40% - Accent4 10 4 2 2" xfId="16537"/>
    <cellStyle name="40% - Accent4 10 4 3" xfId="7219"/>
    <cellStyle name="40% - Accent4 10 4 3 2" xfId="17177"/>
    <cellStyle name="40% - Accent4 10 4 4" xfId="7612"/>
    <cellStyle name="40% - Accent4 10 4 4 2" xfId="18793"/>
    <cellStyle name="40% - Accent4 10 4 5" xfId="9995"/>
    <cellStyle name="40% - Accent4 10 4 6" xfId="10285"/>
    <cellStyle name="40% - Accent4 10 4 7" xfId="14546"/>
    <cellStyle name="40% - Accent4 10 4 8" xfId="22313"/>
    <cellStyle name="40% - Accent4 10 5" xfId="2698"/>
    <cellStyle name="40% - Accent4 10 5 2" xfId="4253"/>
    <cellStyle name="40% - Accent4 10 5 2 2" xfId="16538"/>
    <cellStyle name="40% - Accent4 10 5 3" xfId="7442"/>
    <cellStyle name="40% - Accent4 10 5 3 2" xfId="17176"/>
    <cellStyle name="40% - Accent4 10 5 4" xfId="7613"/>
    <cellStyle name="40% - Accent4 10 5 4 2" xfId="18792"/>
    <cellStyle name="40% - Accent4 10 5 5" xfId="9996"/>
    <cellStyle name="40% - Accent4 10 5 6" xfId="10284"/>
    <cellStyle name="40% - Accent4 10 5 7" xfId="14752"/>
    <cellStyle name="40% - Accent4 10 5 8" xfId="22519"/>
    <cellStyle name="40% - Accent4 10 6" xfId="2812"/>
    <cellStyle name="40% - Accent4 10 6 2" xfId="4345"/>
    <cellStyle name="40% - Accent4 10 6 2 2" xfId="16539"/>
    <cellStyle name="40% - Accent4 10 6 3" xfId="7556"/>
    <cellStyle name="40% - Accent4 10 6 3 2" xfId="17175"/>
    <cellStyle name="40% - Accent4 10 6 4" xfId="7614"/>
    <cellStyle name="40% - Accent4 10 6 4 2" xfId="18791"/>
    <cellStyle name="40% - Accent4 10 6 5" xfId="9997"/>
    <cellStyle name="40% - Accent4 10 6 6" xfId="10283"/>
    <cellStyle name="40% - Accent4 10 6 7" xfId="14851"/>
    <cellStyle name="40% - Accent4 10 6 8" xfId="22618"/>
    <cellStyle name="40% - Accent4 10 7" xfId="3059"/>
    <cellStyle name="40% - Accent4 10 7 2" xfId="7615"/>
    <cellStyle name="40% - Accent4 10 7 2 2" xfId="16540"/>
    <cellStyle name="40% - Accent4 10 7 3" xfId="9998"/>
    <cellStyle name="40% - Accent4 10 7 3 2" xfId="17174"/>
    <cellStyle name="40% - Accent4 10 7 4" xfId="10282"/>
    <cellStyle name="40% - Accent4 10 7 4 2" xfId="18790"/>
    <cellStyle name="40% - Accent4 10 7 5" xfId="15257"/>
    <cellStyle name="40% - Accent4 10 8" xfId="4599"/>
    <cellStyle name="40% - Accent4 10 8 2" xfId="16534"/>
    <cellStyle name="40% - Accent4 10 9" xfId="5089"/>
    <cellStyle name="40% - Accent4 10 9 2" xfId="17180"/>
    <cellStyle name="40% - Accent4 11" xfId="425"/>
    <cellStyle name="40% - Accent4 11 10" xfId="7616"/>
    <cellStyle name="40% - Accent4 11 10 2" xfId="18789"/>
    <cellStyle name="40% - Accent4 11 11" xfId="9999"/>
    <cellStyle name="40% - Accent4 11 12" xfId="10281"/>
    <cellStyle name="40% - Accent4 11 13" xfId="13374"/>
    <cellStyle name="40% - Accent4 11 14" xfId="21104"/>
    <cellStyle name="40% - Accent4 11 2" xfId="802"/>
    <cellStyle name="40% - Accent4 11 2 2" xfId="3337"/>
    <cellStyle name="40% - Accent4 11 2 2 2" xfId="16542"/>
    <cellStyle name="40% - Accent4 11 2 3" xfId="5714"/>
    <cellStyle name="40% - Accent4 11 2 3 2" xfId="17172"/>
    <cellStyle name="40% - Accent4 11 2 4" xfId="7617"/>
    <cellStyle name="40% - Accent4 11 2 4 2" xfId="18788"/>
    <cellStyle name="40% - Accent4 11 2 5" xfId="10000"/>
    <cellStyle name="40% - Accent4 11 2 6" xfId="10280"/>
    <cellStyle name="40% - Accent4 11 2 7" xfId="13658"/>
    <cellStyle name="40% - Accent4 11 2 8" xfId="21528"/>
    <cellStyle name="40% - Accent4 11 3" xfId="1261"/>
    <cellStyle name="40% - Accent4 11 3 2" xfId="3538"/>
    <cellStyle name="40% - Accent4 11 3 2 2" xfId="16543"/>
    <cellStyle name="40% - Accent4 11 3 3" xfId="6011"/>
    <cellStyle name="40% - Accent4 11 3 3 2" xfId="17171"/>
    <cellStyle name="40% - Accent4 11 3 4" xfId="7618"/>
    <cellStyle name="40% - Accent4 11 3 4 2" xfId="18787"/>
    <cellStyle name="40% - Accent4 11 3 5" xfId="10001"/>
    <cellStyle name="40% - Accent4 11 3 6" xfId="10279"/>
    <cellStyle name="40% - Accent4 11 3 7" xfId="13982"/>
    <cellStyle name="40% - Accent4 11 3 8" xfId="21750"/>
    <cellStyle name="40% - Accent4 11 4" xfId="2485"/>
    <cellStyle name="40% - Accent4 11 4 2" xfId="4065"/>
    <cellStyle name="40% - Accent4 11 4 2 2" xfId="16544"/>
    <cellStyle name="40% - Accent4 11 4 3" xfId="7229"/>
    <cellStyle name="40% - Accent4 11 4 3 2" xfId="17170"/>
    <cellStyle name="40% - Accent4 11 4 4" xfId="7619"/>
    <cellStyle name="40% - Accent4 11 4 4 2" xfId="18786"/>
    <cellStyle name="40% - Accent4 11 4 5" xfId="10002"/>
    <cellStyle name="40% - Accent4 11 4 6" xfId="10219"/>
    <cellStyle name="40% - Accent4 11 4 7" xfId="14556"/>
    <cellStyle name="40% - Accent4 11 4 8" xfId="22323"/>
    <cellStyle name="40% - Accent4 11 5" xfId="2708"/>
    <cellStyle name="40% - Accent4 11 5 2" xfId="4263"/>
    <cellStyle name="40% - Accent4 11 5 2 2" xfId="16545"/>
    <cellStyle name="40% - Accent4 11 5 3" xfId="7452"/>
    <cellStyle name="40% - Accent4 11 5 3 2" xfId="17169"/>
    <cellStyle name="40% - Accent4 11 5 4" xfId="7620"/>
    <cellStyle name="40% - Accent4 11 5 4 2" xfId="18785"/>
    <cellStyle name="40% - Accent4 11 5 5" xfId="10003"/>
    <cellStyle name="40% - Accent4 11 5 6" xfId="10218"/>
    <cellStyle name="40% - Accent4 11 5 7" xfId="14762"/>
    <cellStyle name="40% - Accent4 11 5 8" xfId="22529"/>
    <cellStyle name="40% - Accent4 11 6" xfId="2822"/>
    <cellStyle name="40% - Accent4 11 6 2" xfId="4355"/>
    <cellStyle name="40% - Accent4 11 6 2 2" xfId="16546"/>
    <cellStyle name="40% - Accent4 11 6 3" xfId="7566"/>
    <cellStyle name="40% - Accent4 11 6 3 2" xfId="17168"/>
    <cellStyle name="40% - Accent4 11 6 4" xfId="7621"/>
    <cellStyle name="40% - Accent4 11 6 4 2" xfId="18784"/>
    <cellStyle name="40% - Accent4 11 6 5" xfId="10004"/>
    <cellStyle name="40% - Accent4 11 6 6" xfId="10217"/>
    <cellStyle name="40% - Accent4 11 6 7" xfId="14861"/>
    <cellStyle name="40% - Accent4 11 6 8" xfId="22628"/>
    <cellStyle name="40% - Accent4 11 7" xfId="3069"/>
    <cellStyle name="40% - Accent4 11 7 2" xfId="7622"/>
    <cellStyle name="40% - Accent4 11 7 2 2" xfId="16547"/>
    <cellStyle name="40% - Accent4 11 7 3" xfId="10005"/>
    <cellStyle name="40% - Accent4 11 7 3 2" xfId="17167"/>
    <cellStyle name="40% - Accent4 11 7 4" xfId="10216"/>
    <cellStyle name="40% - Accent4 11 7 4 2" xfId="18783"/>
    <cellStyle name="40% - Accent4 11 7 5" xfId="15267"/>
    <cellStyle name="40% - Accent4 11 8" xfId="4609"/>
    <cellStyle name="40% - Accent4 11 8 2" xfId="16541"/>
    <cellStyle name="40% - Accent4 11 9" xfId="5099"/>
    <cellStyle name="40% - Accent4 11 9 2" xfId="17173"/>
    <cellStyle name="40% - Accent4 12" xfId="434"/>
    <cellStyle name="40% - Accent4 12 10" xfId="7623"/>
    <cellStyle name="40% - Accent4 12 10 2" xfId="18782"/>
    <cellStyle name="40% - Accent4 12 11" xfId="10006"/>
    <cellStyle name="40% - Accent4 12 12" xfId="10215"/>
    <cellStyle name="40% - Accent4 12 13" xfId="13383"/>
    <cellStyle name="40% - Accent4 12 14" xfId="21113"/>
    <cellStyle name="40% - Accent4 12 2" xfId="811"/>
    <cellStyle name="40% - Accent4 12 2 2" xfId="3346"/>
    <cellStyle name="40% - Accent4 12 2 2 2" xfId="16549"/>
    <cellStyle name="40% - Accent4 12 2 3" xfId="5723"/>
    <cellStyle name="40% - Accent4 12 2 3 2" xfId="17165"/>
    <cellStyle name="40% - Accent4 12 2 4" xfId="7624"/>
    <cellStyle name="40% - Accent4 12 2 4 2" xfId="18781"/>
    <cellStyle name="40% - Accent4 12 2 5" xfId="10007"/>
    <cellStyle name="40% - Accent4 12 2 6" xfId="10193"/>
    <cellStyle name="40% - Accent4 12 2 7" xfId="13667"/>
    <cellStyle name="40% - Accent4 12 2 8" xfId="21537"/>
    <cellStyle name="40% - Accent4 12 3" xfId="1270"/>
    <cellStyle name="40% - Accent4 12 3 2" xfId="3547"/>
    <cellStyle name="40% - Accent4 12 3 2 2" xfId="16550"/>
    <cellStyle name="40% - Accent4 12 3 3" xfId="6020"/>
    <cellStyle name="40% - Accent4 12 3 3 2" xfId="17164"/>
    <cellStyle name="40% - Accent4 12 3 4" xfId="7625"/>
    <cellStyle name="40% - Accent4 12 3 4 2" xfId="18780"/>
    <cellStyle name="40% - Accent4 12 3 5" xfId="10008"/>
    <cellStyle name="40% - Accent4 12 3 6" xfId="10192"/>
    <cellStyle name="40% - Accent4 12 3 7" xfId="13991"/>
    <cellStyle name="40% - Accent4 12 3 8" xfId="21759"/>
    <cellStyle name="40% - Accent4 12 4" xfId="2494"/>
    <cellStyle name="40% - Accent4 12 4 2" xfId="4074"/>
    <cellStyle name="40% - Accent4 12 4 2 2" xfId="16551"/>
    <cellStyle name="40% - Accent4 12 4 3" xfId="7238"/>
    <cellStyle name="40% - Accent4 12 4 3 2" xfId="17163"/>
    <cellStyle name="40% - Accent4 12 4 4" xfId="7626"/>
    <cellStyle name="40% - Accent4 12 4 4 2" xfId="18779"/>
    <cellStyle name="40% - Accent4 12 4 5" xfId="10009"/>
    <cellStyle name="40% - Accent4 12 4 6" xfId="10191"/>
    <cellStyle name="40% - Accent4 12 4 7" xfId="14565"/>
    <cellStyle name="40% - Accent4 12 4 8" xfId="22332"/>
    <cellStyle name="40% - Accent4 12 5" xfId="2717"/>
    <cellStyle name="40% - Accent4 12 5 2" xfId="4272"/>
    <cellStyle name="40% - Accent4 12 5 2 2" xfId="16552"/>
    <cellStyle name="40% - Accent4 12 5 3" xfId="7461"/>
    <cellStyle name="40% - Accent4 12 5 3 2" xfId="17162"/>
    <cellStyle name="40% - Accent4 12 5 4" xfId="7627"/>
    <cellStyle name="40% - Accent4 12 5 4 2" xfId="18778"/>
    <cellStyle name="40% - Accent4 12 5 5" xfId="10010"/>
    <cellStyle name="40% - Accent4 12 5 6" xfId="10190"/>
    <cellStyle name="40% - Accent4 12 5 7" xfId="14771"/>
    <cellStyle name="40% - Accent4 12 5 8" xfId="22538"/>
    <cellStyle name="40% - Accent4 12 6" xfId="2831"/>
    <cellStyle name="40% - Accent4 12 6 2" xfId="4364"/>
    <cellStyle name="40% - Accent4 12 6 2 2" xfId="16553"/>
    <cellStyle name="40% - Accent4 12 6 3" xfId="7575"/>
    <cellStyle name="40% - Accent4 12 6 3 2" xfId="17161"/>
    <cellStyle name="40% - Accent4 12 6 4" xfId="7628"/>
    <cellStyle name="40% - Accent4 12 6 4 2" xfId="18777"/>
    <cellStyle name="40% - Accent4 12 6 5" xfId="10011"/>
    <cellStyle name="40% - Accent4 12 6 6" xfId="10185"/>
    <cellStyle name="40% - Accent4 12 6 7" xfId="14870"/>
    <cellStyle name="40% - Accent4 12 6 8" xfId="22637"/>
    <cellStyle name="40% - Accent4 12 7" xfId="3078"/>
    <cellStyle name="40% - Accent4 12 7 2" xfId="7629"/>
    <cellStyle name="40% - Accent4 12 7 2 2" xfId="16554"/>
    <cellStyle name="40% - Accent4 12 7 3" xfId="10012"/>
    <cellStyle name="40% - Accent4 12 7 3 2" xfId="17160"/>
    <cellStyle name="40% - Accent4 12 7 4" xfId="10184"/>
    <cellStyle name="40% - Accent4 12 7 4 2" xfId="18776"/>
    <cellStyle name="40% - Accent4 12 7 5" xfId="15276"/>
    <cellStyle name="40% - Accent4 12 8" xfId="4618"/>
    <cellStyle name="40% - Accent4 12 8 2" xfId="16548"/>
    <cellStyle name="40% - Accent4 12 9" xfId="5108"/>
    <cellStyle name="40% - Accent4 12 9 2" xfId="17166"/>
    <cellStyle name="40% - Accent4 13" xfId="457"/>
    <cellStyle name="40% - Accent4 13 2" xfId="3096"/>
    <cellStyle name="40% - Accent4 13 2 2" xfId="16555"/>
    <cellStyle name="40% - Accent4 13 3" xfId="5381"/>
    <cellStyle name="40% - Accent4 13 3 2" xfId="17159"/>
    <cellStyle name="40% - Accent4 13 4" xfId="7630"/>
    <cellStyle name="40% - Accent4 13 4 2" xfId="18775"/>
    <cellStyle name="40% - Accent4 13 5" xfId="10013"/>
    <cellStyle name="40% - Accent4 13 6" xfId="10183"/>
    <cellStyle name="40% - Accent4 13 7" xfId="13402"/>
    <cellStyle name="40% - Accent4 13 8" xfId="21265"/>
    <cellStyle name="40% - Accent4 14" xfId="655"/>
    <cellStyle name="40% - Accent4 14 2" xfId="3194"/>
    <cellStyle name="40% - Accent4 14 2 2" xfId="16556"/>
    <cellStyle name="40% - Accent4 14 3" xfId="5567"/>
    <cellStyle name="40% - Accent4 14 3 2" xfId="17158"/>
    <cellStyle name="40% - Accent4 14 4" xfId="7631"/>
    <cellStyle name="40% - Accent4 14 4 2" xfId="18774"/>
    <cellStyle name="40% - Accent4 14 5" xfId="10014"/>
    <cellStyle name="40% - Accent4 14 6" xfId="10182"/>
    <cellStyle name="40% - Accent4 14 7" xfId="13523"/>
    <cellStyle name="40% - Accent4 14 8" xfId="21385"/>
    <cellStyle name="40% - Accent4 15" xfId="576"/>
    <cellStyle name="40% - Accent4 16" xfId="1331"/>
    <cellStyle name="40% - Accent4 17" xfId="1306"/>
    <cellStyle name="40% - Accent4 18" xfId="597"/>
    <cellStyle name="40% - Accent4 19" xfId="1364"/>
    <cellStyle name="40% - Accent4 2" xfId="29"/>
    <cellStyle name="40% - Accent4 2 2" xfId="1527"/>
    <cellStyle name="40% - Accent4 2 3" xfId="1528"/>
    <cellStyle name="40% - Accent4 20" xfId="1405"/>
    <cellStyle name="40% - Accent4 21" xfId="1525"/>
    <cellStyle name="40% - Accent4 21 2" xfId="3572"/>
    <cellStyle name="40% - Accent4 21 2 2" xfId="16566"/>
    <cellStyle name="40% - Accent4 21 3" xfId="6272"/>
    <cellStyle name="40% - Accent4 21 3 2" xfId="17151"/>
    <cellStyle name="40% - Accent4 21 4" xfId="7641"/>
    <cellStyle name="40% - Accent4 21 4 2" xfId="18773"/>
    <cellStyle name="40% - Accent4 21 5" xfId="10024"/>
    <cellStyle name="40% - Accent4 21 6" xfId="10152"/>
    <cellStyle name="40% - Accent4 21 7" xfId="14020"/>
    <cellStyle name="40% - Accent4 21 8" xfId="21787"/>
    <cellStyle name="40% - Accent4 22" xfId="1588"/>
    <cellStyle name="40% - Accent4 22 2" xfId="3582"/>
    <cellStyle name="40% - Accent4 22 2 2" xfId="16567"/>
    <cellStyle name="40% - Accent4 22 3" xfId="6334"/>
    <cellStyle name="40% - Accent4 22 3 2" xfId="17150"/>
    <cellStyle name="40% - Accent4 22 4" xfId="7642"/>
    <cellStyle name="40% - Accent4 22 4 2" xfId="18772"/>
    <cellStyle name="40% - Accent4 22 5" xfId="10025"/>
    <cellStyle name="40% - Accent4 22 6" xfId="10151"/>
    <cellStyle name="40% - Accent4 22 7" xfId="14030"/>
    <cellStyle name="40% - Accent4 22 8" xfId="21797"/>
    <cellStyle name="40% - Accent4 23" xfId="1889"/>
    <cellStyle name="40% - Accent4 23 2" xfId="3619"/>
    <cellStyle name="40% - Accent4 23 2 2" xfId="16568"/>
    <cellStyle name="40% - Accent4 23 3" xfId="6634"/>
    <cellStyle name="40% - Accent4 23 3 2" xfId="17149"/>
    <cellStyle name="40% - Accent4 23 4" xfId="7643"/>
    <cellStyle name="40% - Accent4 23 4 2" xfId="18771"/>
    <cellStyle name="40% - Accent4 23 5" xfId="10026"/>
    <cellStyle name="40% - Accent4 23 6" xfId="10150"/>
    <cellStyle name="40% - Accent4 23 7" xfId="14076"/>
    <cellStyle name="40% - Accent4 23 8" xfId="21843"/>
    <cellStyle name="40% - Accent4 24" xfId="1732"/>
    <cellStyle name="40% - Accent4 24 2" xfId="3598"/>
    <cellStyle name="40% - Accent4 24 2 2" xfId="16569"/>
    <cellStyle name="40% - Accent4 24 3" xfId="6478"/>
    <cellStyle name="40% - Accent4 24 3 2" xfId="17148"/>
    <cellStyle name="40% - Accent4 24 4" xfId="7644"/>
    <cellStyle name="40% - Accent4 24 4 2" xfId="18770"/>
    <cellStyle name="40% - Accent4 24 5" xfId="10027"/>
    <cellStyle name="40% - Accent4 24 6" xfId="10090"/>
    <cellStyle name="40% - Accent4 24 7" xfId="14046"/>
    <cellStyle name="40% - Accent4 24 8" xfId="21813"/>
    <cellStyle name="40% - Accent4 25" xfId="2089"/>
    <cellStyle name="40% - Accent4 25 2" xfId="3696"/>
    <cellStyle name="40% - Accent4 25 2 2" xfId="16570"/>
    <cellStyle name="40% - Accent4 25 3" xfId="6833"/>
    <cellStyle name="40% - Accent4 25 3 2" xfId="17147"/>
    <cellStyle name="40% - Accent4 25 4" xfId="7645"/>
    <cellStyle name="40% - Accent4 25 4 2" xfId="18769"/>
    <cellStyle name="40% - Accent4 25 5" xfId="10028"/>
    <cellStyle name="40% - Accent4 25 6" xfId="10089"/>
    <cellStyle name="40% - Accent4 25 7" xfId="14180"/>
    <cellStyle name="40% - Accent4 25 8" xfId="21947"/>
    <cellStyle name="40% - Accent4 26" xfId="2602"/>
    <cellStyle name="40% - Accent4 26 2" xfId="4166"/>
    <cellStyle name="40% - Accent4 26 2 2" xfId="16571"/>
    <cellStyle name="40% - Accent4 26 3" xfId="7346"/>
    <cellStyle name="40% - Accent4 26 3 2" xfId="17146"/>
    <cellStyle name="40% - Accent4 26 4" xfId="7646"/>
    <cellStyle name="40% - Accent4 26 4 2" xfId="18768"/>
    <cellStyle name="40% - Accent4 26 5" xfId="10029"/>
    <cellStyle name="40% - Accent4 26 6" xfId="10088"/>
    <cellStyle name="40% - Accent4 26 7" xfId="14662"/>
    <cellStyle name="40% - Accent4 26 8" xfId="22429"/>
    <cellStyle name="40% - Accent4 27" xfId="2760"/>
    <cellStyle name="40% - Accent4 27 2" xfId="4301"/>
    <cellStyle name="40% - Accent4 27 2 2" xfId="16572"/>
    <cellStyle name="40% - Accent4 27 3" xfId="7504"/>
    <cellStyle name="40% - Accent4 27 3 2" xfId="17145"/>
    <cellStyle name="40% - Accent4 27 4" xfId="7647"/>
    <cellStyle name="40% - Accent4 27 4 2" xfId="18767"/>
    <cellStyle name="40% - Accent4 27 5" xfId="10030"/>
    <cellStyle name="40% - Accent4 27 6" xfId="10087"/>
    <cellStyle name="40% - Accent4 27 7" xfId="14804"/>
    <cellStyle name="40% - Accent4 27 8" xfId="22571"/>
    <cellStyle name="40% - Accent4 28" xfId="2851"/>
    <cellStyle name="40% - Accent4 28 2" xfId="7648"/>
    <cellStyle name="40% - Accent4 28 2 2" xfId="16573"/>
    <cellStyle name="40% - Accent4 28 3" xfId="10031"/>
    <cellStyle name="40% - Accent4 28 3 2" xfId="17144"/>
    <cellStyle name="40% - Accent4 28 4" xfId="10086"/>
    <cellStyle name="40% - Accent4 28 4 2" xfId="18766"/>
    <cellStyle name="40% - Accent4 28 5" xfId="15041"/>
    <cellStyle name="40% - Accent4 29" xfId="4378"/>
    <cellStyle name="40% - Accent4 29 2" xfId="16533"/>
    <cellStyle name="40% - Accent4 3" xfId="30"/>
    <cellStyle name="40% - Accent4 3 2" xfId="1530"/>
    <cellStyle name="40% - Accent4 3 3" xfId="1531"/>
    <cellStyle name="40% - Accent4 30" xfId="4670"/>
    <cellStyle name="40% - Accent4 30 2" xfId="17181"/>
    <cellStyle name="40% - Accent4 31" xfId="7608"/>
    <cellStyle name="40% - Accent4 31 2" xfId="18797"/>
    <cellStyle name="40% - Accent4 32" xfId="9991"/>
    <cellStyle name="40% - Accent4 33" xfId="10297"/>
    <cellStyle name="40% - Accent4 34" xfId="12980"/>
    <cellStyle name="40% - Accent4 35" xfId="20847"/>
    <cellStyle name="40% - Accent4 4" xfId="136"/>
    <cellStyle name="40% - Accent4 4 10" xfId="2207"/>
    <cellStyle name="40% - Accent4 4 10 2" xfId="3802"/>
    <cellStyle name="40% - Accent4 4 10 2 2" xfId="16578"/>
    <cellStyle name="40% - Accent4 4 10 3" xfId="6951"/>
    <cellStyle name="40% - Accent4 4 10 3 2" xfId="17142"/>
    <cellStyle name="40% - Accent4 4 10 4" xfId="7653"/>
    <cellStyle name="40% - Accent4 4 10 4 2" xfId="18764"/>
    <cellStyle name="40% - Accent4 4 10 5" xfId="10036"/>
    <cellStyle name="40% - Accent4 4 10 6" xfId="10059"/>
    <cellStyle name="40% - Accent4 4 10 7" xfId="14289"/>
    <cellStyle name="40% - Accent4 4 10 8" xfId="22056"/>
    <cellStyle name="40% - Accent4 4 11" xfId="2313"/>
    <cellStyle name="40% - Accent4 4 11 2" xfId="3895"/>
    <cellStyle name="40% - Accent4 4 11 2 2" xfId="16579"/>
    <cellStyle name="40% - Accent4 4 11 3" xfId="7057"/>
    <cellStyle name="40% - Accent4 4 11 3 2" xfId="17141"/>
    <cellStyle name="40% - Accent4 4 11 4" xfId="7654"/>
    <cellStyle name="40% - Accent4 4 11 4 2" xfId="18763"/>
    <cellStyle name="40% - Accent4 4 11 5" xfId="10037"/>
    <cellStyle name="40% - Accent4 4 11 6" xfId="10058"/>
    <cellStyle name="40% - Accent4 4 11 7" xfId="14385"/>
    <cellStyle name="40% - Accent4 4 11 8" xfId="22152"/>
    <cellStyle name="40% - Accent4 4 12" xfId="2168"/>
    <cellStyle name="40% - Accent4 4 12 2" xfId="3772"/>
    <cellStyle name="40% - Accent4 4 12 2 2" xfId="16580"/>
    <cellStyle name="40% - Accent4 4 12 3" xfId="6912"/>
    <cellStyle name="40% - Accent4 4 12 3 2" xfId="17140"/>
    <cellStyle name="40% - Accent4 4 12 4" xfId="7655"/>
    <cellStyle name="40% - Accent4 4 12 4 2" xfId="18762"/>
    <cellStyle name="40% - Accent4 4 12 5" xfId="10038"/>
    <cellStyle name="40% - Accent4 4 12 6" xfId="10057"/>
    <cellStyle name="40% - Accent4 4 12 7" xfId="14257"/>
    <cellStyle name="40% - Accent4 4 12 8" xfId="22024"/>
    <cellStyle name="40% - Accent4 4 13" xfId="2872"/>
    <cellStyle name="40% - Accent4 4 13 2" xfId="7656"/>
    <cellStyle name="40% - Accent4 4 13 2 2" xfId="16581"/>
    <cellStyle name="40% - Accent4 4 13 3" xfId="10039"/>
    <cellStyle name="40% - Accent4 4 13 3 2" xfId="17139"/>
    <cellStyle name="40% - Accent4 4 13 4" xfId="10056"/>
    <cellStyle name="40% - Accent4 4 13 4 2" xfId="18761"/>
    <cellStyle name="40% - Accent4 4 13 5" xfId="15061"/>
    <cellStyle name="40% - Accent4 4 14" xfId="4405"/>
    <cellStyle name="40% - Accent4 4 14 2" xfId="16577"/>
    <cellStyle name="40% - Accent4 4 15" xfId="4778"/>
    <cellStyle name="40% - Accent4 4 15 2" xfId="17143"/>
    <cellStyle name="40% - Accent4 4 16" xfId="7652"/>
    <cellStyle name="40% - Accent4 4 16 2" xfId="18765"/>
    <cellStyle name="40% - Accent4 4 17" xfId="10035"/>
    <cellStyle name="40% - Accent4 4 18" xfId="10064"/>
    <cellStyle name="40% - Accent4 4 19" xfId="13155"/>
    <cellStyle name="40% - Accent4 4 2" xfId="314"/>
    <cellStyle name="40% - Accent4 4 2 10" xfId="2213"/>
    <cellStyle name="40% - Accent4 4 2 10 2" xfId="3807"/>
    <cellStyle name="40% - Accent4 4 2 10 2 2" xfId="16583"/>
    <cellStyle name="40% - Accent4 4 2 10 3" xfId="6957"/>
    <cellStyle name="40% - Accent4 4 2 10 3 2" xfId="17137"/>
    <cellStyle name="40% - Accent4 4 2 10 4" xfId="7658"/>
    <cellStyle name="40% - Accent4 4 2 10 4 2" xfId="18759"/>
    <cellStyle name="40% - Accent4 4 2 10 5" xfId="10041"/>
    <cellStyle name="40% - Accent4 4 2 10 6" xfId="10033"/>
    <cellStyle name="40% - Accent4 4 2 10 7" xfId="14295"/>
    <cellStyle name="40% - Accent4 4 2 10 8" xfId="22062"/>
    <cellStyle name="40% - Accent4 4 2 11" xfId="2960"/>
    <cellStyle name="40% - Accent4 4 2 11 2" xfId="7659"/>
    <cellStyle name="40% - Accent4 4 2 11 2 2" xfId="16584"/>
    <cellStyle name="40% - Accent4 4 2 11 3" xfId="10042"/>
    <cellStyle name="40% - Accent4 4 2 11 3 2" xfId="17136"/>
    <cellStyle name="40% - Accent4 4 2 11 4" xfId="10032"/>
    <cellStyle name="40% - Accent4 4 2 11 4 2" xfId="18758"/>
    <cellStyle name="40% - Accent4 4 2 11 5" xfId="15158"/>
    <cellStyle name="40% - Accent4 4 2 12" xfId="4500"/>
    <cellStyle name="40% - Accent4 4 2 12 2" xfId="16582"/>
    <cellStyle name="40% - Accent4 4 2 13" xfId="4988"/>
    <cellStyle name="40% - Accent4 4 2 13 2" xfId="17138"/>
    <cellStyle name="40% - Accent4 4 2 14" xfId="7657"/>
    <cellStyle name="40% - Accent4 4 2 14 2" xfId="18760"/>
    <cellStyle name="40% - Accent4 4 2 15" xfId="10040"/>
    <cellStyle name="40% - Accent4 4 2 16" xfId="10034"/>
    <cellStyle name="40% - Accent4 4 2 17" xfId="13267"/>
    <cellStyle name="40% - Accent4 4 2 18" xfId="20994"/>
    <cellStyle name="40% - Accent4 4 2 2" xfId="691"/>
    <cellStyle name="40% - Accent4 4 2 2 2" xfId="3228"/>
    <cellStyle name="40% - Accent4 4 2 2 2 2" xfId="16585"/>
    <cellStyle name="40% - Accent4 4 2 2 3" xfId="5603"/>
    <cellStyle name="40% - Accent4 4 2 2 3 2" xfId="17135"/>
    <cellStyle name="40% - Accent4 4 2 2 4" xfId="7660"/>
    <cellStyle name="40% - Accent4 4 2 2 4 2" xfId="18757"/>
    <cellStyle name="40% - Accent4 4 2 2 5" xfId="10043"/>
    <cellStyle name="40% - Accent4 4 2 2 6" xfId="10023"/>
    <cellStyle name="40% - Accent4 4 2 2 7" xfId="13556"/>
    <cellStyle name="40% - Accent4 4 2 2 8" xfId="21419"/>
    <cellStyle name="40% - Accent4 4 2 3" xfId="1152"/>
    <cellStyle name="40% - Accent4 4 2 3 2" xfId="3430"/>
    <cellStyle name="40% - Accent4 4 2 3 2 2" xfId="16586"/>
    <cellStyle name="40% - Accent4 4 2 3 3" xfId="5902"/>
    <cellStyle name="40% - Accent4 4 2 3 3 2" xfId="17134"/>
    <cellStyle name="40% - Accent4 4 2 3 4" xfId="7661"/>
    <cellStyle name="40% - Accent4 4 2 3 4 2" xfId="18756"/>
    <cellStyle name="40% - Accent4 4 2 3 5" xfId="10044"/>
    <cellStyle name="40% - Accent4 4 2 3 6" xfId="10022"/>
    <cellStyle name="40% - Accent4 4 2 3 7" xfId="13873"/>
    <cellStyle name="40% - Accent4 4 2 3 8" xfId="21641"/>
    <cellStyle name="40% - Accent4 4 2 4" xfId="1533"/>
    <cellStyle name="40% - Accent4 4 2 4 2" xfId="3573"/>
    <cellStyle name="40% - Accent4 4 2 4 2 2" xfId="16587"/>
    <cellStyle name="40% - Accent4 4 2 4 3" xfId="6280"/>
    <cellStyle name="40% - Accent4 4 2 4 3 2" xfId="17133"/>
    <cellStyle name="40% - Accent4 4 2 4 4" xfId="7662"/>
    <cellStyle name="40% - Accent4 4 2 4 4 2" xfId="18755"/>
    <cellStyle name="40% - Accent4 4 2 4 5" xfId="10045"/>
    <cellStyle name="40% - Accent4 4 2 4 6" xfId="10021"/>
    <cellStyle name="40% - Accent4 4 2 4 7" xfId="14021"/>
    <cellStyle name="40% - Accent4 4 2 4 8" xfId="21788"/>
    <cellStyle name="40% - Accent4 4 2 5" xfId="1570"/>
    <cellStyle name="40% - Accent4 4 2 5 2" xfId="3580"/>
    <cellStyle name="40% - Accent4 4 2 5 2 2" xfId="16588"/>
    <cellStyle name="40% - Accent4 4 2 5 3" xfId="6316"/>
    <cellStyle name="40% - Accent4 4 2 5 3 2" xfId="17132"/>
    <cellStyle name="40% - Accent4 4 2 5 4" xfId="7663"/>
    <cellStyle name="40% - Accent4 4 2 5 4 2" xfId="18754"/>
    <cellStyle name="40% - Accent4 4 2 5 5" xfId="10046"/>
    <cellStyle name="40% - Accent4 4 2 5 6" xfId="10020"/>
    <cellStyle name="40% - Accent4 4 2 5 7" xfId="14028"/>
    <cellStyle name="40% - Accent4 4 2 5 8" xfId="21795"/>
    <cellStyle name="40% - Accent4 4 2 6" xfId="1885"/>
    <cellStyle name="40% - Accent4 4 2 6 2" xfId="3618"/>
    <cellStyle name="40% - Accent4 4 2 6 2 2" xfId="16589"/>
    <cellStyle name="40% - Accent4 4 2 6 3" xfId="6630"/>
    <cellStyle name="40% - Accent4 4 2 6 3 2" xfId="17131"/>
    <cellStyle name="40% - Accent4 4 2 6 4" xfId="7664"/>
    <cellStyle name="40% - Accent4 4 2 6 4 2" xfId="18753"/>
    <cellStyle name="40% - Accent4 4 2 6 5" xfId="10047"/>
    <cellStyle name="40% - Accent4 4 2 6 6" xfId="10019"/>
    <cellStyle name="40% - Accent4 4 2 6 7" xfId="14075"/>
    <cellStyle name="40% - Accent4 4 2 6 8" xfId="21842"/>
    <cellStyle name="40% - Accent4 4 2 7" xfId="1680"/>
    <cellStyle name="40% - Accent4 4 2 7 2" xfId="3593"/>
    <cellStyle name="40% - Accent4 4 2 7 2 2" xfId="16590"/>
    <cellStyle name="40% - Accent4 4 2 7 3" xfId="6426"/>
    <cellStyle name="40% - Accent4 4 2 7 3 2" xfId="17130"/>
    <cellStyle name="40% - Accent4 4 2 7 4" xfId="7665"/>
    <cellStyle name="40% - Accent4 4 2 7 4 2" xfId="18752"/>
    <cellStyle name="40% - Accent4 4 2 7 5" xfId="10048"/>
    <cellStyle name="40% - Accent4 4 2 7 6" xfId="10018"/>
    <cellStyle name="40% - Accent4 4 2 7 7" xfId="14041"/>
    <cellStyle name="40% - Accent4 4 2 7 8" xfId="21808"/>
    <cellStyle name="40% - Accent4 4 2 8" xfId="2374"/>
    <cellStyle name="40% - Accent4 4 2 8 2" xfId="3955"/>
    <cellStyle name="40% - Accent4 4 2 8 2 2" xfId="16591"/>
    <cellStyle name="40% - Accent4 4 2 8 3" xfId="7118"/>
    <cellStyle name="40% - Accent4 4 2 8 3 2" xfId="17129"/>
    <cellStyle name="40% - Accent4 4 2 8 4" xfId="7666"/>
    <cellStyle name="40% - Accent4 4 2 8 4 2" xfId="18751"/>
    <cellStyle name="40% - Accent4 4 2 8 5" xfId="10049"/>
    <cellStyle name="40% - Accent4 4 2 8 6" xfId="10017"/>
    <cellStyle name="40% - Accent4 4 2 8 7" xfId="14445"/>
    <cellStyle name="40% - Accent4 4 2 8 8" xfId="22212"/>
    <cellStyle name="40% - Accent4 4 2 9" xfId="2083"/>
    <cellStyle name="40% - Accent4 4 2 9 2" xfId="3690"/>
    <cellStyle name="40% - Accent4 4 2 9 2 2" xfId="16592"/>
    <cellStyle name="40% - Accent4 4 2 9 3" xfId="6827"/>
    <cellStyle name="40% - Accent4 4 2 9 3 2" xfId="17128"/>
    <cellStyle name="40% - Accent4 4 2 9 4" xfId="7667"/>
    <cellStyle name="40% - Accent4 4 2 9 4 2" xfId="18750"/>
    <cellStyle name="40% - Accent4 4 2 9 5" xfId="10050"/>
    <cellStyle name="40% - Accent4 4 2 9 6" xfId="10016"/>
    <cellStyle name="40% - Accent4 4 2 9 7" xfId="14174"/>
    <cellStyle name="40% - Accent4 4 2 9 8" xfId="21941"/>
    <cellStyle name="40% - Accent4 4 20" xfId="20878"/>
    <cellStyle name="40% - Accent4 4 3" xfId="344"/>
    <cellStyle name="40% - Accent4 4 3 10" xfId="2192"/>
    <cellStyle name="40% - Accent4 4 3 10 2" xfId="3789"/>
    <cellStyle name="40% - Accent4 4 3 10 2 2" xfId="16594"/>
    <cellStyle name="40% - Accent4 4 3 10 3" xfId="6936"/>
    <cellStyle name="40% - Accent4 4 3 10 3 2" xfId="17126"/>
    <cellStyle name="40% - Accent4 4 3 10 4" xfId="7669"/>
    <cellStyle name="40% - Accent4 4 3 10 4 2" xfId="18748"/>
    <cellStyle name="40% - Accent4 4 3 10 5" xfId="10052"/>
    <cellStyle name="40% - Accent4 4 3 10 6" xfId="6566"/>
    <cellStyle name="40% - Accent4 4 3 10 7" xfId="14276"/>
    <cellStyle name="40% - Accent4 4 3 10 8" xfId="22043"/>
    <cellStyle name="40% - Accent4 4 3 11" xfId="2990"/>
    <cellStyle name="40% - Accent4 4 3 11 2" xfId="7670"/>
    <cellStyle name="40% - Accent4 4 3 11 2 2" xfId="16595"/>
    <cellStyle name="40% - Accent4 4 3 11 3" xfId="10053"/>
    <cellStyle name="40% - Accent4 4 3 11 3 2" xfId="17125"/>
    <cellStyle name="40% - Accent4 4 3 11 4" xfId="4765"/>
    <cellStyle name="40% - Accent4 4 3 11 4 2" xfId="18747"/>
    <cellStyle name="40% - Accent4 4 3 11 5" xfId="15187"/>
    <cellStyle name="40% - Accent4 4 3 12" xfId="4530"/>
    <cellStyle name="40% - Accent4 4 3 12 2" xfId="16593"/>
    <cellStyle name="40% - Accent4 4 3 13" xfId="5018"/>
    <cellStyle name="40% - Accent4 4 3 13 2" xfId="17127"/>
    <cellStyle name="40% - Accent4 4 3 14" xfId="7668"/>
    <cellStyle name="40% - Accent4 4 3 14 2" xfId="18749"/>
    <cellStyle name="40% - Accent4 4 3 15" xfId="10051"/>
    <cellStyle name="40% - Accent4 4 3 16" xfId="10015"/>
    <cellStyle name="40% - Accent4 4 3 17" xfId="13295"/>
    <cellStyle name="40% - Accent4 4 3 18" xfId="21024"/>
    <cellStyle name="40% - Accent4 4 3 2" xfId="721"/>
    <cellStyle name="40% - Accent4 4 3 2 2" xfId="3258"/>
    <cellStyle name="40% - Accent4 4 3 2 2 2" xfId="16596"/>
    <cellStyle name="40% - Accent4 4 3 2 3" xfId="5633"/>
    <cellStyle name="40% - Accent4 4 3 2 3 2" xfId="17124"/>
    <cellStyle name="40% - Accent4 4 3 2 4" xfId="7671"/>
    <cellStyle name="40% - Accent4 4 3 2 4 2" xfId="18746"/>
    <cellStyle name="40% - Accent4 4 3 2 5" xfId="10054"/>
    <cellStyle name="40% - Accent4 4 3 2 6" xfId="6565"/>
    <cellStyle name="40% - Accent4 4 3 2 7" xfId="13583"/>
    <cellStyle name="40% - Accent4 4 3 2 8" xfId="21449"/>
    <cellStyle name="40% - Accent4 4 3 3" xfId="1182"/>
    <cellStyle name="40% - Accent4 4 3 3 2" xfId="3459"/>
    <cellStyle name="40% - Accent4 4 3 3 2 2" xfId="16597"/>
    <cellStyle name="40% - Accent4 4 3 3 3" xfId="5932"/>
    <cellStyle name="40% - Accent4 4 3 3 3 2" xfId="17123"/>
    <cellStyle name="40% - Accent4 4 3 3 4" xfId="7672"/>
    <cellStyle name="40% - Accent4 4 3 3 4 2" xfId="18745"/>
    <cellStyle name="40% - Accent4 4 3 3 5" xfId="10055"/>
    <cellStyle name="40% - Accent4 4 3 3 6" xfId="6564"/>
    <cellStyle name="40% - Accent4 4 3 3 7" xfId="13903"/>
    <cellStyle name="40% - Accent4 4 3 3 8" xfId="21671"/>
    <cellStyle name="40% - Accent4 4 3 4" xfId="1534"/>
    <cellStyle name="40% - Accent4 4 3 5" xfId="1567"/>
    <cellStyle name="40% - Accent4 4 3 6" xfId="1884"/>
    <cellStyle name="40% - Accent4 4 3 7" xfId="1679"/>
    <cellStyle name="40% - Accent4 4 3 8" xfId="2404"/>
    <cellStyle name="40% - Accent4 4 3 8 2" xfId="3984"/>
    <cellStyle name="40% - Accent4 4 3 8 2 2" xfId="16602"/>
    <cellStyle name="40% - Accent4 4 3 8 3" xfId="7148"/>
    <cellStyle name="40% - Accent4 4 3 8 3 2" xfId="17121"/>
    <cellStyle name="40% - Accent4 4 3 8 4" xfId="7677"/>
    <cellStyle name="40% - Accent4 4 3 8 4 2" xfId="18744"/>
    <cellStyle name="40% - Accent4 4 3 8 5" xfId="10060"/>
    <cellStyle name="40% - Accent4 4 3 8 6" xfId="5188"/>
    <cellStyle name="40% - Accent4 4 3 8 7" xfId="14475"/>
    <cellStyle name="40% - Accent4 4 3 8 8" xfId="22242"/>
    <cellStyle name="40% - Accent4 4 3 9" xfId="2125"/>
    <cellStyle name="40% - Accent4 4 3 9 2" xfId="3731"/>
    <cellStyle name="40% - Accent4 4 3 9 2 2" xfId="16603"/>
    <cellStyle name="40% - Accent4 4 3 9 3" xfId="6869"/>
    <cellStyle name="40% - Accent4 4 3 9 3 2" xfId="17120"/>
    <cellStyle name="40% - Accent4 4 3 9 4" xfId="7678"/>
    <cellStyle name="40% - Accent4 4 3 9 4 2" xfId="18743"/>
    <cellStyle name="40% - Accent4 4 3 9 5" xfId="10061"/>
    <cellStyle name="40% - Accent4 4 3 9 6" xfId="7385"/>
    <cellStyle name="40% - Accent4 4 3 9 7" xfId="14215"/>
    <cellStyle name="40% - Accent4 4 3 9 8" xfId="21982"/>
    <cellStyle name="40% - Accent4 4 4" xfId="543"/>
    <cellStyle name="40% - Accent4 4 4 2" xfId="3124"/>
    <cellStyle name="40% - Accent4 4 4 2 2" xfId="16604"/>
    <cellStyle name="40% - Accent4 4 4 3" xfId="5456"/>
    <cellStyle name="40% - Accent4 4 4 3 2" xfId="17119"/>
    <cellStyle name="40% - Accent4 4 4 4" xfId="7679"/>
    <cellStyle name="40% - Accent4 4 4 4 2" xfId="18742"/>
    <cellStyle name="40% - Accent4 4 4 5" xfId="10062"/>
    <cellStyle name="40% - Accent4 4 4 6" xfId="6973"/>
    <cellStyle name="40% - Accent4 4 4 7" xfId="13448"/>
    <cellStyle name="40% - Accent4 4 4 8" xfId="21306"/>
    <cellStyle name="40% - Accent4 4 5" xfId="577"/>
    <cellStyle name="40% - Accent4 4 5 2" xfId="3136"/>
    <cellStyle name="40% - Accent4 4 5 2 2" xfId="16605"/>
    <cellStyle name="40% - Accent4 4 5 3" xfId="5489"/>
    <cellStyle name="40% - Accent4 4 5 3 2" xfId="17118"/>
    <cellStyle name="40% - Accent4 4 5 4" xfId="7680"/>
    <cellStyle name="40% - Accent4 4 5 4 2" xfId="18741"/>
    <cellStyle name="40% - Accent4 4 5 5" xfId="10063"/>
    <cellStyle name="40% - Accent4 4 5 6" xfId="5163"/>
    <cellStyle name="40% - Accent4 4 5 7" xfId="13462"/>
    <cellStyle name="40% - Accent4 4 5 8" xfId="21324"/>
    <cellStyle name="40% - Accent4 4 6" xfId="1532"/>
    <cellStyle name="40% - Accent4 4 7" xfId="1573"/>
    <cellStyle name="40% - Accent4 4 8" xfId="1886"/>
    <cellStyle name="40% - Accent4 4 9" xfId="1683"/>
    <cellStyle name="40% - Accent4 5" xfId="194"/>
    <cellStyle name="40% - Accent4 5 10" xfId="2256"/>
    <cellStyle name="40% - Accent4 5 10 2" xfId="3841"/>
    <cellStyle name="40% - Accent4 5 10 2 2" xfId="16611"/>
    <cellStyle name="40% - Accent4 5 10 3" xfId="7000"/>
    <cellStyle name="40% - Accent4 5 10 3 2" xfId="17112"/>
    <cellStyle name="40% - Accent4 5 10 4" xfId="7686"/>
    <cellStyle name="40% - Accent4 5 10 4 2" xfId="18739"/>
    <cellStyle name="40% - Accent4 5 10 5" xfId="10066"/>
    <cellStyle name="40% - Accent4 5 10 6" xfId="5304"/>
    <cellStyle name="40% - Accent4 5 10 7" xfId="14329"/>
    <cellStyle name="40% - Accent4 5 10 8" xfId="22096"/>
    <cellStyle name="40% - Accent4 5 11" xfId="2331"/>
    <cellStyle name="40% - Accent4 5 11 2" xfId="3913"/>
    <cellStyle name="40% - Accent4 5 11 2 2" xfId="16612"/>
    <cellStyle name="40% - Accent4 5 11 3" xfId="7075"/>
    <cellStyle name="40% - Accent4 5 11 3 2" xfId="17111"/>
    <cellStyle name="40% - Accent4 5 11 4" xfId="7687"/>
    <cellStyle name="40% - Accent4 5 11 4 2" xfId="18738"/>
    <cellStyle name="40% - Accent4 5 11 5" xfId="10067"/>
    <cellStyle name="40% - Accent4 5 11 6" xfId="5301"/>
    <cellStyle name="40% - Accent4 5 11 7" xfId="14403"/>
    <cellStyle name="40% - Accent4 5 11 8" xfId="22170"/>
    <cellStyle name="40% - Accent4 5 12" xfId="2240"/>
    <cellStyle name="40% - Accent4 5 12 2" xfId="3826"/>
    <cellStyle name="40% - Accent4 5 12 2 2" xfId="16613"/>
    <cellStyle name="40% - Accent4 5 12 3" xfId="6984"/>
    <cellStyle name="40% - Accent4 5 12 3 2" xfId="17110"/>
    <cellStyle name="40% - Accent4 5 12 4" xfId="7688"/>
    <cellStyle name="40% - Accent4 5 12 4 2" xfId="18737"/>
    <cellStyle name="40% - Accent4 5 12 5" xfId="10068"/>
    <cellStyle name="40% - Accent4 5 12 6" xfId="5211"/>
    <cellStyle name="40% - Accent4 5 12 7" xfId="14314"/>
    <cellStyle name="40% - Accent4 5 12 8" xfId="22081"/>
    <cellStyle name="40% - Accent4 5 13" xfId="2887"/>
    <cellStyle name="40% - Accent4 5 13 2" xfId="7689"/>
    <cellStyle name="40% - Accent4 5 13 2 2" xfId="16614"/>
    <cellStyle name="40% - Accent4 5 13 3" xfId="10069"/>
    <cellStyle name="40% - Accent4 5 13 3 2" xfId="17109"/>
    <cellStyle name="40% - Accent4 5 13 4" xfId="5221"/>
    <cellStyle name="40% - Accent4 5 13 4 2" xfId="18736"/>
    <cellStyle name="40% - Accent4 5 13 5" xfId="15079"/>
    <cellStyle name="40% - Accent4 5 14" xfId="4425"/>
    <cellStyle name="40% - Accent4 5 14 2" xfId="16610"/>
    <cellStyle name="40% - Accent4 5 15" xfId="4833"/>
    <cellStyle name="40% - Accent4 5 15 2" xfId="17113"/>
    <cellStyle name="40% - Accent4 5 16" xfId="7685"/>
    <cellStyle name="40% - Accent4 5 16 2" xfId="18740"/>
    <cellStyle name="40% - Accent4 5 17" xfId="10065"/>
    <cellStyle name="40% - Accent4 5 18" xfId="5281"/>
    <cellStyle name="40% - Accent4 5 19" xfId="13176"/>
    <cellStyle name="40% - Accent4 5 2" xfId="334"/>
    <cellStyle name="40% - Accent4 5 2 10" xfId="7690"/>
    <cellStyle name="40% - Accent4 5 2 10 2" xfId="18735"/>
    <cellStyle name="40% - Accent4 5 2 11" xfId="10070"/>
    <cellStyle name="40% - Accent4 5 2 12" xfId="5176"/>
    <cellStyle name="40% - Accent4 5 2 13" xfId="13285"/>
    <cellStyle name="40% - Accent4 5 2 14" xfId="21014"/>
    <cellStyle name="40% - Accent4 5 2 2" xfId="711"/>
    <cellStyle name="40% - Accent4 5 2 2 2" xfId="3248"/>
    <cellStyle name="40% - Accent4 5 2 2 2 2" xfId="16616"/>
    <cellStyle name="40% - Accent4 5 2 2 3" xfId="5623"/>
    <cellStyle name="40% - Accent4 5 2 2 3 2" xfId="17107"/>
    <cellStyle name="40% - Accent4 5 2 2 4" xfId="7691"/>
    <cellStyle name="40% - Accent4 5 2 2 4 2" xfId="18734"/>
    <cellStyle name="40% - Accent4 5 2 2 5" xfId="10071"/>
    <cellStyle name="40% - Accent4 5 2 2 6" xfId="5182"/>
    <cellStyle name="40% - Accent4 5 2 2 7" xfId="13574"/>
    <cellStyle name="40% - Accent4 5 2 2 8" xfId="21439"/>
    <cellStyle name="40% - Accent4 5 2 3" xfId="1172"/>
    <cellStyle name="40% - Accent4 5 2 3 2" xfId="3449"/>
    <cellStyle name="40% - Accent4 5 2 3 2 2" xfId="16617"/>
    <cellStyle name="40% - Accent4 5 2 3 3" xfId="5922"/>
    <cellStyle name="40% - Accent4 5 2 3 3 2" xfId="17106"/>
    <cellStyle name="40% - Accent4 5 2 3 4" xfId="7692"/>
    <cellStyle name="40% - Accent4 5 2 3 4 2" xfId="18733"/>
    <cellStyle name="40% - Accent4 5 2 3 5" xfId="10072"/>
    <cellStyle name="40% - Accent4 5 2 3 6" xfId="5183"/>
    <cellStyle name="40% - Accent4 5 2 3 7" xfId="13893"/>
    <cellStyle name="40% - Accent4 5 2 3 8" xfId="21661"/>
    <cellStyle name="40% - Accent4 5 2 4" xfId="2394"/>
    <cellStyle name="40% - Accent4 5 2 4 2" xfId="3974"/>
    <cellStyle name="40% - Accent4 5 2 4 2 2" xfId="16618"/>
    <cellStyle name="40% - Accent4 5 2 4 3" xfId="7138"/>
    <cellStyle name="40% - Accent4 5 2 4 3 2" xfId="17105"/>
    <cellStyle name="40% - Accent4 5 2 4 4" xfId="7693"/>
    <cellStyle name="40% - Accent4 5 2 4 4 2" xfId="18732"/>
    <cellStyle name="40% - Accent4 5 2 4 5" xfId="10073"/>
    <cellStyle name="40% - Accent4 5 2 4 6" xfId="5266"/>
    <cellStyle name="40% - Accent4 5 2 4 7" xfId="14465"/>
    <cellStyle name="40% - Accent4 5 2 4 8" xfId="22232"/>
    <cellStyle name="40% - Accent4 5 2 5" xfId="2090"/>
    <cellStyle name="40% - Accent4 5 2 5 2" xfId="3697"/>
    <cellStyle name="40% - Accent4 5 2 5 2 2" xfId="16619"/>
    <cellStyle name="40% - Accent4 5 2 5 3" xfId="6834"/>
    <cellStyle name="40% - Accent4 5 2 5 3 2" xfId="17104"/>
    <cellStyle name="40% - Accent4 5 2 5 4" xfId="7694"/>
    <cellStyle name="40% - Accent4 5 2 5 4 2" xfId="18731"/>
    <cellStyle name="40% - Accent4 5 2 5 5" xfId="10074"/>
    <cellStyle name="40% - Accent4 5 2 5 6" xfId="4726"/>
    <cellStyle name="40% - Accent4 5 2 5 7" xfId="14181"/>
    <cellStyle name="40% - Accent4 5 2 5 8" xfId="21948"/>
    <cellStyle name="40% - Accent4 5 2 6" xfId="2647"/>
    <cellStyle name="40% - Accent4 5 2 6 2" xfId="4206"/>
    <cellStyle name="40% - Accent4 5 2 6 2 2" xfId="16620"/>
    <cellStyle name="40% - Accent4 5 2 6 3" xfId="7391"/>
    <cellStyle name="40% - Accent4 5 2 6 3 2" xfId="17103"/>
    <cellStyle name="40% - Accent4 5 2 6 4" xfId="7695"/>
    <cellStyle name="40% - Accent4 5 2 6 4 2" xfId="18730"/>
    <cellStyle name="40% - Accent4 5 2 6 5" xfId="10075"/>
    <cellStyle name="40% - Accent4 5 2 6 6" xfId="6384"/>
    <cellStyle name="40% - Accent4 5 2 6 7" xfId="14703"/>
    <cellStyle name="40% - Accent4 5 2 6 8" xfId="22470"/>
    <cellStyle name="40% - Accent4 5 2 7" xfId="2980"/>
    <cellStyle name="40% - Accent4 5 2 7 2" xfId="7696"/>
    <cellStyle name="40% - Accent4 5 2 7 2 2" xfId="16621"/>
    <cellStyle name="40% - Accent4 5 2 7 3" xfId="10076"/>
    <cellStyle name="40% - Accent4 5 2 7 3 2" xfId="17102"/>
    <cellStyle name="40% - Accent4 5 2 7 4" xfId="6165"/>
    <cellStyle name="40% - Accent4 5 2 7 4 2" xfId="18729"/>
    <cellStyle name="40% - Accent4 5 2 7 5" xfId="15177"/>
    <cellStyle name="40% - Accent4 5 2 8" xfId="4520"/>
    <cellStyle name="40% - Accent4 5 2 8 2" xfId="16615"/>
    <cellStyle name="40% - Accent4 5 2 9" xfId="5008"/>
    <cellStyle name="40% - Accent4 5 2 9 2" xfId="17108"/>
    <cellStyle name="40% - Accent4 5 20" xfId="20902"/>
    <cellStyle name="40% - Accent4 5 3" xfId="373"/>
    <cellStyle name="40% - Accent4 5 3 10" xfId="7697"/>
    <cellStyle name="40% - Accent4 5 3 10 2" xfId="18728"/>
    <cellStyle name="40% - Accent4 5 3 11" xfId="10077"/>
    <cellStyle name="40% - Accent4 5 3 12" xfId="4664"/>
    <cellStyle name="40% - Accent4 5 3 13" xfId="13322"/>
    <cellStyle name="40% - Accent4 5 3 14" xfId="21052"/>
    <cellStyle name="40% - Accent4 5 3 2" xfId="750"/>
    <cellStyle name="40% - Accent4 5 3 2 2" xfId="3285"/>
    <cellStyle name="40% - Accent4 5 3 2 2 2" xfId="16623"/>
    <cellStyle name="40% - Accent4 5 3 2 3" xfId="5662"/>
    <cellStyle name="40% - Accent4 5 3 2 3 2" xfId="17100"/>
    <cellStyle name="40% - Accent4 5 3 2 4" xfId="7698"/>
    <cellStyle name="40% - Accent4 5 3 2 4 2" xfId="18727"/>
    <cellStyle name="40% - Accent4 5 3 2 5" xfId="10078"/>
    <cellStyle name="40% - Accent4 5 3 2 6" xfId="6124"/>
    <cellStyle name="40% - Accent4 5 3 2 7" xfId="13609"/>
    <cellStyle name="40% - Accent4 5 3 2 8" xfId="21476"/>
    <cellStyle name="40% - Accent4 5 3 3" xfId="1209"/>
    <cellStyle name="40% - Accent4 5 3 3 2" xfId="3486"/>
    <cellStyle name="40% - Accent4 5 3 3 2 2" xfId="16624"/>
    <cellStyle name="40% - Accent4 5 3 3 3" xfId="5959"/>
    <cellStyle name="40% - Accent4 5 3 3 3 2" xfId="17099"/>
    <cellStyle name="40% - Accent4 5 3 3 4" xfId="7699"/>
    <cellStyle name="40% - Accent4 5 3 3 4 2" xfId="18726"/>
    <cellStyle name="40% - Accent4 5 3 3 5" xfId="10079"/>
    <cellStyle name="40% - Accent4 5 3 3 6" xfId="6118"/>
    <cellStyle name="40% - Accent4 5 3 3 7" xfId="13930"/>
    <cellStyle name="40% - Accent4 5 3 3 8" xfId="21698"/>
    <cellStyle name="40% - Accent4 5 3 4" xfId="2433"/>
    <cellStyle name="40% - Accent4 5 3 4 2" xfId="4013"/>
    <cellStyle name="40% - Accent4 5 3 4 2 2" xfId="16625"/>
    <cellStyle name="40% - Accent4 5 3 4 3" xfId="7177"/>
    <cellStyle name="40% - Accent4 5 3 4 3 2" xfId="17098"/>
    <cellStyle name="40% - Accent4 5 3 4 4" xfId="7700"/>
    <cellStyle name="40% - Accent4 5 3 4 4 2" xfId="18725"/>
    <cellStyle name="40% - Accent4 5 3 4 5" xfId="10080"/>
    <cellStyle name="40% - Accent4 5 3 4 6" xfId="6071"/>
    <cellStyle name="40% - Accent4 5 3 4 7" xfId="14504"/>
    <cellStyle name="40% - Accent4 5 3 4 8" xfId="22271"/>
    <cellStyle name="40% - Accent4 5 3 5" xfId="2106"/>
    <cellStyle name="40% - Accent4 5 3 5 2" xfId="3712"/>
    <cellStyle name="40% - Accent4 5 3 5 2 2" xfId="16626"/>
    <cellStyle name="40% - Accent4 5 3 5 3" xfId="6850"/>
    <cellStyle name="40% - Accent4 5 3 5 3 2" xfId="17097"/>
    <cellStyle name="40% - Accent4 5 3 5 4" xfId="7701"/>
    <cellStyle name="40% - Accent4 5 3 5 4 2" xfId="18724"/>
    <cellStyle name="40% - Accent4 5 3 5 5" xfId="10081"/>
    <cellStyle name="40% - Accent4 5 3 5 6" xfId="6253"/>
    <cellStyle name="40% - Accent4 5 3 5 7" xfId="14196"/>
    <cellStyle name="40% - Accent4 5 3 5 8" xfId="21963"/>
    <cellStyle name="40% - Accent4 5 3 6" xfId="2635"/>
    <cellStyle name="40% - Accent4 5 3 6 2" xfId="4196"/>
    <cellStyle name="40% - Accent4 5 3 6 2 2" xfId="16627"/>
    <cellStyle name="40% - Accent4 5 3 6 3" xfId="7379"/>
    <cellStyle name="40% - Accent4 5 3 6 3 2" xfId="17096"/>
    <cellStyle name="40% - Accent4 5 3 6 4" xfId="7702"/>
    <cellStyle name="40% - Accent4 5 3 6 4 2" xfId="18723"/>
    <cellStyle name="40% - Accent4 5 3 6 5" xfId="10082"/>
    <cellStyle name="40% - Accent4 5 3 6 6" xfId="6612"/>
    <cellStyle name="40% - Accent4 5 3 6 7" xfId="14693"/>
    <cellStyle name="40% - Accent4 5 3 6 8" xfId="22460"/>
    <cellStyle name="40% - Accent4 5 3 7" xfId="3017"/>
    <cellStyle name="40% - Accent4 5 3 7 2" xfId="7703"/>
    <cellStyle name="40% - Accent4 5 3 7 2 2" xfId="16628"/>
    <cellStyle name="40% - Accent4 5 3 7 3" xfId="10083"/>
    <cellStyle name="40% - Accent4 5 3 7 3 2" xfId="17095"/>
    <cellStyle name="40% - Accent4 5 3 7 4" xfId="4859"/>
    <cellStyle name="40% - Accent4 5 3 7 4 2" xfId="18722"/>
    <cellStyle name="40% - Accent4 5 3 7 5" xfId="15215"/>
    <cellStyle name="40% - Accent4 5 3 8" xfId="4557"/>
    <cellStyle name="40% - Accent4 5 3 8 2" xfId="16622"/>
    <cellStyle name="40% - Accent4 5 3 9" xfId="5047"/>
    <cellStyle name="40% - Accent4 5 3 9 2" xfId="17101"/>
    <cellStyle name="40% - Accent4 5 4" xfId="588"/>
    <cellStyle name="40% - Accent4 5 4 2" xfId="3145"/>
    <cellStyle name="40% - Accent4 5 4 2 2" xfId="16629"/>
    <cellStyle name="40% - Accent4 5 4 3" xfId="5500"/>
    <cellStyle name="40% - Accent4 5 4 3 2" xfId="17094"/>
    <cellStyle name="40% - Accent4 5 4 4" xfId="7704"/>
    <cellStyle name="40% - Accent4 5 4 4 2" xfId="18721"/>
    <cellStyle name="40% - Accent4 5 4 5" xfId="10084"/>
    <cellStyle name="40% - Accent4 5 4 6" xfId="6422"/>
    <cellStyle name="40% - Accent4 5 4 7" xfId="13471"/>
    <cellStyle name="40% - Accent4 5 4 8" xfId="21333"/>
    <cellStyle name="40% - Accent4 5 5" xfId="1051"/>
    <cellStyle name="40% - Accent4 5 5 2" xfId="3358"/>
    <cellStyle name="40% - Accent4 5 5 2 2" xfId="16630"/>
    <cellStyle name="40% - Accent4 5 5 3" xfId="5801"/>
    <cellStyle name="40% - Accent4 5 5 3 2" xfId="17093"/>
    <cellStyle name="40% - Accent4 5 5 4" xfId="7705"/>
    <cellStyle name="40% - Accent4 5 5 4 2" xfId="18720"/>
    <cellStyle name="40% - Accent4 5 5 5" xfId="10085"/>
    <cellStyle name="40% - Accent4 5 5 6" xfId="6628"/>
    <cellStyle name="40% - Accent4 5 5 7" xfId="13799"/>
    <cellStyle name="40% - Accent4 5 5 8" xfId="21566"/>
    <cellStyle name="40% - Accent4 5 6" xfId="1535"/>
    <cellStyle name="40% - Accent4 5 7" xfId="1564"/>
    <cellStyle name="40% - Accent4 5 8" xfId="1883"/>
    <cellStyle name="40% - Accent4 5 9" xfId="1676"/>
    <cellStyle name="40% - Accent4 6" xfId="220"/>
    <cellStyle name="40% - Accent4 7" xfId="243"/>
    <cellStyle name="40% - Accent4 7 10" xfId="4443"/>
    <cellStyle name="40% - Accent4 7 10 2" xfId="16636"/>
    <cellStyle name="40% - Accent4 7 11" xfId="4882"/>
    <cellStyle name="40% - Accent4 7 11 2" xfId="17087"/>
    <cellStyle name="40% - Accent4 7 12" xfId="7711"/>
    <cellStyle name="40% - Accent4 7 12 2" xfId="18719"/>
    <cellStyle name="40% - Accent4 7 13" xfId="10091"/>
    <cellStyle name="40% - Accent4 7 14" xfId="6213"/>
    <cellStyle name="40% - Accent4 7 15" xfId="13198"/>
    <cellStyle name="40% - Accent4 7 16" xfId="20924"/>
    <cellStyle name="40% - Accent4 7 2" xfId="357"/>
    <cellStyle name="40% - Accent4 7 2 10" xfId="7712"/>
    <cellStyle name="40% - Accent4 7 2 10 2" xfId="18718"/>
    <cellStyle name="40% - Accent4 7 2 11" xfId="10092"/>
    <cellStyle name="40% - Accent4 7 2 12" xfId="6762"/>
    <cellStyle name="40% - Accent4 7 2 13" xfId="13306"/>
    <cellStyle name="40% - Accent4 7 2 14" xfId="21037"/>
    <cellStyle name="40% - Accent4 7 2 2" xfId="734"/>
    <cellStyle name="40% - Accent4 7 2 2 2" xfId="3271"/>
    <cellStyle name="40% - Accent4 7 2 2 2 2" xfId="16638"/>
    <cellStyle name="40% - Accent4 7 2 2 3" xfId="5646"/>
    <cellStyle name="40% - Accent4 7 2 2 3 2" xfId="17085"/>
    <cellStyle name="40% - Accent4 7 2 2 4" xfId="7713"/>
    <cellStyle name="40% - Accent4 7 2 2 4 2" xfId="18717"/>
    <cellStyle name="40% - Accent4 7 2 2 5" xfId="10093"/>
    <cellStyle name="40% - Accent4 7 2 2 6" xfId="6694"/>
    <cellStyle name="40% - Accent4 7 2 2 7" xfId="13595"/>
    <cellStyle name="40% - Accent4 7 2 2 8" xfId="21462"/>
    <cellStyle name="40% - Accent4 7 2 3" xfId="1195"/>
    <cellStyle name="40% - Accent4 7 2 3 2" xfId="3472"/>
    <cellStyle name="40% - Accent4 7 2 3 2 2" xfId="16639"/>
    <cellStyle name="40% - Accent4 7 2 3 3" xfId="5945"/>
    <cellStyle name="40% - Accent4 7 2 3 3 2" xfId="17084"/>
    <cellStyle name="40% - Accent4 7 2 3 4" xfId="7714"/>
    <cellStyle name="40% - Accent4 7 2 3 4 2" xfId="18716"/>
    <cellStyle name="40% - Accent4 7 2 3 5" xfId="10094"/>
    <cellStyle name="40% - Accent4 7 2 3 6" xfId="6494"/>
    <cellStyle name="40% - Accent4 7 2 3 7" xfId="13916"/>
    <cellStyle name="40% - Accent4 7 2 3 8" xfId="21684"/>
    <cellStyle name="40% - Accent4 7 2 4" xfId="2417"/>
    <cellStyle name="40% - Accent4 7 2 4 2" xfId="3997"/>
    <cellStyle name="40% - Accent4 7 2 4 2 2" xfId="16640"/>
    <cellStyle name="40% - Accent4 7 2 4 3" xfId="7161"/>
    <cellStyle name="40% - Accent4 7 2 4 3 2" xfId="17083"/>
    <cellStyle name="40% - Accent4 7 2 4 4" xfId="7715"/>
    <cellStyle name="40% - Accent4 7 2 4 4 2" xfId="18715"/>
    <cellStyle name="40% - Accent4 7 2 4 5" xfId="10095"/>
    <cellStyle name="40% - Accent4 7 2 4 6" xfId="6212"/>
    <cellStyle name="40% - Accent4 7 2 4 7" xfId="14488"/>
    <cellStyle name="40% - Accent4 7 2 4 8" xfId="22255"/>
    <cellStyle name="40% - Accent4 7 2 5" xfId="2117"/>
    <cellStyle name="40% - Accent4 7 2 5 2" xfId="3723"/>
    <cellStyle name="40% - Accent4 7 2 5 2 2" xfId="16641"/>
    <cellStyle name="40% - Accent4 7 2 5 3" xfId="6861"/>
    <cellStyle name="40% - Accent4 7 2 5 3 2" xfId="17082"/>
    <cellStyle name="40% - Accent4 7 2 5 4" xfId="7716"/>
    <cellStyle name="40% - Accent4 7 2 5 4 2" xfId="18714"/>
    <cellStyle name="40% - Accent4 7 2 5 5" xfId="10096"/>
    <cellStyle name="40% - Accent4 7 2 5 6" xfId="6209"/>
    <cellStyle name="40% - Accent4 7 2 5 7" xfId="14207"/>
    <cellStyle name="40% - Accent4 7 2 5 8" xfId="21974"/>
    <cellStyle name="40% - Accent4 7 2 6" xfId="2186"/>
    <cellStyle name="40% - Accent4 7 2 6 2" xfId="3783"/>
    <cellStyle name="40% - Accent4 7 2 6 2 2" xfId="16642"/>
    <cellStyle name="40% - Accent4 7 2 6 3" xfId="6930"/>
    <cellStyle name="40% - Accent4 7 2 6 3 2" xfId="17081"/>
    <cellStyle name="40% - Accent4 7 2 6 4" xfId="7717"/>
    <cellStyle name="40% - Accent4 7 2 6 4 2" xfId="18713"/>
    <cellStyle name="40% - Accent4 7 2 6 5" xfId="10097"/>
    <cellStyle name="40% - Accent4 7 2 6 6" xfId="6701"/>
    <cellStyle name="40% - Accent4 7 2 6 7" xfId="14270"/>
    <cellStyle name="40% - Accent4 7 2 6 8" xfId="22037"/>
    <cellStyle name="40% - Accent4 7 2 7" xfId="3003"/>
    <cellStyle name="40% - Accent4 7 2 7 2" xfId="7718"/>
    <cellStyle name="40% - Accent4 7 2 7 2 2" xfId="16643"/>
    <cellStyle name="40% - Accent4 7 2 7 3" xfId="10098"/>
    <cellStyle name="40% - Accent4 7 2 7 3 2" xfId="17080"/>
    <cellStyle name="40% - Accent4 7 2 7 4" xfId="6516"/>
    <cellStyle name="40% - Accent4 7 2 7 4 2" xfId="15340"/>
    <cellStyle name="40% - Accent4 7 2 7 5" xfId="15200"/>
    <cellStyle name="40% - Accent4 7 2 8" xfId="4543"/>
    <cellStyle name="40% - Accent4 7 2 8 2" xfId="16637"/>
    <cellStyle name="40% - Accent4 7 2 9" xfId="5031"/>
    <cellStyle name="40% - Accent4 7 2 9 2" xfId="17086"/>
    <cellStyle name="40% - Accent4 7 3" xfId="389"/>
    <cellStyle name="40% - Accent4 7 3 10" xfId="7719"/>
    <cellStyle name="40% - Accent4 7 3 10 2" xfId="15341"/>
    <cellStyle name="40% - Accent4 7 3 11" xfId="10099"/>
    <cellStyle name="40% - Accent4 7 3 12" xfId="7914"/>
    <cellStyle name="40% - Accent4 7 3 13" xfId="13338"/>
    <cellStyle name="40% - Accent4 7 3 14" xfId="21068"/>
    <cellStyle name="40% - Accent4 7 3 2" xfId="766"/>
    <cellStyle name="40% - Accent4 7 3 2 2" xfId="3301"/>
    <cellStyle name="40% - Accent4 7 3 2 2 2" xfId="16645"/>
    <cellStyle name="40% - Accent4 7 3 2 3" xfId="5678"/>
    <cellStyle name="40% - Accent4 7 3 2 3 2" xfId="17078"/>
    <cellStyle name="40% - Accent4 7 3 2 4" xfId="7720"/>
    <cellStyle name="40% - Accent4 7 3 2 4 2" xfId="15342"/>
    <cellStyle name="40% - Accent4 7 3 2 5" xfId="10100"/>
    <cellStyle name="40% - Accent4 7 3 2 6" xfId="7915"/>
    <cellStyle name="40% - Accent4 7 3 2 7" xfId="13625"/>
    <cellStyle name="40% - Accent4 7 3 2 8" xfId="21492"/>
    <cellStyle name="40% - Accent4 7 3 3" xfId="1225"/>
    <cellStyle name="40% - Accent4 7 3 3 2" xfId="3502"/>
    <cellStyle name="40% - Accent4 7 3 3 2 2" xfId="16646"/>
    <cellStyle name="40% - Accent4 7 3 3 3" xfId="5975"/>
    <cellStyle name="40% - Accent4 7 3 3 3 2" xfId="17077"/>
    <cellStyle name="40% - Accent4 7 3 3 4" xfId="7721"/>
    <cellStyle name="40% - Accent4 7 3 3 4 2" xfId="15343"/>
    <cellStyle name="40% - Accent4 7 3 3 5" xfId="10101"/>
    <cellStyle name="40% - Accent4 7 3 3 6" xfId="7916"/>
    <cellStyle name="40% - Accent4 7 3 3 7" xfId="13946"/>
    <cellStyle name="40% - Accent4 7 3 3 8" xfId="21714"/>
    <cellStyle name="40% - Accent4 7 3 4" xfId="2449"/>
    <cellStyle name="40% - Accent4 7 3 4 2" xfId="4029"/>
    <cellStyle name="40% - Accent4 7 3 4 2 2" xfId="16647"/>
    <cellStyle name="40% - Accent4 7 3 4 3" xfId="7193"/>
    <cellStyle name="40% - Accent4 7 3 4 3 2" xfId="17076"/>
    <cellStyle name="40% - Accent4 7 3 4 4" xfId="7722"/>
    <cellStyle name="40% - Accent4 7 3 4 4 2" xfId="15344"/>
    <cellStyle name="40% - Accent4 7 3 4 5" xfId="10102"/>
    <cellStyle name="40% - Accent4 7 3 4 6" xfId="7925"/>
    <cellStyle name="40% - Accent4 7 3 4 7" xfId="14520"/>
    <cellStyle name="40% - Accent4 7 3 4 8" xfId="22287"/>
    <cellStyle name="40% - Accent4 7 3 5" xfId="2672"/>
    <cellStyle name="40% - Accent4 7 3 5 2" xfId="4227"/>
    <cellStyle name="40% - Accent4 7 3 5 2 2" xfId="16648"/>
    <cellStyle name="40% - Accent4 7 3 5 3" xfId="7416"/>
    <cellStyle name="40% - Accent4 7 3 5 3 2" xfId="17075"/>
    <cellStyle name="40% - Accent4 7 3 5 4" xfId="7723"/>
    <cellStyle name="40% - Accent4 7 3 5 4 2" xfId="15345"/>
    <cellStyle name="40% - Accent4 7 3 5 5" xfId="10103"/>
    <cellStyle name="40% - Accent4 7 3 5 6" xfId="7926"/>
    <cellStyle name="40% - Accent4 7 3 5 7" xfId="14726"/>
    <cellStyle name="40% - Accent4 7 3 5 8" xfId="22493"/>
    <cellStyle name="40% - Accent4 7 3 6" xfId="2786"/>
    <cellStyle name="40% - Accent4 7 3 6 2" xfId="4319"/>
    <cellStyle name="40% - Accent4 7 3 6 2 2" xfId="16649"/>
    <cellStyle name="40% - Accent4 7 3 6 3" xfId="7530"/>
    <cellStyle name="40% - Accent4 7 3 6 3 2" xfId="17074"/>
    <cellStyle name="40% - Accent4 7 3 6 4" xfId="7724"/>
    <cellStyle name="40% - Accent4 7 3 6 4 2" xfId="15346"/>
    <cellStyle name="40% - Accent4 7 3 6 5" xfId="10104"/>
    <cellStyle name="40% - Accent4 7 3 6 6" xfId="8029"/>
    <cellStyle name="40% - Accent4 7 3 6 7" xfId="14825"/>
    <cellStyle name="40% - Accent4 7 3 6 8" xfId="22592"/>
    <cellStyle name="40% - Accent4 7 3 7" xfId="3033"/>
    <cellStyle name="40% - Accent4 7 3 7 2" xfId="7725"/>
    <cellStyle name="40% - Accent4 7 3 7 2 2" xfId="16650"/>
    <cellStyle name="40% - Accent4 7 3 7 3" xfId="10105"/>
    <cellStyle name="40% - Accent4 7 3 7 3 2" xfId="17073"/>
    <cellStyle name="40% - Accent4 7 3 7 4" xfId="8030"/>
    <cellStyle name="40% - Accent4 7 3 7 4 2" xfId="15347"/>
    <cellStyle name="40% - Accent4 7 3 7 5" xfId="15231"/>
    <cellStyle name="40% - Accent4 7 3 8" xfId="4573"/>
    <cellStyle name="40% - Accent4 7 3 8 2" xfId="16644"/>
    <cellStyle name="40% - Accent4 7 3 9" xfId="5063"/>
    <cellStyle name="40% - Accent4 7 3 9 2" xfId="17079"/>
    <cellStyle name="40% - Accent4 7 4" xfId="626"/>
    <cellStyle name="40% - Accent4 7 4 2" xfId="3167"/>
    <cellStyle name="40% - Accent4 7 4 2 2" xfId="16651"/>
    <cellStyle name="40% - Accent4 7 4 3" xfId="5538"/>
    <cellStyle name="40% - Accent4 7 4 3 2" xfId="17072"/>
    <cellStyle name="40% - Accent4 7 4 4" xfId="7726"/>
    <cellStyle name="40% - Accent4 7 4 4 2" xfId="15348"/>
    <cellStyle name="40% - Accent4 7 4 5" xfId="10106"/>
    <cellStyle name="40% - Accent4 7 4 6" xfId="8031"/>
    <cellStyle name="40% - Accent4 7 4 7" xfId="13496"/>
    <cellStyle name="40% - Accent4 7 4 8" xfId="21358"/>
    <cellStyle name="40% - Accent4 7 5" xfId="1086"/>
    <cellStyle name="40% - Accent4 7 5 2" xfId="3374"/>
    <cellStyle name="40% - Accent4 7 5 2 2" xfId="16652"/>
    <cellStyle name="40% - Accent4 7 5 3" xfId="5836"/>
    <cellStyle name="40% - Accent4 7 5 3 2" xfId="17071"/>
    <cellStyle name="40% - Accent4 7 5 4" xfId="7727"/>
    <cellStyle name="40% - Accent4 7 5 4 2" xfId="15357"/>
    <cellStyle name="40% - Accent4 7 5 5" xfId="10107"/>
    <cellStyle name="40% - Accent4 7 5 6" xfId="8032"/>
    <cellStyle name="40% - Accent4 7 5 7" xfId="13817"/>
    <cellStyle name="40% - Accent4 7 5 8" xfId="21584"/>
    <cellStyle name="40% - Accent4 7 6" xfId="2303"/>
    <cellStyle name="40% - Accent4 7 6 2" xfId="3885"/>
    <cellStyle name="40% - Accent4 7 6 2 2" xfId="16653"/>
    <cellStyle name="40% - Accent4 7 6 3" xfId="7047"/>
    <cellStyle name="40% - Accent4 7 6 3 2" xfId="17070"/>
    <cellStyle name="40% - Accent4 7 6 4" xfId="7728"/>
    <cellStyle name="40% - Accent4 7 6 4 2" xfId="15358"/>
    <cellStyle name="40% - Accent4 7 6 5" xfId="10108"/>
    <cellStyle name="40% - Accent4 7 6 6" xfId="8037"/>
    <cellStyle name="40% - Accent4 7 6 7" xfId="14375"/>
    <cellStyle name="40% - Accent4 7 6 8" xfId="22142"/>
    <cellStyle name="40% - Accent4 7 7" xfId="2221"/>
    <cellStyle name="40% - Accent4 7 7 2" xfId="3813"/>
    <cellStyle name="40% - Accent4 7 7 2 2" xfId="16654"/>
    <cellStyle name="40% - Accent4 7 7 3" xfId="6965"/>
    <cellStyle name="40% - Accent4 7 7 3 2" xfId="17069"/>
    <cellStyle name="40% - Accent4 7 7 4" xfId="7729"/>
    <cellStyle name="40% - Accent4 7 7 4 2" xfId="15359"/>
    <cellStyle name="40% - Accent4 7 7 5" xfId="10109"/>
    <cellStyle name="40% - Accent4 7 7 6" xfId="8038"/>
    <cellStyle name="40% - Accent4 7 7 7" xfId="14301"/>
    <cellStyle name="40% - Accent4 7 7 8" xfId="22068"/>
    <cellStyle name="40% - Accent4 7 8" xfId="2538"/>
    <cellStyle name="40% - Accent4 7 8 2" xfId="4107"/>
    <cellStyle name="40% - Accent4 7 8 2 2" xfId="16655"/>
    <cellStyle name="40% - Accent4 7 8 3" xfId="7282"/>
    <cellStyle name="40% - Accent4 7 8 3 2" xfId="17068"/>
    <cellStyle name="40% - Accent4 7 8 4" xfId="7730"/>
    <cellStyle name="40% - Accent4 7 8 4 2" xfId="15381"/>
    <cellStyle name="40% - Accent4 7 8 5" xfId="10110"/>
    <cellStyle name="40% - Accent4 7 8 6" xfId="8039"/>
    <cellStyle name="40% - Accent4 7 8 7" xfId="14599"/>
    <cellStyle name="40% - Accent4 7 8 8" xfId="22366"/>
    <cellStyle name="40% - Accent4 7 9" xfId="2903"/>
    <cellStyle name="40% - Accent4 7 9 2" xfId="7731"/>
    <cellStyle name="40% - Accent4 7 9 2 2" xfId="16656"/>
    <cellStyle name="40% - Accent4 7 9 3" xfId="10111"/>
    <cellStyle name="40% - Accent4 7 9 3 2" xfId="17067"/>
    <cellStyle name="40% - Accent4 7 9 4" xfId="8040"/>
    <cellStyle name="40% - Accent4 7 9 4 2" xfId="15382"/>
    <cellStyle name="40% - Accent4 7 9 5" xfId="15097"/>
    <cellStyle name="40% - Accent4 8" xfId="267"/>
    <cellStyle name="40% - Accent4 8 10" xfId="7732"/>
    <cellStyle name="40% - Accent4 8 10 2" xfId="15383"/>
    <cellStyle name="40% - Accent4 8 11" xfId="10112"/>
    <cellStyle name="40% - Accent4 8 12" xfId="8062"/>
    <cellStyle name="40% - Accent4 8 13" xfId="13221"/>
    <cellStyle name="40% - Accent4 8 14" xfId="20948"/>
    <cellStyle name="40% - Accent4 8 2" xfId="647"/>
    <cellStyle name="40% - Accent4 8 2 2" xfId="3187"/>
    <cellStyle name="40% - Accent4 8 2 2 2" xfId="16658"/>
    <cellStyle name="40% - Accent4 8 2 3" xfId="5559"/>
    <cellStyle name="40% - Accent4 8 2 3 2" xfId="17065"/>
    <cellStyle name="40% - Accent4 8 2 4" xfId="7733"/>
    <cellStyle name="40% - Accent4 8 2 4 2" xfId="15384"/>
    <cellStyle name="40% - Accent4 8 2 5" xfId="10113"/>
    <cellStyle name="40% - Accent4 8 2 6" xfId="8063"/>
    <cellStyle name="40% - Accent4 8 2 7" xfId="13516"/>
    <cellStyle name="40% - Accent4 8 2 8" xfId="21378"/>
    <cellStyle name="40% - Accent4 8 3" xfId="1107"/>
    <cellStyle name="40% - Accent4 8 3 2" xfId="3392"/>
    <cellStyle name="40% - Accent4 8 3 2 2" xfId="16659"/>
    <cellStyle name="40% - Accent4 8 3 3" xfId="5857"/>
    <cellStyle name="40% - Accent4 8 3 3 2" xfId="17064"/>
    <cellStyle name="40% - Accent4 8 3 4" xfId="7734"/>
    <cellStyle name="40% - Accent4 8 3 4 2" xfId="15389"/>
    <cellStyle name="40% - Accent4 8 3 5" xfId="10114"/>
    <cellStyle name="40% - Accent4 8 3 6" xfId="8064"/>
    <cellStyle name="40% - Accent4 8 3 7" xfId="13835"/>
    <cellStyle name="40% - Accent4 8 3 8" xfId="21602"/>
    <cellStyle name="40% - Accent4 8 4" xfId="2327"/>
    <cellStyle name="40% - Accent4 8 4 2" xfId="3909"/>
    <cellStyle name="40% - Accent4 8 4 2 2" xfId="16660"/>
    <cellStyle name="40% - Accent4 8 4 3" xfId="7071"/>
    <cellStyle name="40% - Accent4 8 4 3 2" xfId="17063"/>
    <cellStyle name="40% - Accent4 8 4 4" xfId="7735"/>
    <cellStyle name="40% - Accent4 8 4 4 2" xfId="15390"/>
    <cellStyle name="40% - Accent4 8 4 5" xfId="10115"/>
    <cellStyle name="40% - Accent4 8 4 6" xfId="8073"/>
    <cellStyle name="40% - Accent4 8 4 7" xfId="14399"/>
    <cellStyle name="40% - Accent4 8 4 8" xfId="22166"/>
    <cellStyle name="40% - Accent4 8 5" xfId="2266"/>
    <cellStyle name="40% - Accent4 8 5 2" xfId="3851"/>
    <cellStyle name="40% - Accent4 8 5 2 2" xfId="16661"/>
    <cellStyle name="40% - Accent4 8 5 3" xfId="7010"/>
    <cellStyle name="40% - Accent4 8 5 3 2" xfId="17062"/>
    <cellStyle name="40% - Accent4 8 5 4" xfId="7736"/>
    <cellStyle name="40% - Accent4 8 5 4 2" xfId="15391"/>
    <cellStyle name="40% - Accent4 8 5 5" xfId="10116"/>
    <cellStyle name="40% - Accent4 8 5 6" xfId="8074"/>
    <cellStyle name="40% - Accent4 8 5 7" xfId="14339"/>
    <cellStyle name="40% - Accent4 8 5 8" xfId="22106"/>
    <cellStyle name="40% - Accent4 8 6" xfId="2637"/>
    <cellStyle name="40% - Accent4 8 6 2" xfId="4198"/>
    <cellStyle name="40% - Accent4 8 6 2 2" xfId="16662"/>
    <cellStyle name="40% - Accent4 8 6 3" xfId="7381"/>
    <cellStyle name="40% - Accent4 8 6 3 2" xfId="17061"/>
    <cellStyle name="40% - Accent4 8 6 4" xfId="7737"/>
    <cellStyle name="40% - Accent4 8 6 4 2" xfId="15392"/>
    <cellStyle name="40% - Accent4 8 6 5" xfId="10117"/>
    <cellStyle name="40% - Accent4 8 6 6" xfId="8075"/>
    <cellStyle name="40% - Accent4 8 6 7" xfId="14695"/>
    <cellStyle name="40% - Accent4 8 6 8" xfId="22462"/>
    <cellStyle name="40% - Accent4 8 7" xfId="2921"/>
    <cellStyle name="40% - Accent4 8 7 2" xfId="7738"/>
    <cellStyle name="40% - Accent4 8 7 2 2" xfId="16663"/>
    <cellStyle name="40% - Accent4 8 7 3" xfId="10118"/>
    <cellStyle name="40% - Accent4 8 7 3 2" xfId="17060"/>
    <cellStyle name="40% - Accent4 8 7 4" xfId="8076"/>
    <cellStyle name="40% - Accent4 8 7 4 2" xfId="15414"/>
    <cellStyle name="40% - Accent4 8 7 5" xfId="15118"/>
    <cellStyle name="40% - Accent4 8 8" xfId="4461"/>
    <cellStyle name="40% - Accent4 8 8 2" xfId="16657"/>
    <cellStyle name="40% - Accent4 8 9" xfId="4941"/>
    <cellStyle name="40% - Accent4 8 9 2" xfId="17066"/>
    <cellStyle name="40% - Accent4 9" xfId="297"/>
    <cellStyle name="40% - Accent4 9 10" xfId="7739"/>
    <cellStyle name="40% - Accent4 9 10 2" xfId="15415"/>
    <cellStyle name="40% - Accent4 9 11" xfId="10119"/>
    <cellStyle name="40% - Accent4 9 12" xfId="8077"/>
    <cellStyle name="40% - Accent4 9 13" xfId="13251"/>
    <cellStyle name="40% - Accent4 9 14" xfId="20977"/>
    <cellStyle name="40% - Accent4 9 2" xfId="675"/>
    <cellStyle name="40% - Accent4 9 2 2" xfId="3212"/>
    <cellStyle name="40% - Accent4 9 2 2 2" xfId="16665"/>
    <cellStyle name="40% - Accent4 9 2 3" xfId="5587"/>
    <cellStyle name="40% - Accent4 9 2 3 2" xfId="17058"/>
    <cellStyle name="40% - Accent4 9 2 4" xfId="7740"/>
    <cellStyle name="40% - Accent4 9 2 4 2" xfId="15416"/>
    <cellStyle name="40% - Accent4 9 2 5" xfId="10120"/>
    <cellStyle name="40% - Accent4 9 2 6" xfId="8078"/>
    <cellStyle name="40% - Accent4 9 2 7" xfId="13541"/>
    <cellStyle name="40% - Accent4 9 2 8" xfId="21403"/>
    <cellStyle name="40% - Accent4 9 3" xfId="1135"/>
    <cellStyle name="40% - Accent4 9 3 2" xfId="3415"/>
    <cellStyle name="40% - Accent4 9 3 2 2" xfId="16666"/>
    <cellStyle name="40% - Accent4 9 3 3" xfId="5885"/>
    <cellStyle name="40% - Accent4 9 3 3 2" xfId="17057"/>
    <cellStyle name="40% - Accent4 9 3 4" xfId="7741"/>
    <cellStyle name="40% - Accent4 9 3 4 2" xfId="15417"/>
    <cellStyle name="40% - Accent4 9 3 5" xfId="10121"/>
    <cellStyle name="40% - Accent4 9 3 6" xfId="8079"/>
    <cellStyle name="40% - Accent4 9 3 7" xfId="13858"/>
    <cellStyle name="40% - Accent4 9 3 8" xfId="21625"/>
    <cellStyle name="40% - Accent4 9 4" xfId="2357"/>
    <cellStyle name="40% - Accent4 9 4 2" xfId="3939"/>
    <cellStyle name="40% - Accent4 9 4 2 2" xfId="16667"/>
    <cellStyle name="40% - Accent4 9 4 3" xfId="7101"/>
    <cellStyle name="40% - Accent4 9 4 3 2" xfId="17056"/>
    <cellStyle name="40% - Accent4 9 4 4" xfId="7742"/>
    <cellStyle name="40% - Accent4 9 4 4 2" xfId="15418"/>
    <cellStyle name="40% - Accent4 9 4 5" xfId="10122"/>
    <cellStyle name="40% - Accent4 9 4 6" xfId="8080"/>
    <cellStyle name="40% - Accent4 9 4 7" xfId="14429"/>
    <cellStyle name="40% - Accent4 9 4 8" xfId="22196"/>
    <cellStyle name="40% - Accent4 9 5" xfId="2148"/>
    <cellStyle name="40% - Accent4 9 5 2" xfId="3752"/>
    <cellStyle name="40% - Accent4 9 5 2 2" xfId="16668"/>
    <cellStyle name="40% - Accent4 9 5 3" xfId="6892"/>
    <cellStyle name="40% - Accent4 9 5 3 2" xfId="17055"/>
    <cellStyle name="40% - Accent4 9 5 4" xfId="7743"/>
    <cellStyle name="40% - Accent4 9 5 4 2" xfId="15478"/>
    <cellStyle name="40% - Accent4 9 5 5" xfId="10123"/>
    <cellStyle name="40% - Accent4 9 5 6" xfId="8081"/>
    <cellStyle name="40% - Accent4 9 5 7" xfId="14237"/>
    <cellStyle name="40% - Accent4 9 5 8" xfId="22004"/>
    <cellStyle name="40% - Accent4 9 6" xfId="2638"/>
    <cellStyle name="40% - Accent4 9 6 2" xfId="4199"/>
    <cellStyle name="40% - Accent4 9 6 2 2" xfId="16669"/>
    <cellStyle name="40% - Accent4 9 6 3" xfId="7382"/>
    <cellStyle name="40% - Accent4 9 6 3 2" xfId="17054"/>
    <cellStyle name="40% - Accent4 9 6 4" xfId="7744"/>
    <cellStyle name="40% - Accent4 9 6 4 2" xfId="15479"/>
    <cellStyle name="40% - Accent4 9 6 5" xfId="10124"/>
    <cellStyle name="40% - Accent4 9 6 6" xfId="8141"/>
    <cellStyle name="40% - Accent4 9 6 7" xfId="14696"/>
    <cellStyle name="40% - Accent4 9 6 8" xfId="22463"/>
    <cellStyle name="40% - Accent4 9 7" xfId="2944"/>
    <cellStyle name="40% - Accent4 9 7 2" xfId="7745"/>
    <cellStyle name="40% - Accent4 9 7 2 2" xfId="16670"/>
    <cellStyle name="40% - Accent4 9 7 3" xfId="10125"/>
    <cellStyle name="40% - Accent4 9 7 3 2" xfId="17053"/>
    <cellStyle name="40% - Accent4 9 7 4" xfId="8142"/>
    <cellStyle name="40% - Accent4 9 7 4 2" xfId="15480"/>
    <cellStyle name="40% - Accent4 9 7 5" xfId="15142"/>
    <cellStyle name="40% - Accent4 9 8" xfId="4484"/>
    <cellStyle name="40% - Accent4 9 8 2" xfId="16664"/>
    <cellStyle name="40% - Accent4 9 9" xfId="4971"/>
    <cellStyle name="40% - Accent4 9 9 2" xfId="17059"/>
    <cellStyle name="40% - Accent5" xfId="31" builtinId="47" customBuiltin="1"/>
    <cellStyle name="40% - Accent5 10" xfId="418"/>
    <cellStyle name="40% - Accent5 10 10" xfId="7747"/>
    <cellStyle name="40% - Accent5 10 10 2" xfId="15482"/>
    <cellStyle name="40% - Accent5 10 11" xfId="10127"/>
    <cellStyle name="40% - Accent5 10 12" xfId="8144"/>
    <cellStyle name="40% - Accent5 10 13" xfId="13367"/>
    <cellStyle name="40% - Accent5 10 14" xfId="21097"/>
    <cellStyle name="40% - Accent5 10 2" xfId="795"/>
    <cellStyle name="40% - Accent5 10 2 2" xfId="3330"/>
    <cellStyle name="40% - Accent5 10 2 2 2" xfId="16673"/>
    <cellStyle name="40% - Accent5 10 2 3" xfId="5707"/>
    <cellStyle name="40% - Accent5 10 2 3 2" xfId="17050"/>
    <cellStyle name="40% - Accent5 10 2 4" xfId="7748"/>
    <cellStyle name="40% - Accent5 10 2 4 2" xfId="15483"/>
    <cellStyle name="40% - Accent5 10 2 5" xfId="10128"/>
    <cellStyle name="40% - Accent5 10 2 6" xfId="8145"/>
    <cellStyle name="40% - Accent5 10 2 7" xfId="13651"/>
    <cellStyle name="40% - Accent5 10 2 8" xfId="21521"/>
    <cellStyle name="40% - Accent5 10 3" xfId="1254"/>
    <cellStyle name="40% - Accent5 10 3 2" xfId="3531"/>
    <cellStyle name="40% - Accent5 10 3 2 2" xfId="16674"/>
    <cellStyle name="40% - Accent5 10 3 3" xfId="6004"/>
    <cellStyle name="40% - Accent5 10 3 3 2" xfId="17049"/>
    <cellStyle name="40% - Accent5 10 3 4" xfId="7749"/>
    <cellStyle name="40% - Accent5 10 3 4 2" xfId="15484"/>
    <cellStyle name="40% - Accent5 10 3 5" xfId="10129"/>
    <cellStyle name="40% - Accent5 10 3 6" xfId="8167"/>
    <cellStyle name="40% - Accent5 10 3 7" xfId="13975"/>
    <cellStyle name="40% - Accent5 10 3 8" xfId="21743"/>
    <cellStyle name="40% - Accent5 10 4" xfId="2478"/>
    <cellStyle name="40% - Accent5 10 4 2" xfId="4058"/>
    <cellStyle name="40% - Accent5 10 4 2 2" xfId="16675"/>
    <cellStyle name="40% - Accent5 10 4 3" xfId="7222"/>
    <cellStyle name="40% - Accent5 10 4 3 2" xfId="17048"/>
    <cellStyle name="40% - Accent5 10 4 4" xfId="7750"/>
    <cellStyle name="40% - Accent5 10 4 4 2" xfId="15485"/>
    <cellStyle name="40% - Accent5 10 4 5" xfId="10130"/>
    <cellStyle name="40% - Accent5 10 4 6" xfId="8168"/>
    <cellStyle name="40% - Accent5 10 4 7" xfId="14549"/>
    <cellStyle name="40% - Accent5 10 4 8" xfId="22316"/>
    <cellStyle name="40% - Accent5 10 5" xfId="2701"/>
    <cellStyle name="40% - Accent5 10 5 2" xfId="4256"/>
    <cellStyle name="40% - Accent5 10 5 2 2" xfId="16676"/>
    <cellStyle name="40% - Accent5 10 5 3" xfId="7445"/>
    <cellStyle name="40% - Accent5 10 5 3 2" xfId="17047"/>
    <cellStyle name="40% - Accent5 10 5 4" xfId="7751"/>
    <cellStyle name="40% - Accent5 10 5 4 2" xfId="15486"/>
    <cellStyle name="40% - Accent5 10 5 5" xfId="10131"/>
    <cellStyle name="40% - Accent5 10 5 6" xfId="8169"/>
    <cellStyle name="40% - Accent5 10 5 7" xfId="14755"/>
    <cellStyle name="40% - Accent5 10 5 8" xfId="22522"/>
    <cellStyle name="40% - Accent5 10 6" xfId="2815"/>
    <cellStyle name="40% - Accent5 10 6 2" xfId="4348"/>
    <cellStyle name="40% - Accent5 10 6 2 2" xfId="16677"/>
    <cellStyle name="40% - Accent5 10 6 3" xfId="7559"/>
    <cellStyle name="40% - Accent5 10 6 3 2" xfId="17046"/>
    <cellStyle name="40% - Accent5 10 6 4" xfId="7752"/>
    <cellStyle name="40% - Accent5 10 6 4 2" xfId="15495"/>
    <cellStyle name="40% - Accent5 10 6 5" xfId="10132"/>
    <cellStyle name="40% - Accent5 10 6 6" xfId="8170"/>
    <cellStyle name="40% - Accent5 10 6 7" xfId="14854"/>
    <cellStyle name="40% - Accent5 10 6 8" xfId="22621"/>
    <cellStyle name="40% - Accent5 10 7" xfId="3062"/>
    <cellStyle name="40% - Accent5 10 7 2" xfId="7753"/>
    <cellStyle name="40% - Accent5 10 7 2 2" xfId="16678"/>
    <cellStyle name="40% - Accent5 10 7 3" xfId="10133"/>
    <cellStyle name="40% - Accent5 10 7 3 2" xfId="17045"/>
    <cellStyle name="40% - Accent5 10 7 4" xfId="8175"/>
    <cellStyle name="40% - Accent5 10 7 4 2" xfId="15496"/>
    <cellStyle name="40% - Accent5 10 7 5" xfId="15260"/>
    <cellStyle name="40% - Accent5 10 8" xfId="4602"/>
    <cellStyle name="40% - Accent5 10 8 2" xfId="16672"/>
    <cellStyle name="40% - Accent5 10 9" xfId="5092"/>
    <cellStyle name="40% - Accent5 10 9 2" xfId="17051"/>
    <cellStyle name="40% - Accent5 11" xfId="428"/>
    <cellStyle name="40% - Accent5 11 10" xfId="7754"/>
    <cellStyle name="40% - Accent5 11 10 2" xfId="15497"/>
    <cellStyle name="40% - Accent5 11 11" xfId="10134"/>
    <cellStyle name="40% - Accent5 11 12" xfId="8176"/>
    <cellStyle name="40% - Accent5 11 13" xfId="13377"/>
    <cellStyle name="40% - Accent5 11 14" xfId="21107"/>
    <cellStyle name="40% - Accent5 11 2" xfId="805"/>
    <cellStyle name="40% - Accent5 11 2 2" xfId="3340"/>
    <cellStyle name="40% - Accent5 11 2 2 2" xfId="16680"/>
    <cellStyle name="40% - Accent5 11 2 3" xfId="5717"/>
    <cellStyle name="40% - Accent5 11 2 3 2" xfId="17043"/>
    <cellStyle name="40% - Accent5 11 2 4" xfId="7755"/>
    <cellStyle name="40% - Accent5 11 2 4 2" xfId="15519"/>
    <cellStyle name="40% - Accent5 11 2 5" xfId="10135"/>
    <cellStyle name="40% - Accent5 11 2 6" xfId="8177"/>
    <cellStyle name="40% - Accent5 11 2 7" xfId="13661"/>
    <cellStyle name="40% - Accent5 11 2 8" xfId="21531"/>
    <cellStyle name="40% - Accent5 11 3" xfId="1264"/>
    <cellStyle name="40% - Accent5 11 3 2" xfId="3541"/>
    <cellStyle name="40% - Accent5 11 3 2 2" xfId="16681"/>
    <cellStyle name="40% - Accent5 11 3 3" xfId="6014"/>
    <cellStyle name="40% - Accent5 11 3 3 2" xfId="17042"/>
    <cellStyle name="40% - Accent5 11 3 4" xfId="7756"/>
    <cellStyle name="40% - Accent5 11 3 4 2" xfId="15520"/>
    <cellStyle name="40% - Accent5 11 3 5" xfId="10136"/>
    <cellStyle name="40% - Accent5 11 3 6" xfId="8178"/>
    <cellStyle name="40% - Accent5 11 3 7" xfId="13985"/>
    <cellStyle name="40% - Accent5 11 3 8" xfId="21753"/>
    <cellStyle name="40% - Accent5 11 4" xfId="2488"/>
    <cellStyle name="40% - Accent5 11 4 2" xfId="4068"/>
    <cellStyle name="40% - Accent5 11 4 2 2" xfId="16682"/>
    <cellStyle name="40% - Accent5 11 4 3" xfId="7232"/>
    <cellStyle name="40% - Accent5 11 4 3 2" xfId="17041"/>
    <cellStyle name="40% - Accent5 11 4 4" xfId="7757"/>
    <cellStyle name="40% - Accent5 11 4 4 2" xfId="15521"/>
    <cellStyle name="40% - Accent5 11 4 5" xfId="10137"/>
    <cellStyle name="40% - Accent5 11 4 6" xfId="8200"/>
    <cellStyle name="40% - Accent5 11 4 7" xfId="14559"/>
    <cellStyle name="40% - Accent5 11 4 8" xfId="22326"/>
    <cellStyle name="40% - Accent5 11 5" xfId="2711"/>
    <cellStyle name="40% - Accent5 11 5 2" xfId="4266"/>
    <cellStyle name="40% - Accent5 11 5 2 2" xfId="16683"/>
    <cellStyle name="40% - Accent5 11 5 3" xfId="7455"/>
    <cellStyle name="40% - Accent5 11 5 3 2" xfId="17040"/>
    <cellStyle name="40% - Accent5 11 5 4" xfId="7758"/>
    <cellStyle name="40% - Accent5 11 5 4 2" xfId="15522"/>
    <cellStyle name="40% - Accent5 11 5 5" xfId="10138"/>
    <cellStyle name="40% - Accent5 11 5 6" xfId="8201"/>
    <cellStyle name="40% - Accent5 11 5 7" xfId="14765"/>
    <cellStyle name="40% - Accent5 11 5 8" xfId="22532"/>
    <cellStyle name="40% - Accent5 11 6" xfId="2825"/>
    <cellStyle name="40% - Accent5 11 6 2" xfId="4358"/>
    <cellStyle name="40% - Accent5 11 6 2 2" xfId="16684"/>
    <cellStyle name="40% - Accent5 11 6 3" xfId="7569"/>
    <cellStyle name="40% - Accent5 11 6 3 2" xfId="17039"/>
    <cellStyle name="40% - Accent5 11 6 4" xfId="7759"/>
    <cellStyle name="40% - Accent5 11 6 4 2" xfId="15527"/>
    <cellStyle name="40% - Accent5 11 6 5" xfId="10139"/>
    <cellStyle name="40% - Accent5 11 6 6" xfId="8202"/>
    <cellStyle name="40% - Accent5 11 6 7" xfId="14864"/>
    <cellStyle name="40% - Accent5 11 6 8" xfId="22631"/>
    <cellStyle name="40% - Accent5 11 7" xfId="3072"/>
    <cellStyle name="40% - Accent5 11 7 2" xfId="7760"/>
    <cellStyle name="40% - Accent5 11 7 2 2" xfId="16685"/>
    <cellStyle name="40% - Accent5 11 7 3" xfId="10140"/>
    <cellStyle name="40% - Accent5 11 7 3 2" xfId="17038"/>
    <cellStyle name="40% - Accent5 11 7 4" xfId="8211"/>
    <cellStyle name="40% - Accent5 11 7 4 2" xfId="15528"/>
    <cellStyle name="40% - Accent5 11 7 5" xfId="15270"/>
    <cellStyle name="40% - Accent5 11 8" xfId="4612"/>
    <cellStyle name="40% - Accent5 11 8 2" xfId="16679"/>
    <cellStyle name="40% - Accent5 11 9" xfId="5102"/>
    <cellStyle name="40% - Accent5 11 9 2" xfId="17044"/>
    <cellStyle name="40% - Accent5 12" xfId="436"/>
    <cellStyle name="40% - Accent5 12 10" xfId="7761"/>
    <cellStyle name="40% - Accent5 12 10 2" xfId="15529"/>
    <cellStyle name="40% - Accent5 12 11" xfId="10141"/>
    <cellStyle name="40% - Accent5 12 12" xfId="8212"/>
    <cellStyle name="40% - Accent5 12 13" xfId="13385"/>
    <cellStyle name="40% - Accent5 12 14" xfId="21115"/>
    <cellStyle name="40% - Accent5 12 2" xfId="813"/>
    <cellStyle name="40% - Accent5 12 2 2" xfId="3348"/>
    <cellStyle name="40% - Accent5 12 2 2 2" xfId="16687"/>
    <cellStyle name="40% - Accent5 12 2 3" xfId="5725"/>
    <cellStyle name="40% - Accent5 12 2 3 2" xfId="17036"/>
    <cellStyle name="40% - Accent5 12 2 4" xfId="7762"/>
    <cellStyle name="40% - Accent5 12 2 4 2" xfId="15530"/>
    <cellStyle name="40% - Accent5 12 2 5" xfId="10142"/>
    <cellStyle name="40% - Accent5 12 2 6" xfId="8213"/>
    <cellStyle name="40% - Accent5 12 2 7" xfId="13669"/>
    <cellStyle name="40% - Accent5 12 2 8" xfId="21539"/>
    <cellStyle name="40% - Accent5 12 3" xfId="1272"/>
    <cellStyle name="40% - Accent5 12 3 2" xfId="3549"/>
    <cellStyle name="40% - Accent5 12 3 2 2" xfId="16688"/>
    <cellStyle name="40% - Accent5 12 3 3" xfId="6022"/>
    <cellStyle name="40% - Accent5 12 3 3 2" xfId="17035"/>
    <cellStyle name="40% - Accent5 12 3 4" xfId="7763"/>
    <cellStyle name="40% - Accent5 12 3 4 2" xfId="15552"/>
    <cellStyle name="40% - Accent5 12 3 5" xfId="10143"/>
    <cellStyle name="40% - Accent5 12 3 6" xfId="8214"/>
    <cellStyle name="40% - Accent5 12 3 7" xfId="13993"/>
    <cellStyle name="40% - Accent5 12 3 8" xfId="21761"/>
    <cellStyle name="40% - Accent5 12 4" xfId="2496"/>
    <cellStyle name="40% - Accent5 12 4 2" xfId="4076"/>
    <cellStyle name="40% - Accent5 12 4 2 2" xfId="16689"/>
    <cellStyle name="40% - Accent5 12 4 3" xfId="7240"/>
    <cellStyle name="40% - Accent5 12 4 3 2" xfId="17034"/>
    <cellStyle name="40% - Accent5 12 4 4" xfId="7764"/>
    <cellStyle name="40% - Accent5 12 4 4 2" xfId="15553"/>
    <cellStyle name="40% - Accent5 12 4 5" xfId="10144"/>
    <cellStyle name="40% - Accent5 12 4 6" xfId="8215"/>
    <cellStyle name="40% - Accent5 12 4 7" xfId="14567"/>
    <cellStyle name="40% - Accent5 12 4 8" xfId="22334"/>
    <cellStyle name="40% - Accent5 12 5" xfId="2719"/>
    <cellStyle name="40% - Accent5 12 5 2" xfId="4274"/>
    <cellStyle name="40% - Accent5 12 5 2 2" xfId="16690"/>
    <cellStyle name="40% - Accent5 12 5 3" xfId="7463"/>
    <cellStyle name="40% - Accent5 12 5 3 2" xfId="17033"/>
    <cellStyle name="40% - Accent5 12 5 4" xfId="7765"/>
    <cellStyle name="40% - Accent5 12 5 4 2" xfId="15554"/>
    <cellStyle name="40% - Accent5 12 5 5" xfId="10145"/>
    <cellStyle name="40% - Accent5 12 5 6" xfId="8216"/>
    <cellStyle name="40% - Accent5 12 5 7" xfId="14773"/>
    <cellStyle name="40% - Accent5 12 5 8" xfId="22540"/>
    <cellStyle name="40% - Accent5 12 6" xfId="2833"/>
    <cellStyle name="40% - Accent5 12 6 2" xfId="4366"/>
    <cellStyle name="40% - Accent5 12 6 2 2" xfId="16691"/>
    <cellStyle name="40% - Accent5 12 6 3" xfId="7577"/>
    <cellStyle name="40% - Accent5 12 6 3 2" xfId="17032"/>
    <cellStyle name="40% - Accent5 12 6 4" xfId="7766"/>
    <cellStyle name="40% - Accent5 12 6 4 2" xfId="15555"/>
    <cellStyle name="40% - Accent5 12 6 5" xfId="10146"/>
    <cellStyle name="40% - Accent5 12 6 6" xfId="8217"/>
    <cellStyle name="40% - Accent5 12 6 7" xfId="14872"/>
    <cellStyle name="40% - Accent5 12 6 8" xfId="22639"/>
    <cellStyle name="40% - Accent5 12 7" xfId="3080"/>
    <cellStyle name="40% - Accent5 12 7 2" xfId="7767"/>
    <cellStyle name="40% - Accent5 12 7 2 2" xfId="16692"/>
    <cellStyle name="40% - Accent5 12 7 3" xfId="10147"/>
    <cellStyle name="40% - Accent5 12 7 3 2" xfId="17031"/>
    <cellStyle name="40% - Accent5 12 7 4" xfId="8218"/>
    <cellStyle name="40% - Accent5 12 7 4 2" xfId="15556"/>
    <cellStyle name="40% - Accent5 12 7 5" xfId="15278"/>
    <cellStyle name="40% - Accent5 12 8" xfId="4620"/>
    <cellStyle name="40% - Accent5 12 8 2" xfId="16686"/>
    <cellStyle name="40% - Accent5 12 9" xfId="5110"/>
    <cellStyle name="40% - Accent5 12 9 2" xfId="17037"/>
    <cellStyle name="40% - Accent5 13" xfId="460"/>
    <cellStyle name="40% - Accent5 13 2" xfId="3098"/>
    <cellStyle name="40% - Accent5 13 2 2" xfId="16693"/>
    <cellStyle name="40% - Accent5 13 3" xfId="5384"/>
    <cellStyle name="40% - Accent5 13 3 2" xfId="17030"/>
    <cellStyle name="40% - Accent5 13 4" xfId="7768"/>
    <cellStyle name="40% - Accent5 13 4 2" xfId="15616"/>
    <cellStyle name="40% - Accent5 13 5" xfId="10148"/>
    <cellStyle name="40% - Accent5 13 6" xfId="8219"/>
    <cellStyle name="40% - Accent5 13 7" xfId="13404"/>
    <cellStyle name="40% - Accent5 13 8" xfId="21268"/>
    <cellStyle name="40% - Accent5 14" xfId="579"/>
    <cellStyle name="40% - Accent5 14 2" xfId="3137"/>
    <cellStyle name="40% - Accent5 14 2 2" xfId="16694"/>
    <cellStyle name="40% - Accent5 14 3" xfId="5491"/>
    <cellStyle name="40% - Accent5 14 3 2" xfId="17029"/>
    <cellStyle name="40% - Accent5 14 4" xfId="7769"/>
    <cellStyle name="40% - Accent5 14 4 2" xfId="15617"/>
    <cellStyle name="40% - Accent5 14 5" xfId="10149"/>
    <cellStyle name="40% - Accent5 14 6" xfId="8279"/>
    <cellStyle name="40% - Accent5 14 7" xfId="13463"/>
    <cellStyle name="40% - Accent5 14 8" xfId="21325"/>
    <cellStyle name="40% - Accent5 15" xfId="512"/>
    <cellStyle name="40% - Accent5 16" xfId="1344"/>
    <cellStyle name="40% - Accent5 17" xfId="1310"/>
    <cellStyle name="40% - Accent5 18" xfId="1062"/>
    <cellStyle name="40% - Accent5 19" xfId="1365"/>
    <cellStyle name="40% - Accent5 2" xfId="32"/>
    <cellStyle name="40% - Accent5 2 2" xfId="1538"/>
    <cellStyle name="40% - Accent5 2 3" xfId="1539"/>
    <cellStyle name="40% - Accent5 20" xfId="1406"/>
    <cellStyle name="40% - Accent5 21" xfId="1536"/>
    <cellStyle name="40% - Accent5 21 2" xfId="3574"/>
    <cellStyle name="40% - Accent5 21 2 2" xfId="16704"/>
    <cellStyle name="40% - Accent5 21 3" xfId="6283"/>
    <cellStyle name="40% - Accent5 21 3 2" xfId="17019"/>
    <cellStyle name="40% - Accent5 21 4" xfId="7779"/>
    <cellStyle name="40% - Accent5 21 4 2" xfId="15626"/>
    <cellStyle name="40% - Accent5 21 5" xfId="10153"/>
    <cellStyle name="40% - Accent5 21 6" xfId="8321"/>
    <cellStyle name="40% - Accent5 21 7" xfId="14022"/>
    <cellStyle name="40% - Accent5 21 8" xfId="21789"/>
    <cellStyle name="40% - Accent5 22" xfId="1563"/>
    <cellStyle name="40% - Accent5 22 2" xfId="3579"/>
    <cellStyle name="40% - Accent5 22 2 2" xfId="16705"/>
    <cellStyle name="40% - Accent5 22 3" xfId="6310"/>
    <cellStyle name="40% - Accent5 22 3 2" xfId="17018"/>
    <cellStyle name="40% - Accent5 22 4" xfId="7780"/>
    <cellStyle name="40% - Accent5 22 4 2" xfId="15648"/>
    <cellStyle name="40% - Accent5 22 5" xfId="10154"/>
    <cellStyle name="40% - Accent5 22 6" xfId="8322"/>
    <cellStyle name="40% - Accent5 22 7" xfId="14027"/>
    <cellStyle name="40% - Accent5 22 8" xfId="21794"/>
    <cellStyle name="40% - Accent5 23" xfId="1882"/>
    <cellStyle name="40% - Accent5 23 2" xfId="3617"/>
    <cellStyle name="40% - Accent5 23 2 2" xfId="16706"/>
    <cellStyle name="40% - Accent5 23 3" xfId="6627"/>
    <cellStyle name="40% - Accent5 23 3 2" xfId="17017"/>
    <cellStyle name="40% - Accent5 23 4" xfId="7781"/>
    <cellStyle name="40% - Accent5 23 4 2" xfId="15649"/>
    <cellStyle name="40% - Accent5 23 5" xfId="10155"/>
    <cellStyle name="40% - Accent5 23 6" xfId="8323"/>
    <cellStyle name="40% - Accent5 23 7" xfId="14074"/>
    <cellStyle name="40% - Accent5 23 8" xfId="21841"/>
    <cellStyle name="40% - Accent5 24" xfId="1673"/>
    <cellStyle name="40% - Accent5 24 2" xfId="3592"/>
    <cellStyle name="40% - Accent5 24 2 2" xfId="16707"/>
    <cellStyle name="40% - Accent5 24 3" xfId="6419"/>
    <cellStyle name="40% - Accent5 24 3 2" xfId="17016"/>
    <cellStyle name="40% - Accent5 24 4" xfId="7782"/>
    <cellStyle name="40% - Accent5 24 4 2" xfId="15650"/>
    <cellStyle name="40% - Accent5 24 5" xfId="10156"/>
    <cellStyle name="40% - Accent5 24 6" xfId="8345"/>
    <cellStyle name="40% - Accent5 24 7" xfId="14040"/>
    <cellStyle name="40% - Accent5 24 8" xfId="21807"/>
    <cellStyle name="40% - Accent5 25" xfId="2093"/>
    <cellStyle name="40% - Accent5 25 2" xfId="3700"/>
    <cellStyle name="40% - Accent5 25 2 2" xfId="16708"/>
    <cellStyle name="40% - Accent5 25 3" xfId="6837"/>
    <cellStyle name="40% - Accent5 25 3 2" xfId="17015"/>
    <cellStyle name="40% - Accent5 25 4" xfId="7783"/>
    <cellStyle name="40% - Accent5 25 4 2" xfId="15651"/>
    <cellStyle name="40% - Accent5 25 5" xfId="10157"/>
    <cellStyle name="40% - Accent5 25 6" xfId="8346"/>
    <cellStyle name="40% - Accent5 25 7" xfId="14184"/>
    <cellStyle name="40% - Accent5 25 8" xfId="21951"/>
    <cellStyle name="40% - Accent5 26" xfId="2593"/>
    <cellStyle name="40% - Accent5 26 2" xfId="4160"/>
    <cellStyle name="40% - Accent5 26 2 2" xfId="16709"/>
    <cellStyle name="40% - Accent5 26 3" xfId="7337"/>
    <cellStyle name="40% - Accent5 26 3 2" xfId="17014"/>
    <cellStyle name="40% - Accent5 26 4" xfId="7784"/>
    <cellStyle name="40% - Accent5 26 4 2" xfId="15656"/>
    <cellStyle name="40% - Accent5 26 5" xfId="10158"/>
    <cellStyle name="40% - Accent5 26 6" xfId="8347"/>
    <cellStyle name="40% - Accent5 26 7" xfId="14653"/>
    <cellStyle name="40% - Accent5 26 8" xfId="22420"/>
    <cellStyle name="40% - Accent5 27" xfId="2754"/>
    <cellStyle name="40% - Accent5 27 2" xfId="4298"/>
    <cellStyle name="40% - Accent5 27 2 2" xfId="16710"/>
    <cellStyle name="40% - Accent5 27 3" xfId="7498"/>
    <cellStyle name="40% - Accent5 27 3 2" xfId="17013"/>
    <cellStyle name="40% - Accent5 27 4" xfId="7785"/>
    <cellStyle name="40% - Accent5 27 4 2" xfId="15657"/>
    <cellStyle name="40% - Accent5 27 5" xfId="10159"/>
    <cellStyle name="40% - Accent5 27 6" xfId="8363"/>
    <cellStyle name="40% - Accent5 27 7" xfId="14798"/>
    <cellStyle name="40% - Accent5 27 8" xfId="22565"/>
    <cellStyle name="40% - Accent5 28" xfId="2853"/>
    <cellStyle name="40% - Accent5 28 2" xfId="7786"/>
    <cellStyle name="40% - Accent5 28 2 2" xfId="16711"/>
    <cellStyle name="40% - Accent5 28 3" xfId="10160"/>
    <cellStyle name="40% - Accent5 28 3 2" xfId="17012"/>
    <cellStyle name="40% - Accent5 28 4" xfId="8364"/>
    <cellStyle name="40% - Accent5 28 4 2" xfId="15658"/>
    <cellStyle name="40% - Accent5 28 5" xfId="15043"/>
    <cellStyle name="40% - Accent5 29" xfId="4380"/>
    <cellStyle name="40% - Accent5 29 2" xfId="16671"/>
    <cellStyle name="40% - Accent5 3" xfId="33"/>
    <cellStyle name="40% - Accent5 3 2" xfId="1541"/>
    <cellStyle name="40% - Accent5 3 3" xfId="1542"/>
    <cellStyle name="40% - Accent5 30" xfId="4674"/>
    <cellStyle name="40% - Accent5 30 2" xfId="17052"/>
    <cellStyle name="40% - Accent5 31" xfId="7746"/>
    <cellStyle name="40% - Accent5 31 2" xfId="15481"/>
    <cellStyle name="40% - Accent5 32" xfId="10126"/>
    <cellStyle name="40% - Accent5 33" xfId="8143"/>
    <cellStyle name="40% - Accent5 34" xfId="12982"/>
    <cellStyle name="40% - Accent5 35" xfId="20849"/>
    <cellStyle name="40% - Accent5 4" xfId="137"/>
    <cellStyle name="40% - Accent5 4 10" xfId="2208"/>
    <cellStyle name="40% - Accent5 4 10 2" xfId="3803"/>
    <cellStyle name="40% - Accent5 4 10 2 2" xfId="16716"/>
    <cellStyle name="40% - Accent5 4 10 3" xfId="6952"/>
    <cellStyle name="40% - Accent5 4 10 3 2" xfId="17007"/>
    <cellStyle name="40% - Accent5 4 10 4" xfId="7791"/>
    <cellStyle name="40% - Accent5 4 10 4 2" xfId="15681"/>
    <cellStyle name="40% - Accent5 4 10 5" xfId="10162"/>
    <cellStyle name="40% - Accent5 4 10 6" xfId="8366"/>
    <cellStyle name="40% - Accent5 4 10 7" xfId="14290"/>
    <cellStyle name="40% - Accent5 4 10 8" xfId="22057"/>
    <cellStyle name="40% - Accent5 4 11" xfId="2291"/>
    <cellStyle name="40% - Accent5 4 11 2" xfId="3875"/>
    <cellStyle name="40% - Accent5 4 11 2 2" xfId="16717"/>
    <cellStyle name="40% - Accent5 4 11 3" xfId="7035"/>
    <cellStyle name="40% - Accent5 4 11 3 2" xfId="17006"/>
    <cellStyle name="40% - Accent5 4 11 4" xfId="7792"/>
    <cellStyle name="40% - Accent5 4 11 4 2" xfId="15682"/>
    <cellStyle name="40% - Accent5 4 11 5" xfId="10163"/>
    <cellStyle name="40% - Accent5 4 11 6" xfId="8367"/>
    <cellStyle name="40% - Accent5 4 11 7" xfId="14363"/>
    <cellStyle name="40% - Accent5 4 11 8" xfId="22130"/>
    <cellStyle name="40% - Accent5 4 12" xfId="2583"/>
    <cellStyle name="40% - Accent5 4 12 2" xfId="4150"/>
    <cellStyle name="40% - Accent5 4 12 2 2" xfId="16718"/>
    <cellStyle name="40% - Accent5 4 12 3" xfId="7327"/>
    <cellStyle name="40% - Accent5 4 12 3 2" xfId="17005"/>
    <cellStyle name="40% - Accent5 4 12 4" xfId="7793"/>
    <cellStyle name="40% - Accent5 4 12 4 2" xfId="15742"/>
    <cellStyle name="40% - Accent5 4 12 5" xfId="10164"/>
    <cellStyle name="40% - Accent5 4 12 6" xfId="8368"/>
    <cellStyle name="40% - Accent5 4 12 7" xfId="14643"/>
    <cellStyle name="40% - Accent5 4 12 8" xfId="22410"/>
    <cellStyle name="40% - Accent5 4 13" xfId="2873"/>
    <cellStyle name="40% - Accent5 4 13 2" xfId="7794"/>
    <cellStyle name="40% - Accent5 4 13 2 2" xfId="16719"/>
    <cellStyle name="40% - Accent5 4 13 3" xfId="10165"/>
    <cellStyle name="40% - Accent5 4 13 3 2" xfId="17004"/>
    <cellStyle name="40% - Accent5 4 13 4" xfId="8449"/>
    <cellStyle name="40% - Accent5 4 13 4 2" xfId="15743"/>
    <cellStyle name="40% - Accent5 4 13 5" xfId="15062"/>
    <cellStyle name="40% - Accent5 4 14" xfId="4406"/>
    <cellStyle name="40% - Accent5 4 14 2" xfId="16715"/>
    <cellStyle name="40% - Accent5 4 15" xfId="4779"/>
    <cellStyle name="40% - Accent5 4 15 2" xfId="17008"/>
    <cellStyle name="40% - Accent5 4 16" xfId="7790"/>
    <cellStyle name="40% - Accent5 4 16 2" xfId="15680"/>
    <cellStyle name="40% - Accent5 4 17" xfId="10161"/>
    <cellStyle name="40% - Accent5 4 18" xfId="8365"/>
    <cellStyle name="40% - Accent5 4 19" xfId="13156"/>
    <cellStyle name="40% - Accent5 4 2" xfId="315"/>
    <cellStyle name="40% - Accent5 4 2 10" xfId="2563"/>
    <cellStyle name="40% - Accent5 4 2 10 2" xfId="4131"/>
    <cellStyle name="40% - Accent5 4 2 10 2 2" xfId="16721"/>
    <cellStyle name="40% - Accent5 4 2 10 3" xfId="7307"/>
    <cellStyle name="40% - Accent5 4 2 10 3 2" xfId="17002"/>
    <cellStyle name="40% - Accent5 4 2 10 4" xfId="7796"/>
    <cellStyle name="40% - Accent5 4 2 10 4 2" xfId="15745"/>
    <cellStyle name="40% - Accent5 4 2 10 5" xfId="10167"/>
    <cellStyle name="40% - Accent5 4 2 10 6" xfId="8451"/>
    <cellStyle name="40% - Accent5 4 2 10 7" xfId="14623"/>
    <cellStyle name="40% - Accent5 4 2 10 8" xfId="22390"/>
    <cellStyle name="40% - Accent5 4 2 11" xfId="2961"/>
    <cellStyle name="40% - Accent5 4 2 11 2" xfId="7797"/>
    <cellStyle name="40% - Accent5 4 2 11 2 2" xfId="16722"/>
    <cellStyle name="40% - Accent5 4 2 11 3" xfId="10168"/>
    <cellStyle name="40% - Accent5 4 2 11 3 2" xfId="17001"/>
    <cellStyle name="40% - Accent5 4 2 11 4" xfId="8452"/>
    <cellStyle name="40% - Accent5 4 2 11 4 2" xfId="15746"/>
    <cellStyle name="40% - Accent5 4 2 11 5" xfId="15159"/>
    <cellStyle name="40% - Accent5 4 2 12" xfId="4501"/>
    <cellStyle name="40% - Accent5 4 2 12 2" xfId="16720"/>
    <cellStyle name="40% - Accent5 4 2 13" xfId="4989"/>
    <cellStyle name="40% - Accent5 4 2 13 2" xfId="17003"/>
    <cellStyle name="40% - Accent5 4 2 14" xfId="7795"/>
    <cellStyle name="40% - Accent5 4 2 14 2" xfId="15744"/>
    <cellStyle name="40% - Accent5 4 2 15" xfId="10166"/>
    <cellStyle name="40% - Accent5 4 2 16" xfId="8450"/>
    <cellStyle name="40% - Accent5 4 2 17" xfId="13268"/>
    <cellStyle name="40% - Accent5 4 2 18" xfId="20995"/>
    <cellStyle name="40% - Accent5 4 2 2" xfId="692"/>
    <cellStyle name="40% - Accent5 4 2 2 2" xfId="3229"/>
    <cellStyle name="40% - Accent5 4 2 2 2 2" xfId="16723"/>
    <cellStyle name="40% - Accent5 4 2 2 3" xfId="5604"/>
    <cellStyle name="40% - Accent5 4 2 2 3 2" xfId="17000"/>
    <cellStyle name="40% - Accent5 4 2 2 4" xfId="7798"/>
    <cellStyle name="40% - Accent5 4 2 2 4 2" xfId="15747"/>
    <cellStyle name="40% - Accent5 4 2 2 5" xfId="10169"/>
    <cellStyle name="40% - Accent5 4 2 2 6" xfId="8453"/>
    <cellStyle name="40% - Accent5 4 2 2 7" xfId="13557"/>
    <cellStyle name="40% - Accent5 4 2 2 8" xfId="21420"/>
    <cellStyle name="40% - Accent5 4 2 3" xfId="1153"/>
    <cellStyle name="40% - Accent5 4 2 3 2" xfId="3431"/>
    <cellStyle name="40% - Accent5 4 2 3 2 2" xfId="16724"/>
    <cellStyle name="40% - Accent5 4 2 3 3" xfId="5903"/>
    <cellStyle name="40% - Accent5 4 2 3 3 2" xfId="16999"/>
    <cellStyle name="40% - Accent5 4 2 3 4" xfId="7799"/>
    <cellStyle name="40% - Accent5 4 2 3 4 2" xfId="15748"/>
    <cellStyle name="40% - Accent5 4 2 3 5" xfId="10170"/>
    <cellStyle name="40% - Accent5 4 2 3 6" xfId="8482"/>
    <cellStyle name="40% - Accent5 4 2 3 7" xfId="13874"/>
    <cellStyle name="40% - Accent5 4 2 3 8" xfId="21642"/>
    <cellStyle name="40% - Accent5 4 2 4" xfId="1544"/>
    <cellStyle name="40% - Accent5 4 2 4 2" xfId="3576"/>
    <cellStyle name="40% - Accent5 4 2 4 2 2" xfId="16725"/>
    <cellStyle name="40% - Accent5 4 2 4 3" xfId="6291"/>
    <cellStyle name="40% - Accent5 4 2 4 3 2" xfId="16998"/>
    <cellStyle name="40% - Accent5 4 2 4 4" xfId="7800"/>
    <cellStyle name="40% - Accent5 4 2 4 4 2" xfId="15749"/>
    <cellStyle name="40% - Accent5 4 2 4 5" xfId="10171"/>
    <cellStyle name="40% - Accent5 4 2 4 6" xfId="8483"/>
    <cellStyle name="40% - Accent5 4 2 4 7" xfId="14024"/>
    <cellStyle name="40% - Accent5 4 2 4 8" xfId="21791"/>
    <cellStyle name="40% - Accent5 4 2 5" xfId="1537"/>
    <cellStyle name="40% - Accent5 4 2 5 2" xfId="3575"/>
    <cellStyle name="40% - Accent5 4 2 5 2 2" xfId="16726"/>
    <cellStyle name="40% - Accent5 4 2 5 3" xfId="6284"/>
    <cellStyle name="40% - Accent5 4 2 5 3 2" xfId="16997"/>
    <cellStyle name="40% - Accent5 4 2 5 4" xfId="7801"/>
    <cellStyle name="40% - Accent5 4 2 5 4 2" xfId="15750"/>
    <cellStyle name="40% - Accent5 4 2 5 5" xfId="10172"/>
    <cellStyle name="40% - Accent5 4 2 5 6" xfId="8484"/>
    <cellStyle name="40% - Accent5 4 2 5 7" xfId="14023"/>
    <cellStyle name="40% - Accent5 4 2 5 8" xfId="21790"/>
    <cellStyle name="40% - Accent5 4 2 6" xfId="1878"/>
    <cellStyle name="40% - Accent5 4 2 6 2" xfId="3616"/>
    <cellStyle name="40% - Accent5 4 2 6 2 2" xfId="16727"/>
    <cellStyle name="40% - Accent5 4 2 6 3" xfId="6623"/>
    <cellStyle name="40% - Accent5 4 2 6 3 2" xfId="16996"/>
    <cellStyle name="40% - Accent5 4 2 6 4" xfId="7802"/>
    <cellStyle name="40% - Accent5 4 2 6 4 2" xfId="15759"/>
    <cellStyle name="40% - Accent5 4 2 6 5" xfId="10173"/>
    <cellStyle name="40% - Accent5 4 2 6 6" xfId="8485"/>
    <cellStyle name="40% - Accent5 4 2 6 7" xfId="14073"/>
    <cellStyle name="40% - Accent5 4 2 6 8" xfId="21840"/>
    <cellStyle name="40% - Accent5 4 2 7" xfId="1632"/>
    <cellStyle name="40% - Accent5 4 2 7 2" xfId="3587"/>
    <cellStyle name="40% - Accent5 4 2 7 2 2" xfId="16728"/>
    <cellStyle name="40% - Accent5 4 2 7 3" xfId="6378"/>
    <cellStyle name="40% - Accent5 4 2 7 3 2" xfId="16995"/>
    <cellStyle name="40% - Accent5 4 2 7 4" xfId="7803"/>
    <cellStyle name="40% - Accent5 4 2 7 4 2" xfId="15760"/>
    <cellStyle name="40% - Accent5 4 2 7 5" xfId="10174"/>
    <cellStyle name="40% - Accent5 4 2 7 6" xfId="8490"/>
    <cellStyle name="40% - Accent5 4 2 7 7" xfId="14035"/>
    <cellStyle name="40% - Accent5 4 2 7 8" xfId="21802"/>
    <cellStyle name="40% - Accent5 4 2 8" xfId="2375"/>
    <cellStyle name="40% - Accent5 4 2 8 2" xfId="3956"/>
    <cellStyle name="40% - Accent5 4 2 8 2 2" xfId="16729"/>
    <cellStyle name="40% - Accent5 4 2 8 3" xfId="7119"/>
    <cellStyle name="40% - Accent5 4 2 8 3 2" xfId="16994"/>
    <cellStyle name="40% - Accent5 4 2 8 4" xfId="7804"/>
    <cellStyle name="40% - Accent5 4 2 8 4 2" xfId="15761"/>
    <cellStyle name="40% - Accent5 4 2 8 5" xfId="10175"/>
    <cellStyle name="40% - Accent5 4 2 8 6" xfId="8491"/>
    <cellStyle name="40% - Accent5 4 2 8 7" xfId="14446"/>
    <cellStyle name="40% - Accent5 4 2 8 8" xfId="22213"/>
    <cellStyle name="40% - Accent5 4 2 9" xfId="2273"/>
    <cellStyle name="40% - Accent5 4 2 9 2" xfId="3858"/>
    <cellStyle name="40% - Accent5 4 2 9 2 2" xfId="16730"/>
    <cellStyle name="40% - Accent5 4 2 9 3" xfId="7017"/>
    <cellStyle name="40% - Accent5 4 2 9 3 2" xfId="16993"/>
    <cellStyle name="40% - Accent5 4 2 9 4" xfId="7805"/>
    <cellStyle name="40% - Accent5 4 2 9 4 2" xfId="15783"/>
    <cellStyle name="40% - Accent5 4 2 9 5" xfId="10176"/>
    <cellStyle name="40% - Accent5 4 2 9 6" xfId="8492"/>
    <cellStyle name="40% - Accent5 4 2 9 7" xfId="14346"/>
    <cellStyle name="40% - Accent5 4 2 9 8" xfId="22113"/>
    <cellStyle name="40% - Accent5 4 20" xfId="20879"/>
    <cellStyle name="40% - Accent5 4 3" xfId="284"/>
    <cellStyle name="40% - Accent5 4 3 10" xfId="2542"/>
    <cellStyle name="40% - Accent5 4 3 10 2" xfId="4111"/>
    <cellStyle name="40% - Accent5 4 3 10 2 2" xfId="16732"/>
    <cellStyle name="40% - Accent5 4 3 10 3" xfId="7286"/>
    <cellStyle name="40% - Accent5 4 3 10 3 2" xfId="16991"/>
    <cellStyle name="40% - Accent5 4 3 10 4" xfId="7807"/>
    <cellStyle name="40% - Accent5 4 3 10 4 2" xfId="15785"/>
    <cellStyle name="40% - Accent5 4 3 10 5" xfId="10178"/>
    <cellStyle name="40% - Accent5 4 3 10 6" xfId="8536"/>
    <cellStyle name="40% - Accent5 4 3 10 7" xfId="14603"/>
    <cellStyle name="40% - Accent5 4 3 10 8" xfId="22370"/>
    <cellStyle name="40% - Accent5 4 3 11" xfId="2936"/>
    <cellStyle name="40% - Accent5 4 3 11 2" xfId="7808"/>
    <cellStyle name="40% - Accent5 4 3 11 2 2" xfId="16733"/>
    <cellStyle name="40% - Accent5 4 3 11 3" xfId="10179"/>
    <cellStyle name="40% - Accent5 4 3 11 3 2" xfId="16990"/>
    <cellStyle name="40% - Accent5 4 3 11 4" xfId="8537"/>
    <cellStyle name="40% - Accent5 4 3 11 4 2" xfId="15786"/>
    <cellStyle name="40% - Accent5 4 3 11 5" xfId="15134"/>
    <cellStyle name="40% - Accent5 4 3 12" xfId="4476"/>
    <cellStyle name="40% - Accent5 4 3 12 2" xfId="16731"/>
    <cellStyle name="40% - Accent5 4 3 13" xfId="4958"/>
    <cellStyle name="40% - Accent5 4 3 13 2" xfId="16992"/>
    <cellStyle name="40% - Accent5 4 3 14" xfId="7806"/>
    <cellStyle name="40% - Accent5 4 3 14 2" xfId="15784"/>
    <cellStyle name="40% - Accent5 4 3 15" xfId="10177"/>
    <cellStyle name="40% - Accent5 4 3 16" xfId="8493"/>
    <cellStyle name="40% - Accent5 4 3 17" xfId="13238"/>
    <cellStyle name="40% - Accent5 4 3 18" xfId="20965"/>
    <cellStyle name="40% - Accent5 4 3 2" xfId="664"/>
    <cellStyle name="40% - Accent5 4 3 2 2" xfId="3203"/>
    <cellStyle name="40% - Accent5 4 3 2 2 2" xfId="16734"/>
    <cellStyle name="40% - Accent5 4 3 2 3" xfId="5576"/>
    <cellStyle name="40% - Accent5 4 3 2 3 2" xfId="16989"/>
    <cellStyle name="40% - Accent5 4 3 2 4" xfId="7809"/>
    <cellStyle name="40% - Accent5 4 3 2 4 2" xfId="15791"/>
    <cellStyle name="40% - Accent5 4 3 2 5" xfId="10180"/>
    <cellStyle name="40% - Accent5 4 3 2 6" xfId="8538"/>
    <cellStyle name="40% - Accent5 4 3 2 7" xfId="13532"/>
    <cellStyle name="40% - Accent5 4 3 2 8" xfId="21394"/>
    <cellStyle name="40% - Accent5 4 3 3" xfId="1123"/>
    <cellStyle name="40% - Accent5 4 3 3 2" xfId="3407"/>
    <cellStyle name="40% - Accent5 4 3 3 2 2" xfId="16735"/>
    <cellStyle name="40% - Accent5 4 3 3 3" xfId="5873"/>
    <cellStyle name="40% - Accent5 4 3 3 3 2" xfId="16988"/>
    <cellStyle name="40% - Accent5 4 3 3 4" xfId="7810"/>
    <cellStyle name="40% - Accent5 4 3 3 4 2" xfId="15792"/>
    <cellStyle name="40% - Accent5 4 3 3 5" xfId="10181"/>
    <cellStyle name="40% - Accent5 4 3 3 6" xfId="8584"/>
    <cellStyle name="40% - Accent5 4 3 3 7" xfId="13850"/>
    <cellStyle name="40% - Accent5 4 3 3 8" xfId="21617"/>
    <cellStyle name="40% - Accent5 4 3 4" xfId="1545"/>
    <cellStyle name="40% - Accent5 4 3 5" xfId="1529"/>
    <cellStyle name="40% - Accent5 4 3 6" xfId="1877"/>
    <cellStyle name="40% - Accent5 4 3 7" xfId="1629"/>
    <cellStyle name="40% - Accent5 4 3 8" xfId="2344"/>
    <cellStyle name="40% - Accent5 4 3 8 2" xfId="3926"/>
    <cellStyle name="40% - Accent5 4 3 8 2 2" xfId="16740"/>
    <cellStyle name="40% - Accent5 4 3 8 3" xfId="7088"/>
    <cellStyle name="40% - Accent5 4 3 8 3 2" xfId="16983"/>
    <cellStyle name="40% - Accent5 4 3 8 4" xfId="7815"/>
    <cellStyle name="40% - Accent5 4 3 8 4 2" xfId="15814"/>
    <cellStyle name="40% - Accent5 4 3 8 5" xfId="10186"/>
    <cellStyle name="40% - Accent5 4 3 8 6" xfId="8585"/>
    <cellStyle name="40% - Accent5 4 3 8 7" xfId="14416"/>
    <cellStyle name="40% - Accent5 4 3 8 8" xfId="22183"/>
    <cellStyle name="40% - Accent5 4 3 9" xfId="2154"/>
    <cellStyle name="40% - Accent5 4 3 9 2" xfId="3758"/>
    <cellStyle name="40% - Accent5 4 3 9 2 2" xfId="16741"/>
    <cellStyle name="40% - Accent5 4 3 9 3" xfId="6898"/>
    <cellStyle name="40% - Accent5 4 3 9 3 2" xfId="16982"/>
    <cellStyle name="40% - Accent5 4 3 9 4" xfId="7816"/>
    <cellStyle name="40% - Accent5 4 3 9 4 2" xfId="15815"/>
    <cellStyle name="40% - Accent5 4 3 9 5" xfId="10187"/>
    <cellStyle name="40% - Accent5 4 3 9 6" xfId="8586"/>
    <cellStyle name="40% - Accent5 4 3 9 7" xfId="14243"/>
    <cellStyle name="40% - Accent5 4 3 9 8" xfId="22010"/>
    <cellStyle name="40% - Accent5 4 4" xfId="544"/>
    <cellStyle name="40% - Accent5 4 4 2" xfId="3125"/>
    <cellStyle name="40% - Accent5 4 4 2 2" xfId="16742"/>
    <cellStyle name="40% - Accent5 4 4 3" xfId="5457"/>
    <cellStyle name="40% - Accent5 4 4 3 2" xfId="16981"/>
    <cellStyle name="40% - Accent5 4 4 4" xfId="7817"/>
    <cellStyle name="40% - Accent5 4 4 4 2" xfId="15816"/>
    <cellStyle name="40% - Accent5 4 4 5" xfId="10188"/>
    <cellStyle name="40% - Accent5 4 4 6" xfId="8587"/>
    <cellStyle name="40% - Accent5 4 4 7" xfId="13449"/>
    <cellStyle name="40% - Accent5 4 4 8" xfId="21307"/>
    <cellStyle name="40% - Accent5 4 5" xfId="482"/>
    <cellStyle name="40% - Accent5 4 5 2" xfId="3106"/>
    <cellStyle name="40% - Accent5 4 5 2 2" xfId="16743"/>
    <cellStyle name="40% - Accent5 4 5 3" xfId="5406"/>
    <cellStyle name="40% - Accent5 4 5 3 2" xfId="16980"/>
    <cellStyle name="40% - Accent5 4 5 4" xfId="7818"/>
    <cellStyle name="40% - Accent5 4 5 4 2" xfId="15876"/>
    <cellStyle name="40% - Accent5 4 5 5" xfId="10189"/>
    <cellStyle name="40% - Accent5 4 5 6" xfId="8599"/>
    <cellStyle name="40% - Accent5 4 5 7" xfId="13413"/>
    <cellStyle name="40% - Accent5 4 5 8" xfId="21279"/>
    <cellStyle name="40% - Accent5 4 6" xfId="1543"/>
    <cellStyle name="40% - Accent5 4 7" xfId="1540"/>
    <cellStyle name="40% - Accent5 4 8" xfId="1879"/>
    <cellStyle name="40% - Accent5 4 9" xfId="1635"/>
    <cellStyle name="40% - Accent5 5" xfId="196"/>
    <cellStyle name="40% - Accent5 5 10" xfId="2258"/>
    <cellStyle name="40% - Accent5 5 10 2" xfId="3843"/>
    <cellStyle name="40% - Accent5 5 10 2 2" xfId="16749"/>
    <cellStyle name="40% - Accent5 5 10 3" xfId="7002"/>
    <cellStyle name="40% - Accent5 5 10 3 2" xfId="16974"/>
    <cellStyle name="40% - Accent5 5 10 4" xfId="7824"/>
    <cellStyle name="40% - Accent5 5 10 4 2" xfId="15878"/>
    <cellStyle name="40% - Accent5 5 10 5" xfId="10195"/>
    <cellStyle name="40% - Accent5 5 10 6" xfId="8879"/>
    <cellStyle name="40% - Accent5 5 10 7" xfId="14331"/>
    <cellStyle name="40% - Accent5 5 10 8" xfId="22098"/>
    <cellStyle name="40% - Accent5 5 11" xfId="2577"/>
    <cellStyle name="40% - Accent5 5 11 2" xfId="4144"/>
    <cellStyle name="40% - Accent5 5 11 2 2" xfId="16750"/>
    <cellStyle name="40% - Accent5 5 11 3" xfId="7321"/>
    <cellStyle name="40% - Accent5 5 11 3 2" xfId="16973"/>
    <cellStyle name="40% - Accent5 5 11 4" xfId="7825"/>
    <cellStyle name="40% - Accent5 5 11 4 2" xfId="15879"/>
    <cellStyle name="40% - Accent5 5 11 5" xfId="10196"/>
    <cellStyle name="40% - Accent5 5 11 6" xfId="8880"/>
    <cellStyle name="40% - Accent5 5 11 7" xfId="14637"/>
    <cellStyle name="40% - Accent5 5 11 8" xfId="22404"/>
    <cellStyle name="40% - Accent5 5 12" xfId="2750"/>
    <cellStyle name="40% - Accent5 5 12 2" xfId="4294"/>
    <cellStyle name="40% - Accent5 5 12 2 2" xfId="16751"/>
    <cellStyle name="40% - Accent5 5 12 3" xfId="7494"/>
    <cellStyle name="40% - Accent5 5 12 3 2" xfId="16972"/>
    <cellStyle name="40% - Accent5 5 12 4" xfId="7826"/>
    <cellStyle name="40% - Accent5 5 12 4 2" xfId="15880"/>
    <cellStyle name="40% - Accent5 5 12 5" xfId="10197"/>
    <cellStyle name="40% - Accent5 5 12 6" xfId="8882"/>
    <cellStyle name="40% - Accent5 5 12 7" xfId="14794"/>
    <cellStyle name="40% - Accent5 5 12 8" xfId="22561"/>
    <cellStyle name="40% - Accent5 5 13" xfId="2889"/>
    <cellStyle name="40% - Accent5 5 13 2" xfId="7827"/>
    <cellStyle name="40% - Accent5 5 13 2 2" xfId="16752"/>
    <cellStyle name="40% - Accent5 5 13 3" xfId="10198"/>
    <cellStyle name="40% - Accent5 5 13 3 2" xfId="16971"/>
    <cellStyle name="40% - Accent5 5 13 4" xfId="8883"/>
    <cellStyle name="40% - Accent5 5 13 4 2" xfId="15889"/>
    <cellStyle name="40% - Accent5 5 13 5" xfId="15081"/>
    <cellStyle name="40% - Accent5 5 14" xfId="4427"/>
    <cellStyle name="40% - Accent5 5 14 2" xfId="16748"/>
    <cellStyle name="40% - Accent5 5 15" xfId="4835"/>
    <cellStyle name="40% - Accent5 5 15 2" xfId="16975"/>
    <cellStyle name="40% - Accent5 5 16" xfId="7823"/>
    <cellStyle name="40% - Accent5 5 16 2" xfId="15877"/>
    <cellStyle name="40% - Accent5 5 17" xfId="10194"/>
    <cellStyle name="40% - Accent5 5 18" xfId="8757"/>
    <cellStyle name="40% - Accent5 5 19" xfId="13178"/>
    <cellStyle name="40% - Accent5 5 2" xfId="336"/>
    <cellStyle name="40% - Accent5 5 2 10" xfId="7828"/>
    <cellStyle name="40% - Accent5 5 2 10 2" xfId="15890"/>
    <cellStyle name="40% - Accent5 5 2 11" xfId="10199"/>
    <cellStyle name="40% - Accent5 5 2 12" xfId="8888"/>
    <cellStyle name="40% - Accent5 5 2 13" xfId="13287"/>
    <cellStyle name="40% - Accent5 5 2 14" xfId="21016"/>
    <cellStyle name="40% - Accent5 5 2 2" xfId="713"/>
    <cellStyle name="40% - Accent5 5 2 2 2" xfId="3250"/>
    <cellStyle name="40% - Accent5 5 2 2 2 2" xfId="16754"/>
    <cellStyle name="40% - Accent5 5 2 2 3" xfId="5625"/>
    <cellStyle name="40% - Accent5 5 2 2 3 2" xfId="16969"/>
    <cellStyle name="40% - Accent5 5 2 2 4" xfId="7829"/>
    <cellStyle name="40% - Accent5 5 2 2 4 2" xfId="15891"/>
    <cellStyle name="40% - Accent5 5 2 2 5" xfId="10200"/>
    <cellStyle name="40% - Accent5 5 2 2 6" xfId="8889"/>
    <cellStyle name="40% - Accent5 5 2 2 7" xfId="13576"/>
    <cellStyle name="40% - Accent5 5 2 2 8" xfId="21441"/>
    <cellStyle name="40% - Accent5 5 2 3" xfId="1174"/>
    <cellStyle name="40% - Accent5 5 2 3 2" xfId="3451"/>
    <cellStyle name="40% - Accent5 5 2 3 2 2" xfId="16755"/>
    <cellStyle name="40% - Accent5 5 2 3 3" xfId="5924"/>
    <cellStyle name="40% - Accent5 5 2 3 3 2" xfId="16968"/>
    <cellStyle name="40% - Accent5 5 2 3 4" xfId="7830"/>
    <cellStyle name="40% - Accent5 5 2 3 4 2" xfId="15913"/>
    <cellStyle name="40% - Accent5 5 2 3 5" xfId="10201"/>
    <cellStyle name="40% - Accent5 5 2 3 6" xfId="8890"/>
    <cellStyle name="40% - Accent5 5 2 3 7" xfId="13895"/>
    <cellStyle name="40% - Accent5 5 2 3 8" xfId="21663"/>
    <cellStyle name="40% - Accent5 5 2 4" xfId="2396"/>
    <cellStyle name="40% - Accent5 5 2 4 2" xfId="3976"/>
    <cellStyle name="40% - Accent5 5 2 4 2 2" xfId="16756"/>
    <cellStyle name="40% - Accent5 5 2 4 3" xfId="7140"/>
    <cellStyle name="40% - Accent5 5 2 4 3 2" xfId="16967"/>
    <cellStyle name="40% - Accent5 5 2 4 4" xfId="7831"/>
    <cellStyle name="40% - Accent5 5 2 4 4 2" xfId="15914"/>
    <cellStyle name="40% - Accent5 5 2 4 5" xfId="10202"/>
    <cellStyle name="40% - Accent5 5 2 4 6" xfId="8891"/>
    <cellStyle name="40% - Accent5 5 2 4 7" xfId="14467"/>
    <cellStyle name="40% - Accent5 5 2 4 8" xfId="22234"/>
    <cellStyle name="40% - Accent5 5 2 5" xfId="2129"/>
    <cellStyle name="40% - Accent5 5 2 5 2" xfId="3735"/>
    <cellStyle name="40% - Accent5 5 2 5 2 2" xfId="16757"/>
    <cellStyle name="40% - Accent5 5 2 5 3" xfId="6873"/>
    <cellStyle name="40% - Accent5 5 2 5 3 2" xfId="16966"/>
    <cellStyle name="40% - Accent5 5 2 5 4" xfId="7832"/>
    <cellStyle name="40% - Accent5 5 2 5 4 2" xfId="15915"/>
    <cellStyle name="40% - Accent5 5 2 5 5" xfId="10203"/>
    <cellStyle name="40% - Accent5 5 2 5 6" xfId="8931"/>
    <cellStyle name="40% - Accent5 5 2 5 7" xfId="14219"/>
    <cellStyle name="40% - Accent5 5 2 5 8" xfId="21986"/>
    <cellStyle name="40% - Accent5 5 2 6" xfId="2559"/>
    <cellStyle name="40% - Accent5 5 2 6 2" xfId="4127"/>
    <cellStyle name="40% - Accent5 5 2 6 2 2" xfId="16758"/>
    <cellStyle name="40% - Accent5 5 2 6 3" xfId="7303"/>
    <cellStyle name="40% - Accent5 5 2 6 3 2" xfId="16965"/>
    <cellStyle name="40% - Accent5 5 2 6 4" xfId="7833"/>
    <cellStyle name="40% - Accent5 5 2 6 4 2" xfId="15916"/>
    <cellStyle name="40% - Accent5 5 2 6 5" xfId="10204"/>
    <cellStyle name="40% - Accent5 5 2 6 6" xfId="8944"/>
    <cellStyle name="40% - Accent5 5 2 6 7" xfId="14619"/>
    <cellStyle name="40% - Accent5 5 2 6 8" xfId="22386"/>
    <cellStyle name="40% - Accent5 5 2 7" xfId="2982"/>
    <cellStyle name="40% - Accent5 5 2 7 2" xfId="7834"/>
    <cellStyle name="40% - Accent5 5 2 7 2 2" xfId="16759"/>
    <cellStyle name="40% - Accent5 5 2 7 3" xfId="10205"/>
    <cellStyle name="40% - Accent5 5 2 7 3 2" xfId="16964"/>
    <cellStyle name="40% - Accent5 5 2 7 4" xfId="8959"/>
    <cellStyle name="40% - Accent5 5 2 7 4 2" xfId="15921"/>
    <cellStyle name="40% - Accent5 5 2 7 5" xfId="15179"/>
    <cellStyle name="40% - Accent5 5 2 8" xfId="4522"/>
    <cellStyle name="40% - Accent5 5 2 8 2" xfId="16753"/>
    <cellStyle name="40% - Accent5 5 2 9" xfId="5010"/>
    <cellStyle name="40% - Accent5 5 2 9 2" xfId="16970"/>
    <cellStyle name="40% - Accent5 5 20" xfId="20904"/>
    <cellStyle name="40% - Accent5 5 3" xfId="375"/>
    <cellStyle name="40% - Accent5 5 3 10" xfId="7835"/>
    <cellStyle name="40% - Accent5 5 3 10 2" xfId="15922"/>
    <cellStyle name="40% - Accent5 5 3 11" xfId="10206"/>
    <cellStyle name="40% - Accent5 5 3 12" xfId="9012"/>
    <cellStyle name="40% - Accent5 5 3 13" xfId="13324"/>
    <cellStyle name="40% - Accent5 5 3 14" xfId="21054"/>
    <cellStyle name="40% - Accent5 5 3 2" xfId="752"/>
    <cellStyle name="40% - Accent5 5 3 2 2" xfId="3287"/>
    <cellStyle name="40% - Accent5 5 3 2 2 2" xfId="16761"/>
    <cellStyle name="40% - Accent5 5 3 2 3" xfId="5664"/>
    <cellStyle name="40% - Accent5 5 3 2 3 2" xfId="16962"/>
    <cellStyle name="40% - Accent5 5 3 2 4" xfId="7836"/>
    <cellStyle name="40% - Accent5 5 3 2 4 2" xfId="15923"/>
    <cellStyle name="40% - Accent5 5 3 2 5" xfId="10207"/>
    <cellStyle name="40% - Accent5 5 3 2 6" xfId="9027"/>
    <cellStyle name="40% - Accent5 5 3 2 7" xfId="13611"/>
    <cellStyle name="40% - Accent5 5 3 2 8" xfId="21478"/>
    <cellStyle name="40% - Accent5 5 3 3" xfId="1211"/>
    <cellStyle name="40% - Accent5 5 3 3 2" xfId="3488"/>
    <cellStyle name="40% - Accent5 5 3 3 2 2" xfId="16762"/>
    <cellStyle name="40% - Accent5 5 3 3 3" xfId="5961"/>
    <cellStyle name="40% - Accent5 5 3 3 3 2" xfId="16961"/>
    <cellStyle name="40% - Accent5 5 3 3 4" xfId="7837"/>
    <cellStyle name="40% - Accent5 5 3 3 4 2" xfId="15924"/>
    <cellStyle name="40% - Accent5 5 3 3 5" xfId="10208"/>
    <cellStyle name="40% - Accent5 5 3 3 6" xfId="9036"/>
    <cellStyle name="40% - Accent5 5 3 3 7" xfId="13932"/>
    <cellStyle name="40% - Accent5 5 3 3 8" xfId="21700"/>
    <cellStyle name="40% - Accent5 5 3 4" xfId="2435"/>
    <cellStyle name="40% - Accent5 5 3 4 2" xfId="4015"/>
    <cellStyle name="40% - Accent5 5 3 4 2 2" xfId="16763"/>
    <cellStyle name="40% - Accent5 5 3 4 3" xfId="7179"/>
    <cellStyle name="40% - Accent5 5 3 4 3 2" xfId="16960"/>
    <cellStyle name="40% - Accent5 5 3 4 4" xfId="7838"/>
    <cellStyle name="40% - Accent5 5 3 4 4 2" xfId="15946"/>
    <cellStyle name="40% - Accent5 5 3 4 5" xfId="10209"/>
    <cellStyle name="40% - Accent5 5 3 4 6" xfId="9045"/>
    <cellStyle name="40% - Accent5 5 3 4 7" xfId="14506"/>
    <cellStyle name="40% - Accent5 5 3 4 8" xfId="22273"/>
    <cellStyle name="40% - Accent5 5 3 5" xfId="2105"/>
    <cellStyle name="40% - Accent5 5 3 5 2" xfId="3711"/>
    <cellStyle name="40% - Accent5 5 3 5 2 2" xfId="16764"/>
    <cellStyle name="40% - Accent5 5 3 5 3" xfId="6849"/>
    <cellStyle name="40% - Accent5 5 3 5 3 2" xfId="16959"/>
    <cellStyle name="40% - Accent5 5 3 5 4" xfId="7839"/>
    <cellStyle name="40% - Accent5 5 3 5 4 2" xfId="15947"/>
    <cellStyle name="40% - Accent5 5 3 5 5" xfId="10210"/>
    <cellStyle name="40% - Accent5 5 3 5 6" xfId="9054"/>
    <cellStyle name="40% - Accent5 5 3 5 7" xfId="14195"/>
    <cellStyle name="40% - Accent5 5 3 5 8" xfId="21962"/>
    <cellStyle name="40% - Accent5 5 3 6" xfId="2539"/>
    <cellStyle name="40% - Accent5 5 3 6 2" xfId="4108"/>
    <cellStyle name="40% - Accent5 5 3 6 2 2" xfId="16765"/>
    <cellStyle name="40% - Accent5 5 3 6 3" xfId="7283"/>
    <cellStyle name="40% - Accent5 5 3 6 3 2" xfId="16958"/>
    <cellStyle name="40% - Accent5 5 3 6 4" xfId="7840"/>
    <cellStyle name="40% - Accent5 5 3 6 4 2" xfId="15948"/>
    <cellStyle name="40% - Accent5 5 3 6 5" xfId="10211"/>
    <cellStyle name="40% - Accent5 5 3 6 6" xfId="9083"/>
    <cellStyle name="40% - Accent5 5 3 6 7" xfId="14600"/>
    <cellStyle name="40% - Accent5 5 3 6 8" xfId="22367"/>
    <cellStyle name="40% - Accent5 5 3 7" xfId="3019"/>
    <cellStyle name="40% - Accent5 5 3 7 2" xfId="7841"/>
    <cellStyle name="40% - Accent5 5 3 7 2 2" xfId="16766"/>
    <cellStyle name="40% - Accent5 5 3 7 3" xfId="10212"/>
    <cellStyle name="40% - Accent5 5 3 7 3 2" xfId="16957"/>
    <cellStyle name="40% - Accent5 5 3 7 4" xfId="9084"/>
    <cellStyle name="40% - Accent5 5 3 7 4 2" xfId="15949"/>
    <cellStyle name="40% - Accent5 5 3 7 5" xfId="15217"/>
    <cellStyle name="40% - Accent5 5 3 8" xfId="4559"/>
    <cellStyle name="40% - Accent5 5 3 8 2" xfId="16760"/>
    <cellStyle name="40% - Accent5 5 3 9" xfId="5049"/>
    <cellStyle name="40% - Accent5 5 3 9 2" xfId="16963"/>
    <cellStyle name="40% - Accent5 5 4" xfId="590"/>
    <cellStyle name="40% - Accent5 5 4 2" xfId="3147"/>
    <cellStyle name="40% - Accent5 5 4 2 2" xfId="16767"/>
    <cellStyle name="40% - Accent5 5 4 3" xfId="5502"/>
    <cellStyle name="40% - Accent5 5 4 3 2" xfId="16956"/>
    <cellStyle name="40% - Accent5 5 4 4" xfId="7842"/>
    <cellStyle name="40% - Accent5 5 4 4 2" xfId="15950"/>
    <cellStyle name="40% - Accent5 5 4 5" xfId="10213"/>
    <cellStyle name="40% - Accent5 5 4 6" xfId="9085"/>
    <cellStyle name="40% - Accent5 5 4 7" xfId="13473"/>
    <cellStyle name="40% - Accent5 5 4 8" xfId="21335"/>
    <cellStyle name="40% - Accent5 5 5" xfId="1053"/>
    <cellStyle name="40% - Accent5 5 5 2" xfId="3360"/>
    <cellStyle name="40% - Accent5 5 5 2 2" xfId="16768"/>
    <cellStyle name="40% - Accent5 5 5 3" xfId="5803"/>
    <cellStyle name="40% - Accent5 5 5 3 2" xfId="16955"/>
    <cellStyle name="40% - Accent5 5 5 4" xfId="7843"/>
    <cellStyle name="40% - Accent5 5 5 4 2" xfId="16010"/>
    <cellStyle name="40% - Accent5 5 5 5" xfId="10214"/>
    <cellStyle name="40% - Accent5 5 5 6" xfId="9086"/>
    <cellStyle name="40% - Accent5 5 5 7" xfId="13801"/>
    <cellStyle name="40% - Accent5 5 5 8" xfId="21568"/>
    <cellStyle name="40% - Accent5 5 6" xfId="1546"/>
    <cellStyle name="40% - Accent5 5 7" xfId="1526"/>
    <cellStyle name="40% - Accent5 5 8" xfId="1876"/>
    <cellStyle name="40% - Accent5 5 9" xfId="1626"/>
    <cellStyle name="40% - Accent5 6" xfId="219"/>
    <cellStyle name="40% - Accent5 7" xfId="245"/>
    <cellStyle name="40% - Accent5 7 10" xfId="4445"/>
    <cellStyle name="40% - Accent5 7 10 2" xfId="16774"/>
    <cellStyle name="40% - Accent5 7 11" xfId="4884"/>
    <cellStyle name="40% - Accent5 7 11 2" xfId="16949"/>
    <cellStyle name="40% - Accent5 7 12" xfId="7849"/>
    <cellStyle name="40% - Accent5 7 12 2" xfId="16192"/>
    <cellStyle name="40% - Accent5 7 13" xfId="10220"/>
    <cellStyle name="40% - Accent5 7 14" xfId="9344"/>
    <cellStyle name="40% - Accent5 7 15" xfId="13200"/>
    <cellStyle name="40% - Accent5 7 16" xfId="20926"/>
    <cellStyle name="40% - Accent5 7 2" xfId="359"/>
    <cellStyle name="40% - Accent5 7 2 10" xfId="7850"/>
    <cellStyle name="40% - Accent5 7 2 10 2" xfId="16193"/>
    <cellStyle name="40% - Accent5 7 2 11" xfId="10221"/>
    <cellStyle name="40% - Accent5 7 2 12" xfId="9345"/>
    <cellStyle name="40% - Accent5 7 2 13" xfId="13308"/>
    <cellStyle name="40% - Accent5 7 2 14" xfId="21039"/>
    <cellStyle name="40% - Accent5 7 2 2" xfId="736"/>
    <cellStyle name="40% - Accent5 7 2 2 2" xfId="3273"/>
    <cellStyle name="40% - Accent5 7 2 2 2 2" xfId="16776"/>
    <cellStyle name="40% - Accent5 7 2 2 3" xfId="5648"/>
    <cellStyle name="40% - Accent5 7 2 2 3 2" xfId="16947"/>
    <cellStyle name="40% - Accent5 7 2 2 4" xfId="7851"/>
    <cellStyle name="40% - Accent5 7 2 2 4 2" xfId="16194"/>
    <cellStyle name="40% - Accent5 7 2 2 5" xfId="10222"/>
    <cellStyle name="40% - Accent5 7 2 2 6" xfId="9346"/>
    <cellStyle name="40% - Accent5 7 2 2 7" xfId="13597"/>
    <cellStyle name="40% - Accent5 7 2 2 8" xfId="21464"/>
    <cellStyle name="40% - Accent5 7 2 3" xfId="1197"/>
    <cellStyle name="40% - Accent5 7 2 3 2" xfId="3474"/>
    <cellStyle name="40% - Accent5 7 2 3 2 2" xfId="16777"/>
    <cellStyle name="40% - Accent5 7 2 3 3" xfId="5947"/>
    <cellStyle name="40% - Accent5 7 2 3 3 2" xfId="16911"/>
    <cellStyle name="40% - Accent5 7 2 3 4" xfId="7852"/>
    <cellStyle name="40% - Accent5 7 2 3 4 2" xfId="16195"/>
    <cellStyle name="40% - Accent5 7 2 3 5" xfId="10223"/>
    <cellStyle name="40% - Accent5 7 2 3 6" xfId="9347"/>
    <cellStyle name="40% - Accent5 7 2 3 7" xfId="13918"/>
    <cellStyle name="40% - Accent5 7 2 3 8" xfId="21686"/>
    <cellStyle name="40% - Accent5 7 2 4" xfId="2419"/>
    <cellStyle name="40% - Accent5 7 2 4 2" xfId="3999"/>
    <cellStyle name="40% - Accent5 7 2 4 2 2" xfId="16778"/>
    <cellStyle name="40% - Accent5 7 2 4 3" xfId="7163"/>
    <cellStyle name="40% - Accent5 7 2 4 3 2" xfId="16910"/>
    <cellStyle name="40% - Accent5 7 2 4 4" xfId="7853"/>
    <cellStyle name="40% - Accent5 7 2 4 4 2" xfId="16330"/>
    <cellStyle name="40% - Accent5 7 2 4 5" xfId="10224"/>
    <cellStyle name="40% - Accent5 7 2 4 6" xfId="9362"/>
    <cellStyle name="40% - Accent5 7 2 4 7" xfId="14490"/>
    <cellStyle name="40% - Accent5 7 2 4 8" xfId="22257"/>
    <cellStyle name="40% - Accent5 7 2 5" xfId="2285"/>
    <cellStyle name="40% - Accent5 7 2 5 2" xfId="3869"/>
    <cellStyle name="40% - Accent5 7 2 5 2 2" xfId="16779"/>
    <cellStyle name="40% - Accent5 7 2 5 3" xfId="7029"/>
    <cellStyle name="40% - Accent5 7 2 5 3 2" xfId="16909"/>
    <cellStyle name="40% - Accent5 7 2 5 4" xfId="7854"/>
    <cellStyle name="40% - Accent5 7 2 5 4 2" xfId="16331"/>
    <cellStyle name="40% - Accent5 7 2 5 5" xfId="10225"/>
    <cellStyle name="40% - Accent5 7 2 5 6" xfId="9363"/>
    <cellStyle name="40% - Accent5 7 2 5 7" xfId="14357"/>
    <cellStyle name="40% - Accent5 7 2 5 8" xfId="22124"/>
    <cellStyle name="40% - Accent5 7 2 6" xfId="2631"/>
    <cellStyle name="40% - Accent5 7 2 6 2" xfId="4192"/>
    <cellStyle name="40% - Accent5 7 2 6 2 2" xfId="16780"/>
    <cellStyle name="40% - Accent5 7 2 6 3" xfId="7375"/>
    <cellStyle name="40% - Accent5 7 2 6 3 2" xfId="16908"/>
    <cellStyle name="40% - Accent5 7 2 6 4" xfId="7855"/>
    <cellStyle name="40% - Accent5 7 2 6 4 2" xfId="16332"/>
    <cellStyle name="40% - Accent5 7 2 6 5" xfId="10226"/>
    <cellStyle name="40% - Accent5 7 2 6 6" xfId="9364"/>
    <cellStyle name="40% - Accent5 7 2 6 7" xfId="14689"/>
    <cellStyle name="40% - Accent5 7 2 6 8" xfId="22456"/>
    <cellStyle name="40% - Accent5 7 2 7" xfId="3005"/>
    <cellStyle name="40% - Accent5 7 2 7 2" xfId="7856"/>
    <cellStyle name="40% - Accent5 7 2 7 2 2" xfId="16781"/>
    <cellStyle name="40% - Accent5 7 2 7 3" xfId="10227"/>
    <cellStyle name="40% - Accent5 7 2 7 3 2" xfId="16907"/>
    <cellStyle name="40% - Accent5 7 2 7 4" xfId="9365"/>
    <cellStyle name="40% - Accent5 7 2 7 4 2" xfId="16333"/>
    <cellStyle name="40% - Accent5 7 2 7 5" xfId="15202"/>
    <cellStyle name="40% - Accent5 7 2 8" xfId="4545"/>
    <cellStyle name="40% - Accent5 7 2 8 2" xfId="16775"/>
    <cellStyle name="40% - Accent5 7 2 9" xfId="5033"/>
    <cellStyle name="40% - Accent5 7 2 9 2" xfId="16948"/>
    <cellStyle name="40% - Accent5 7 3" xfId="391"/>
    <cellStyle name="40% - Accent5 7 3 10" xfId="7857"/>
    <cellStyle name="40% - Accent5 7 3 10 2" xfId="16359"/>
    <cellStyle name="40% - Accent5 7 3 11" xfId="10228"/>
    <cellStyle name="40% - Accent5 7 3 12" xfId="9388"/>
    <cellStyle name="40% - Accent5 7 3 13" xfId="13340"/>
    <cellStyle name="40% - Accent5 7 3 14" xfId="21070"/>
    <cellStyle name="40% - Accent5 7 3 2" xfId="768"/>
    <cellStyle name="40% - Accent5 7 3 2 2" xfId="3303"/>
    <cellStyle name="40% - Accent5 7 3 2 2 2" xfId="16783"/>
    <cellStyle name="40% - Accent5 7 3 2 3" xfId="5680"/>
    <cellStyle name="40% - Accent5 7 3 2 3 2" xfId="16884"/>
    <cellStyle name="40% - Accent5 7 3 2 4" xfId="7858"/>
    <cellStyle name="40% - Accent5 7 3 2 4 2" xfId="16419"/>
    <cellStyle name="40% - Accent5 7 3 2 5" xfId="10229"/>
    <cellStyle name="40% - Accent5 7 3 2 6" xfId="9389"/>
    <cellStyle name="40% - Accent5 7 3 2 7" xfId="13627"/>
    <cellStyle name="40% - Accent5 7 3 2 8" xfId="21494"/>
    <cellStyle name="40% - Accent5 7 3 3" xfId="1227"/>
    <cellStyle name="40% - Accent5 7 3 3 2" xfId="3504"/>
    <cellStyle name="40% - Accent5 7 3 3 2 2" xfId="16784"/>
    <cellStyle name="40% - Accent5 7 3 3 3" xfId="5977"/>
    <cellStyle name="40% - Accent5 7 3 3 3 2" xfId="16883"/>
    <cellStyle name="40% - Accent5 7 3 3 4" xfId="7859"/>
    <cellStyle name="40% - Accent5 7 3 3 4 2" xfId="16420"/>
    <cellStyle name="40% - Accent5 7 3 3 5" xfId="10230"/>
    <cellStyle name="40% - Accent5 7 3 3 6" xfId="9390"/>
    <cellStyle name="40% - Accent5 7 3 3 7" xfId="13948"/>
    <cellStyle name="40% - Accent5 7 3 3 8" xfId="21716"/>
    <cellStyle name="40% - Accent5 7 3 4" xfId="2451"/>
    <cellStyle name="40% - Accent5 7 3 4 2" xfId="4031"/>
    <cellStyle name="40% - Accent5 7 3 4 2 2" xfId="16785"/>
    <cellStyle name="40% - Accent5 7 3 4 3" xfId="7195"/>
    <cellStyle name="40% - Accent5 7 3 4 3 2" xfId="16882"/>
    <cellStyle name="40% - Accent5 7 3 4 4" xfId="7860"/>
    <cellStyle name="40% - Accent5 7 3 4 4 2" xfId="16421"/>
    <cellStyle name="40% - Accent5 7 3 4 5" xfId="10231"/>
    <cellStyle name="40% - Accent5 7 3 4 6" xfId="9404"/>
    <cellStyle name="40% - Accent5 7 3 4 7" xfId="14522"/>
    <cellStyle name="40% - Accent5 7 3 4 8" xfId="22289"/>
    <cellStyle name="40% - Accent5 7 3 5" xfId="2674"/>
    <cellStyle name="40% - Accent5 7 3 5 2" xfId="4229"/>
    <cellStyle name="40% - Accent5 7 3 5 2 2" xfId="16786"/>
    <cellStyle name="40% - Accent5 7 3 5 3" xfId="7418"/>
    <cellStyle name="40% - Accent5 7 3 5 3 2" xfId="16877"/>
    <cellStyle name="40% - Accent5 7 3 5 4" xfId="7861"/>
    <cellStyle name="40% - Accent5 7 3 5 4 2" xfId="16497"/>
    <cellStyle name="40% - Accent5 7 3 5 5" xfId="10232"/>
    <cellStyle name="40% - Accent5 7 3 5 6" xfId="9407"/>
    <cellStyle name="40% - Accent5 7 3 5 7" xfId="14728"/>
    <cellStyle name="40% - Accent5 7 3 5 8" xfId="22495"/>
    <cellStyle name="40% - Accent5 7 3 6" xfId="2788"/>
    <cellStyle name="40% - Accent5 7 3 6 2" xfId="4321"/>
    <cellStyle name="40% - Accent5 7 3 6 2 2" xfId="16787"/>
    <cellStyle name="40% - Accent5 7 3 6 3" xfId="7532"/>
    <cellStyle name="40% - Accent5 7 3 6 3 2" xfId="16876"/>
    <cellStyle name="40% - Accent5 7 3 6 4" xfId="7862"/>
    <cellStyle name="40% - Accent5 7 3 6 4 2" xfId="16557"/>
    <cellStyle name="40% - Accent5 7 3 6 5" xfId="10233"/>
    <cellStyle name="40% - Accent5 7 3 6 6" xfId="9408"/>
    <cellStyle name="40% - Accent5 7 3 6 7" xfId="14827"/>
    <cellStyle name="40% - Accent5 7 3 6 8" xfId="22594"/>
    <cellStyle name="40% - Accent5 7 3 7" xfId="3035"/>
    <cellStyle name="40% - Accent5 7 3 7 2" xfId="7863"/>
    <cellStyle name="40% - Accent5 7 3 7 2 2" xfId="16788"/>
    <cellStyle name="40% - Accent5 7 3 7 3" xfId="10234"/>
    <cellStyle name="40% - Accent5 7 3 7 3 2" xfId="16875"/>
    <cellStyle name="40% - Accent5 7 3 7 4" xfId="9409"/>
    <cellStyle name="40% - Accent5 7 3 7 4 2" xfId="16558"/>
    <cellStyle name="40% - Accent5 7 3 7 5" xfId="15233"/>
    <cellStyle name="40% - Accent5 7 3 8" xfId="4575"/>
    <cellStyle name="40% - Accent5 7 3 8 2" xfId="16782"/>
    <cellStyle name="40% - Accent5 7 3 9" xfId="5065"/>
    <cellStyle name="40% - Accent5 7 3 9 2" xfId="16885"/>
    <cellStyle name="40% - Accent5 7 4" xfId="628"/>
    <cellStyle name="40% - Accent5 7 4 2" xfId="3169"/>
    <cellStyle name="40% - Accent5 7 4 2 2" xfId="16789"/>
    <cellStyle name="40% - Accent5 7 4 3" xfId="5540"/>
    <cellStyle name="40% - Accent5 7 4 3 2" xfId="16874"/>
    <cellStyle name="40% - Accent5 7 4 4" xfId="7864"/>
    <cellStyle name="40% - Accent5 7 4 4 2" xfId="16575"/>
    <cellStyle name="40% - Accent5 7 4 5" xfId="10235"/>
    <cellStyle name="40% - Accent5 7 4 6" xfId="9413"/>
    <cellStyle name="40% - Accent5 7 4 7" xfId="13498"/>
    <cellStyle name="40% - Accent5 7 4 8" xfId="21360"/>
    <cellStyle name="40% - Accent5 7 5" xfId="1088"/>
    <cellStyle name="40% - Accent5 7 5 2" xfId="3376"/>
    <cellStyle name="40% - Accent5 7 5 2 2" xfId="16790"/>
    <cellStyle name="40% - Accent5 7 5 3" xfId="5838"/>
    <cellStyle name="40% - Accent5 7 5 3 2" xfId="16852"/>
    <cellStyle name="40% - Accent5 7 5 4" xfId="7865"/>
    <cellStyle name="40% - Accent5 7 5 4 2" xfId="16576"/>
    <cellStyle name="40% - Accent5 7 5 5" xfId="10236"/>
    <cellStyle name="40% - Accent5 7 5 6" xfId="9414"/>
    <cellStyle name="40% - Accent5 7 5 7" xfId="13819"/>
    <cellStyle name="40% - Accent5 7 5 8" xfId="21586"/>
    <cellStyle name="40% - Accent5 7 6" xfId="2305"/>
    <cellStyle name="40% - Accent5 7 6 2" xfId="3887"/>
    <cellStyle name="40% - Accent5 7 6 2 2" xfId="16791"/>
    <cellStyle name="40% - Accent5 7 6 3" xfId="7049"/>
    <cellStyle name="40% - Accent5 7 6 3 2" xfId="16851"/>
    <cellStyle name="40% - Accent5 7 6 4" xfId="7866"/>
    <cellStyle name="40% - Accent5 7 6 4 2" xfId="16598"/>
    <cellStyle name="40% - Accent5 7 6 5" xfId="10237"/>
    <cellStyle name="40% - Accent5 7 6 6" xfId="9415"/>
    <cellStyle name="40% - Accent5 7 6 7" xfId="14377"/>
    <cellStyle name="40% - Accent5 7 6 8" xfId="22144"/>
    <cellStyle name="40% - Accent5 7 7" xfId="2223"/>
    <cellStyle name="40% - Accent5 7 7 2" xfId="3815"/>
    <cellStyle name="40% - Accent5 7 7 2 2" xfId="16792"/>
    <cellStyle name="40% - Accent5 7 7 3" xfId="6967"/>
    <cellStyle name="40% - Accent5 7 7 3 2" xfId="16850"/>
    <cellStyle name="40% - Accent5 7 7 4" xfId="7867"/>
    <cellStyle name="40% - Accent5 7 7 4 2" xfId="16599"/>
    <cellStyle name="40% - Accent5 7 7 5" xfId="10238"/>
    <cellStyle name="40% - Accent5 7 7 6" xfId="9416"/>
    <cellStyle name="40% - Accent5 7 7 7" xfId="14303"/>
    <cellStyle name="40% - Accent5 7 7 8" xfId="22070"/>
    <cellStyle name="40% - Accent5 7 8" xfId="2603"/>
    <cellStyle name="40% - Accent5 7 8 2" xfId="4167"/>
    <cellStyle name="40% - Accent5 7 8 2 2" xfId="16793"/>
    <cellStyle name="40% - Accent5 7 8 3" xfId="7347"/>
    <cellStyle name="40% - Accent5 7 8 3 2" xfId="16841"/>
    <cellStyle name="40% - Accent5 7 8 4" xfId="7868"/>
    <cellStyle name="40% - Accent5 7 8 4 2" xfId="16600"/>
    <cellStyle name="40% - Accent5 7 8 5" xfId="10239"/>
    <cellStyle name="40% - Accent5 7 8 6" xfId="9417"/>
    <cellStyle name="40% - Accent5 7 8 7" xfId="14663"/>
    <cellStyle name="40% - Accent5 7 8 8" xfId="22430"/>
    <cellStyle name="40% - Accent5 7 9" xfId="2905"/>
    <cellStyle name="40% - Accent5 7 9 2" xfId="7869"/>
    <cellStyle name="40% - Accent5 7 9 2 2" xfId="16794"/>
    <cellStyle name="40% - Accent5 7 9 3" xfId="10240"/>
    <cellStyle name="40% - Accent5 7 9 3 2" xfId="16840"/>
    <cellStyle name="40% - Accent5 7 9 4" xfId="9613"/>
    <cellStyle name="40% - Accent5 7 9 4 2" xfId="16601"/>
    <cellStyle name="40% - Accent5 7 9 5" xfId="15099"/>
    <cellStyle name="40% - Accent5 8" xfId="268"/>
    <cellStyle name="40% - Accent5 8 10" xfId="7870"/>
    <cellStyle name="40% - Accent5 8 10 2" xfId="16606"/>
    <cellStyle name="40% - Accent5 8 11" xfId="10241"/>
    <cellStyle name="40% - Accent5 8 12" xfId="9619"/>
    <cellStyle name="40% - Accent5 8 13" xfId="13222"/>
    <cellStyle name="40% - Accent5 8 14" xfId="20949"/>
    <cellStyle name="40% - Accent5 8 2" xfId="648"/>
    <cellStyle name="40% - Accent5 8 2 2" xfId="3188"/>
    <cellStyle name="40% - Accent5 8 2 2 2" xfId="16796"/>
    <cellStyle name="40% - Accent5 8 2 3" xfId="5560"/>
    <cellStyle name="40% - Accent5 8 2 3 2" xfId="16838"/>
    <cellStyle name="40% - Accent5 8 2 4" xfId="7871"/>
    <cellStyle name="40% - Accent5 8 2 4 2" xfId="16607"/>
    <cellStyle name="40% - Accent5 8 2 5" xfId="10242"/>
    <cellStyle name="40% - Accent5 8 2 6" xfId="9620"/>
    <cellStyle name="40% - Accent5 8 2 7" xfId="13517"/>
    <cellStyle name="40% - Accent5 8 2 8" xfId="21379"/>
    <cellStyle name="40% - Accent5 8 3" xfId="1108"/>
    <cellStyle name="40% - Accent5 8 3 2" xfId="3393"/>
    <cellStyle name="40% - Accent5 8 3 2 2" xfId="16797"/>
    <cellStyle name="40% - Accent5 8 3 3" xfId="5858"/>
    <cellStyle name="40% - Accent5 8 3 3 2" xfId="16837"/>
    <cellStyle name="40% - Accent5 8 3 4" xfId="7872"/>
    <cellStyle name="40% - Accent5 8 3 4 2" xfId="16608"/>
    <cellStyle name="40% - Accent5 8 3 5" xfId="10243"/>
    <cellStyle name="40% - Accent5 8 3 6" xfId="9621"/>
    <cellStyle name="40% - Accent5 8 3 7" xfId="13836"/>
    <cellStyle name="40% - Accent5 8 3 8" xfId="21603"/>
    <cellStyle name="40% - Accent5 8 4" xfId="2328"/>
    <cellStyle name="40% - Accent5 8 4 2" xfId="3910"/>
    <cellStyle name="40% - Accent5 8 4 2 2" xfId="16798"/>
    <cellStyle name="40% - Accent5 8 4 3" xfId="7072"/>
    <cellStyle name="40% - Accent5 8 4 3 2" xfId="16836"/>
    <cellStyle name="40% - Accent5 8 4 4" xfId="7873"/>
    <cellStyle name="40% - Accent5 8 4 4 2" xfId="16950"/>
    <cellStyle name="40% - Accent5 8 4 5" xfId="10244"/>
    <cellStyle name="40% - Accent5 8 4 6" xfId="9622"/>
    <cellStyle name="40% - Accent5 8 4 7" xfId="14400"/>
    <cellStyle name="40% - Accent5 8 4 8" xfId="22167"/>
    <cellStyle name="40% - Accent5 8 5" xfId="2162"/>
    <cellStyle name="40% - Accent5 8 5 2" xfId="3766"/>
    <cellStyle name="40% - Accent5 8 5 2 2" xfId="16799"/>
    <cellStyle name="40% - Accent5 8 5 3" xfId="6906"/>
    <cellStyle name="40% - Accent5 8 5 3 2" xfId="16835"/>
    <cellStyle name="40% - Accent5 8 5 4" xfId="7874"/>
    <cellStyle name="40% - Accent5 8 5 4 2" xfId="16951"/>
    <cellStyle name="40% - Accent5 8 5 5" xfId="10245"/>
    <cellStyle name="40% - Accent5 8 5 6" xfId="9654"/>
    <cellStyle name="40% - Accent5 8 5 7" xfId="14251"/>
    <cellStyle name="40% - Accent5 8 5 8" xfId="22018"/>
    <cellStyle name="40% - Accent5 8 6" xfId="2574"/>
    <cellStyle name="40% - Accent5 8 6 2" xfId="4141"/>
    <cellStyle name="40% - Accent5 8 6 2 2" xfId="16800"/>
    <cellStyle name="40% - Accent5 8 6 3" xfId="7318"/>
    <cellStyle name="40% - Accent5 8 6 3 2" xfId="16834"/>
    <cellStyle name="40% - Accent5 8 6 4" xfId="7875"/>
    <cellStyle name="40% - Accent5 8 6 4 2" xfId="16952"/>
    <cellStyle name="40% - Accent5 8 6 5" xfId="10246"/>
    <cellStyle name="40% - Accent5 8 6 6" xfId="9655"/>
    <cellStyle name="40% - Accent5 8 6 7" xfId="14634"/>
    <cellStyle name="40% - Accent5 8 6 8" xfId="22401"/>
    <cellStyle name="40% - Accent5 8 7" xfId="2922"/>
    <cellStyle name="40% - Accent5 8 7 2" xfId="7876"/>
    <cellStyle name="40% - Accent5 8 7 2 2" xfId="16801"/>
    <cellStyle name="40% - Accent5 8 7 3" xfId="10247"/>
    <cellStyle name="40% - Accent5 8 7 3 2" xfId="16833"/>
    <cellStyle name="40% - Accent5 8 7 4" xfId="9656"/>
    <cellStyle name="40% - Accent5 8 7 4 2" xfId="16953"/>
    <cellStyle name="40% - Accent5 8 7 5" xfId="15119"/>
    <cellStyle name="40% - Accent5 8 8" xfId="4462"/>
    <cellStyle name="40% - Accent5 8 8 2" xfId="16795"/>
    <cellStyle name="40% - Accent5 8 9" xfId="4942"/>
    <cellStyle name="40% - Accent5 8 9 2" xfId="16839"/>
    <cellStyle name="40% - Accent5 9" xfId="278"/>
    <cellStyle name="40% - Accent5 9 10" xfId="7877"/>
    <cellStyle name="40% - Accent5 9 10 2" xfId="16954"/>
    <cellStyle name="40% - Accent5 9 11" xfId="10248"/>
    <cellStyle name="40% - Accent5 9 12" xfId="9658"/>
    <cellStyle name="40% - Accent5 9 13" xfId="13232"/>
    <cellStyle name="40% - Accent5 9 14" xfId="20959"/>
    <cellStyle name="40% - Accent5 9 2" xfId="658"/>
    <cellStyle name="40% - Accent5 9 2 2" xfId="3197"/>
    <cellStyle name="40% - Accent5 9 2 2 2" xfId="16803"/>
    <cellStyle name="40% - Accent5 9 2 3" xfId="5570"/>
    <cellStyle name="40% - Accent5 9 2 3 2" xfId="16772"/>
    <cellStyle name="40% - Accent5 9 2 4" xfId="7878"/>
    <cellStyle name="40% - Accent5 9 2 4 2" xfId="16976"/>
    <cellStyle name="40% - Accent5 9 2 5" xfId="10249"/>
    <cellStyle name="40% - Accent5 9 2 6" xfId="9871"/>
    <cellStyle name="40% - Accent5 9 2 7" xfId="13526"/>
    <cellStyle name="40% - Accent5 9 2 8" xfId="21388"/>
    <cellStyle name="40% - Accent5 9 3" xfId="1117"/>
    <cellStyle name="40% - Accent5 9 3 2" xfId="3401"/>
    <cellStyle name="40% - Accent5 9 3 2 2" xfId="16804"/>
    <cellStyle name="40% - Accent5 9 3 3" xfId="5867"/>
    <cellStyle name="40% - Accent5 9 3 3 2" xfId="16771"/>
    <cellStyle name="40% - Accent5 9 3 4" xfId="7879"/>
    <cellStyle name="40% - Accent5 9 3 4 2" xfId="16977"/>
    <cellStyle name="40% - Accent5 9 3 5" xfId="10250"/>
    <cellStyle name="40% - Accent5 9 3 6" xfId="9872"/>
    <cellStyle name="40% - Accent5 9 3 7" xfId="13844"/>
    <cellStyle name="40% - Accent5 9 3 8" xfId="21611"/>
    <cellStyle name="40% - Accent5 9 4" xfId="2338"/>
    <cellStyle name="40% - Accent5 9 4 2" xfId="3920"/>
    <cellStyle name="40% - Accent5 9 4 2 2" xfId="16805"/>
    <cellStyle name="40% - Accent5 9 4 3" xfId="7082"/>
    <cellStyle name="40% - Accent5 9 4 3 2" xfId="16770"/>
    <cellStyle name="40% - Accent5 9 4 4" xfId="7880"/>
    <cellStyle name="40% - Accent5 9 4 4 2" xfId="16978"/>
    <cellStyle name="40% - Accent5 9 4 5" xfId="10251"/>
    <cellStyle name="40% - Accent5 9 4 6" xfId="9873"/>
    <cellStyle name="40% - Accent5 9 4 7" xfId="14410"/>
    <cellStyle name="40% - Accent5 9 4 8" xfId="22177"/>
    <cellStyle name="40% - Accent5 9 5" xfId="2061"/>
    <cellStyle name="40% - Accent5 9 5 2" xfId="3668"/>
    <cellStyle name="40% - Accent5 9 5 2 2" xfId="16806"/>
    <cellStyle name="40% - Accent5 9 5 3" xfId="6805"/>
    <cellStyle name="40% - Accent5 9 5 3 2" xfId="16769"/>
    <cellStyle name="40% - Accent5 9 5 4" xfId="7881"/>
    <cellStyle name="40% - Accent5 9 5 4 2" xfId="16979"/>
    <cellStyle name="40% - Accent5 9 5 5" xfId="10252"/>
    <cellStyle name="40% - Accent5 9 5 6" xfId="9874"/>
    <cellStyle name="40% - Accent5 9 5 7" xfId="14152"/>
    <cellStyle name="40% - Accent5 9 5 8" xfId="21919"/>
    <cellStyle name="40% - Accent5 9 6" xfId="2177"/>
    <cellStyle name="40% - Accent5 9 6 2" xfId="3779"/>
    <cellStyle name="40% - Accent5 9 6 2 2" xfId="16807"/>
    <cellStyle name="40% - Accent5 9 6 3" xfId="6921"/>
    <cellStyle name="40% - Accent5 9 6 3 2" xfId="16747"/>
    <cellStyle name="40% - Accent5 9 6 4" xfId="7882"/>
    <cellStyle name="40% - Accent5 9 6 4 2" xfId="16984"/>
    <cellStyle name="40% - Accent5 9 6 5" xfId="10253"/>
    <cellStyle name="40% - Accent5 9 6 6" xfId="9903"/>
    <cellStyle name="40% - Accent5 9 6 7" xfId="14264"/>
    <cellStyle name="40% - Accent5 9 6 8" xfId="22031"/>
    <cellStyle name="40% - Accent5 9 7" xfId="2930"/>
    <cellStyle name="40% - Accent5 9 7 2" xfId="7883"/>
    <cellStyle name="40% - Accent5 9 7 2 2" xfId="16808"/>
    <cellStyle name="40% - Accent5 9 7 3" xfId="10254"/>
    <cellStyle name="40% - Accent5 9 7 3 2" xfId="16746"/>
    <cellStyle name="40% - Accent5 9 7 4" xfId="9904"/>
    <cellStyle name="40% - Accent5 9 7 4 2" xfId="16985"/>
    <cellStyle name="40% - Accent5 9 7 5" xfId="15128"/>
    <cellStyle name="40% - Accent5 9 8" xfId="4470"/>
    <cellStyle name="40% - Accent5 9 8 2" xfId="16802"/>
    <cellStyle name="40% - Accent5 9 9" xfId="4952"/>
    <cellStyle name="40% - Accent5 9 9 2" xfId="16773"/>
    <cellStyle name="40% - Accent6" xfId="34" builtinId="51" customBuiltin="1"/>
    <cellStyle name="40% - Accent6 10" xfId="421"/>
    <cellStyle name="40% - Accent6 10 10" xfId="7885"/>
    <cellStyle name="40% - Accent6 10 10 2" xfId="16987"/>
    <cellStyle name="40% - Accent6 10 11" xfId="10256"/>
    <cellStyle name="40% - Accent6 10 12" xfId="9914"/>
    <cellStyle name="40% - Accent6 10 13" xfId="13370"/>
    <cellStyle name="40% - Accent6 10 14" xfId="21100"/>
    <cellStyle name="40% - Accent6 10 2" xfId="798"/>
    <cellStyle name="40% - Accent6 10 2 2" xfId="3333"/>
    <cellStyle name="40% - Accent6 10 2 2 2" xfId="16811"/>
    <cellStyle name="40% - Accent6 10 2 3" xfId="5710"/>
    <cellStyle name="40% - Accent6 10 2 3 2" xfId="16739"/>
    <cellStyle name="40% - Accent6 10 2 4" xfId="7886"/>
    <cellStyle name="40% - Accent6 10 2 4 2" xfId="17009"/>
    <cellStyle name="40% - Accent6 10 2 5" xfId="10257"/>
    <cellStyle name="40% - Accent6 10 2 6" xfId="9919"/>
    <cellStyle name="40% - Accent6 10 2 7" xfId="13654"/>
    <cellStyle name="40% - Accent6 10 2 8" xfId="21524"/>
    <cellStyle name="40% - Accent6 10 3" xfId="1257"/>
    <cellStyle name="40% - Accent6 10 3 2" xfId="3534"/>
    <cellStyle name="40% - Accent6 10 3 2 2" xfId="16812"/>
    <cellStyle name="40% - Accent6 10 3 3" xfId="6007"/>
    <cellStyle name="40% - Accent6 10 3 3 2" xfId="16738"/>
    <cellStyle name="40% - Accent6 10 3 4" xfId="7887"/>
    <cellStyle name="40% - Accent6 10 3 4 2" xfId="17010"/>
    <cellStyle name="40% - Accent6 10 3 5" xfId="10258"/>
    <cellStyle name="40% - Accent6 10 3 6" xfId="9920"/>
    <cellStyle name="40% - Accent6 10 3 7" xfId="13978"/>
    <cellStyle name="40% - Accent6 10 3 8" xfId="21746"/>
    <cellStyle name="40% - Accent6 10 4" xfId="2481"/>
    <cellStyle name="40% - Accent6 10 4 2" xfId="4061"/>
    <cellStyle name="40% - Accent6 10 4 2 2" xfId="16813"/>
    <cellStyle name="40% - Accent6 10 4 3" xfId="7225"/>
    <cellStyle name="40% - Accent6 10 4 3 2" xfId="16737"/>
    <cellStyle name="40% - Accent6 10 4 4" xfId="7888"/>
    <cellStyle name="40% - Accent6 10 4 4 2" xfId="17011"/>
    <cellStyle name="40% - Accent6 10 4 5" xfId="10259"/>
    <cellStyle name="40% - Accent6 10 4 6" xfId="9924"/>
    <cellStyle name="40% - Accent6 10 4 7" xfId="14552"/>
    <cellStyle name="40% - Accent6 10 4 8" xfId="22319"/>
    <cellStyle name="40% - Accent6 10 5" xfId="2704"/>
    <cellStyle name="40% - Accent6 10 5 2" xfId="4259"/>
    <cellStyle name="40% - Accent6 10 5 2 2" xfId="16814"/>
    <cellStyle name="40% - Accent6 10 5 3" xfId="7448"/>
    <cellStyle name="40% - Accent6 10 5 3 2" xfId="16736"/>
    <cellStyle name="40% - Accent6 10 5 4" xfId="7889"/>
    <cellStyle name="40% - Accent6 10 5 4 2" xfId="17020"/>
    <cellStyle name="40% - Accent6 10 5 5" xfId="10260"/>
    <cellStyle name="40% - Accent6 10 5 6" xfId="9925"/>
    <cellStyle name="40% - Accent6 10 5 7" xfId="14758"/>
    <cellStyle name="40% - Accent6 10 5 8" xfId="22525"/>
    <cellStyle name="40% - Accent6 10 6" xfId="2818"/>
    <cellStyle name="40% - Accent6 10 6 2" xfId="4351"/>
    <cellStyle name="40% - Accent6 10 6 2 2" xfId="16815"/>
    <cellStyle name="40% - Accent6 10 6 3" xfId="7562"/>
    <cellStyle name="40% - Accent6 10 6 3 2" xfId="16714"/>
    <cellStyle name="40% - Accent6 10 6 4" xfId="7890"/>
    <cellStyle name="40% - Accent6 10 6 4 2" xfId="17021"/>
    <cellStyle name="40% - Accent6 10 6 5" xfId="10261"/>
    <cellStyle name="40% - Accent6 10 6 6" xfId="9926"/>
    <cellStyle name="40% - Accent6 10 6 7" xfId="14857"/>
    <cellStyle name="40% - Accent6 10 6 8" xfId="22624"/>
    <cellStyle name="40% - Accent6 10 7" xfId="3065"/>
    <cellStyle name="40% - Accent6 10 7 2" xfId="7891"/>
    <cellStyle name="40% - Accent6 10 7 2 2" xfId="16816"/>
    <cellStyle name="40% - Accent6 10 7 3" xfId="10262"/>
    <cellStyle name="40% - Accent6 10 7 3 2" xfId="16713"/>
    <cellStyle name="40% - Accent6 10 7 4" xfId="9927"/>
    <cellStyle name="40% - Accent6 10 7 4 2" xfId="17022"/>
    <cellStyle name="40% - Accent6 10 7 5" xfId="15263"/>
    <cellStyle name="40% - Accent6 10 8" xfId="4605"/>
    <cellStyle name="40% - Accent6 10 8 2" xfId="16810"/>
    <cellStyle name="40% - Accent6 10 9" xfId="5095"/>
    <cellStyle name="40% - Accent6 10 9 2" xfId="16744"/>
    <cellStyle name="40% - Accent6 11" xfId="431"/>
    <cellStyle name="40% - Accent6 11 10" xfId="7892"/>
    <cellStyle name="40% - Accent6 11 10 2" xfId="17023"/>
    <cellStyle name="40% - Accent6 11 11" xfId="10263"/>
    <cellStyle name="40% - Accent6 11 12" xfId="9928"/>
    <cellStyle name="40% - Accent6 11 13" xfId="13380"/>
    <cellStyle name="40% - Accent6 11 14" xfId="21110"/>
    <cellStyle name="40% - Accent6 11 2" xfId="808"/>
    <cellStyle name="40% - Accent6 11 2 2" xfId="3343"/>
    <cellStyle name="40% - Accent6 11 2 2 2" xfId="16818"/>
    <cellStyle name="40% - Accent6 11 2 3" xfId="5720"/>
    <cellStyle name="40% - Accent6 11 2 3 2" xfId="16703"/>
    <cellStyle name="40% - Accent6 11 2 4" xfId="7893"/>
    <cellStyle name="40% - Accent6 11 2 4 2" xfId="17024"/>
    <cellStyle name="40% - Accent6 11 2 5" xfId="10264"/>
    <cellStyle name="40% - Accent6 11 2 6" xfId="9929"/>
    <cellStyle name="40% - Accent6 11 2 7" xfId="13664"/>
    <cellStyle name="40% - Accent6 11 2 8" xfId="21534"/>
    <cellStyle name="40% - Accent6 11 3" xfId="1267"/>
    <cellStyle name="40% - Accent6 11 3 2" xfId="3544"/>
    <cellStyle name="40% - Accent6 11 3 2 2" xfId="16819"/>
    <cellStyle name="40% - Accent6 11 3 3" xfId="6017"/>
    <cellStyle name="40% - Accent6 11 3 3 2" xfId="16702"/>
    <cellStyle name="40% - Accent6 11 3 4" xfId="7894"/>
    <cellStyle name="40% - Accent6 11 3 4 2" xfId="17025"/>
    <cellStyle name="40% - Accent6 11 3 5" xfId="10265"/>
    <cellStyle name="40% - Accent6 11 3 6" xfId="12133"/>
    <cellStyle name="40% - Accent6 11 3 7" xfId="13988"/>
    <cellStyle name="40% - Accent6 11 3 8" xfId="21756"/>
    <cellStyle name="40% - Accent6 11 4" xfId="2491"/>
    <cellStyle name="40% - Accent6 11 4 2" xfId="4071"/>
    <cellStyle name="40% - Accent6 11 4 2 2" xfId="16820"/>
    <cellStyle name="40% - Accent6 11 4 3" xfId="7235"/>
    <cellStyle name="40% - Accent6 11 4 3 2" xfId="16701"/>
    <cellStyle name="40% - Accent6 11 4 4" xfId="7895"/>
    <cellStyle name="40% - Accent6 11 4 4 2" xfId="17026"/>
    <cellStyle name="40% - Accent6 11 4 5" xfId="10266"/>
    <cellStyle name="40% - Accent6 11 4 6" xfId="12134"/>
    <cellStyle name="40% - Accent6 11 4 7" xfId="14562"/>
    <cellStyle name="40% - Accent6 11 4 8" xfId="22329"/>
    <cellStyle name="40% - Accent6 11 5" xfId="2714"/>
    <cellStyle name="40% - Accent6 11 5 2" xfId="4269"/>
    <cellStyle name="40% - Accent6 11 5 2 2" xfId="16821"/>
    <cellStyle name="40% - Accent6 11 5 3" xfId="7458"/>
    <cellStyle name="40% - Accent6 11 5 3 2" xfId="16700"/>
    <cellStyle name="40% - Accent6 11 5 4" xfId="7896"/>
    <cellStyle name="40% - Accent6 11 5 4 2" xfId="17027"/>
    <cellStyle name="40% - Accent6 11 5 5" xfId="10267"/>
    <cellStyle name="40% - Accent6 11 5 6" xfId="12135"/>
    <cellStyle name="40% - Accent6 11 5 7" xfId="14768"/>
    <cellStyle name="40% - Accent6 11 5 8" xfId="22535"/>
    <cellStyle name="40% - Accent6 11 6" xfId="2828"/>
    <cellStyle name="40% - Accent6 11 6 2" xfId="4361"/>
    <cellStyle name="40% - Accent6 11 6 2 2" xfId="16822"/>
    <cellStyle name="40% - Accent6 11 6 3" xfId="7572"/>
    <cellStyle name="40% - Accent6 11 6 3 2" xfId="16699"/>
    <cellStyle name="40% - Accent6 11 6 4" xfId="7897"/>
    <cellStyle name="40% - Accent6 11 6 4 2" xfId="17028"/>
    <cellStyle name="40% - Accent6 11 6 5" xfId="10268"/>
    <cellStyle name="40% - Accent6 11 6 6" xfId="12136"/>
    <cellStyle name="40% - Accent6 11 6 7" xfId="14867"/>
    <cellStyle name="40% - Accent6 11 6 8" xfId="22634"/>
    <cellStyle name="40% - Accent6 11 7" xfId="3075"/>
    <cellStyle name="40% - Accent6 11 7 2" xfId="7898"/>
    <cellStyle name="40% - Accent6 11 7 2 2" xfId="16823"/>
    <cellStyle name="40% - Accent6 11 7 3" xfId="10269"/>
    <cellStyle name="40% - Accent6 11 7 3 2" xfId="16698"/>
    <cellStyle name="40% - Accent6 11 7 4" xfId="12137"/>
    <cellStyle name="40% - Accent6 11 7 4 2" xfId="17088"/>
    <cellStyle name="40% - Accent6 11 7 5" xfId="15273"/>
    <cellStyle name="40% - Accent6 11 8" xfId="4615"/>
    <cellStyle name="40% - Accent6 11 8 2" xfId="16817"/>
    <cellStyle name="40% - Accent6 11 9" xfId="5105"/>
    <cellStyle name="40% - Accent6 11 9 2" xfId="16712"/>
    <cellStyle name="40% - Accent6 12" xfId="438"/>
    <cellStyle name="40% - Accent6 12 10" xfId="7899"/>
    <cellStyle name="40% - Accent6 12 10 2" xfId="17089"/>
    <cellStyle name="40% - Accent6 12 11" xfId="10270"/>
    <cellStyle name="40% - Accent6 12 12" xfId="12138"/>
    <cellStyle name="40% - Accent6 12 13" xfId="13387"/>
    <cellStyle name="40% - Accent6 12 14" xfId="21117"/>
    <cellStyle name="40% - Accent6 12 2" xfId="815"/>
    <cellStyle name="40% - Accent6 12 2 2" xfId="3350"/>
    <cellStyle name="40% - Accent6 12 2 2 2" xfId="16825"/>
    <cellStyle name="40% - Accent6 12 2 3" xfId="5727"/>
    <cellStyle name="40% - Accent6 12 2 3 2" xfId="16696"/>
    <cellStyle name="40% - Accent6 12 2 4" xfId="7900"/>
    <cellStyle name="40% - Accent6 12 2 4 2" xfId="17090"/>
    <cellStyle name="40% - Accent6 12 2 5" xfId="10271"/>
    <cellStyle name="40% - Accent6 12 2 6" xfId="12139"/>
    <cellStyle name="40% - Accent6 12 2 7" xfId="13671"/>
    <cellStyle name="40% - Accent6 12 2 8" xfId="21541"/>
    <cellStyle name="40% - Accent6 12 3" xfId="1274"/>
    <cellStyle name="40% - Accent6 12 3 2" xfId="3551"/>
    <cellStyle name="40% - Accent6 12 3 2 2" xfId="16826"/>
    <cellStyle name="40% - Accent6 12 3 3" xfId="6024"/>
    <cellStyle name="40% - Accent6 12 3 3 2" xfId="16695"/>
    <cellStyle name="40% - Accent6 12 3 4" xfId="7901"/>
    <cellStyle name="40% - Accent6 12 3 4 2" xfId="17091"/>
    <cellStyle name="40% - Accent6 12 3 5" xfId="10272"/>
    <cellStyle name="40% - Accent6 12 3 6" xfId="12140"/>
    <cellStyle name="40% - Accent6 12 3 7" xfId="13995"/>
    <cellStyle name="40% - Accent6 12 3 8" xfId="21763"/>
    <cellStyle name="40% - Accent6 12 4" xfId="2498"/>
    <cellStyle name="40% - Accent6 12 4 2" xfId="4078"/>
    <cellStyle name="40% - Accent6 12 4 2 2" xfId="16827"/>
    <cellStyle name="40% - Accent6 12 4 3" xfId="7242"/>
    <cellStyle name="40% - Accent6 12 4 3 2" xfId="16635"/>
    <cellStyle name="40% - Accent6 12 4 4" xfId="7902"/>
    <cellStyle name="40% - Accent6 12 4 4 2" xfId="17092"/>
    <cellStyle name="40% - Accent6 12 4 5" xfId="10273"/>
    <cellStyle name="40% - Accent6 12 4 6" xfId="12141"/>
    <cellStyle name="40% - Accent6 12 4 7" xfId="14569"/>
    <cellStyle name="40% - Accent6 12 4 8" xfId="22336"/>
    <cellStyle name="40% - Accent6 12 5" xfId="2721"/>
    <cellStyle name="40% - Accent6 12 5 2" xfId="4276"/>
    <cellStyle name="40% - Accent6 12 5 2 2" xfId="16828"/>
    <cellStyle name="40% - Accent6 12 5 3" xfId="7465"/>
    <cellStyle name="40% - Accent6 12 5 3 2" xfId="16634"/>
    <cellStyle name="40% - Accent6 12 5 4" xfId="7903"/>
    <cellStyle name="40% - Accent6 12 5 4 2" xfId="17114"/>
    <cellStyle name="40% - Accent6 12 5 5" xfId="10274"/>
    <cellStyle name="40% - Accent6 12 5 6" xfId="12142"/>
    <cellStyle name="40% - Accent6 12 5 7" xfId="14775"/>
    <cellStyle name="40% - Accent6 12 5 8" xfId="22542"/>
    <cellStyle name="40% - Accent6 12 6" xfId="2835"/>
    <cellStyle name="40% - Accent6 12 6 2" xfId="4368"/>
    <cellStyle name="40% - Accent6 12 6 2 2" xfId="16829"/>
    <cellStyle name="40% - Accent6 12 6 3" xfId="7579"/>
    <cellStyle name="40% - Accent6 12 6 3 2" xfId="16633"/>
    <cellStyle name="40% - Accent6 12 6 4" xfId="7904"/>
    <cellStyle name="40% - Accent6 12 6 4 2" xfId="17115"/>
    <cellStyle name="40% - Accent6 12 6 5" xfId="10275"/>
    <cellStyle name="40% - Accent6 12 6 6" xfId="12143"/>
    <cellStyle name="40% - Accent6 12 6 7" xfId="14874"/>
    <cellStyle name="40% - Accent6 12 6 8" xfId="22641"/>
    <cellStyle name="40% - Accent6 12 7" xfId="3082"/>
    <cellStyle name="40% - Accent6 12 7 2" xfId="7905"/>
    <cellStyle name="40% - Accent6 12 7 2 2" xfId="16830"/>
    <cellStyle name="40% - Accent6 12 7 3" xfId="10276"/>
    <cellStyle name="40% - Accent6 12 7 3 2" xfId="16632"/>
    <cellStyle name="40% - Accent6 12 7 4" xfId="12144"/>
    <cellStyle name="40% - Accent6 12 7 4 2" xfId="17116"/>
    <cellStyle name="40% - Accent6 12 7 5" xfId="15280"/>
    <cellStyle name="40% - Accent6 12 8" xfId="4622"/>
    <cellStyle name="40% - Accent6 12 8 2" xfId="16824"/>
    <cellStyle name="40% - Accent6 12 9" xfId="5112"/>
    <cellStyle name="40% - Accent6 12 9 2" xfId="16697"/>
    <cellStyle name="40% - Accent6 13" xfId="464"/>
    <cellStyle name="40% - Accent6 13 2" xfId="3100"/>
    <cellStyle name="40% - Accent6 13 2 2" xfId="16831"/>
    <cellStyle name="40% - Accent6 13 3" xfId="5388"/>
    <cellStyle name="40% - Accent6 13 3 2" xfId="16631"/>
    <cellStyle name="40% - Accent6 13 4" xfId="7906"/>
    <cellStyle name="40% - Accent6 13 4 2" xfId="17117"/>
    <cellStyle name="40% - Accent6 13 5" xfId="10277"/>
    <cellStyle name="40% - Accent6 13 6" xfId="12145"/>
    <cellStyle name="40% - Accent6 13 7" xfId="13406"/>
    <cellStyle name="40% - Accent6 13 8" xfId="21270"/>
    <cellStyle name="40% - Accent6 14" xfId="552"/>
    <cellStyle name="40% - Accent6 14 2" xfId="3130"/>
    <cellStyle name="40% - Accent6 14 2 2" xfId="16832"/>
    <cellStyle name="40% - Accent6 14 3" xfId="5465"/>
    <cellStyle name="40% - Accent6 14 3 2" xfId="16609"/>
    <cellStyle name="40% - Accent6 14 4" xfId="7907"/>
    <cellStyle name="40% - Accent6 14 4 2" xfId="17122"/>
    <cellStyle name="40% - Accent6 14 5" xfId="10278"/>
    <cellStyle name="40% - Accent6 14 6" xfId="12146"/>
    <cellStyle name="40% - Accent6 14 7" xfId="13455"/>
    <cellStyle name="40% - Accent6 14 8" xfId="21314"/>
    <cellStyle name="40% - Accent6 15" xfId="1058"/>
    <cellStyle name="40% - Accent6 16" xfId="1332"/>
    <cellStyle name="40% - Accent6 17" xfId="1313"/>
    <cellStyle name="40% - Accent6 18" xfId="439"/>
    <cellStyle name="40% - Accent6 19" xfId="1366"/>
    <cellStyle name="40% - Accent6 2" xfId="35"/>
    <cellStyle name="40% - Accent6 2 2" xfId="1548"/>
    <cellStyle name="40% - Accent6 2 3" xfId="1549"/>
    <cellStyle name="40% - Accent6 20" xfId="1407"/>
    <cellStyle name="40% - Accent6 21" xfId="1547"/>
    <cellStyle name="40% - Accent6 21 2" xfId="3577"/>
    <cellStyle name="40% - Accent6 21 2 2" xfId="16842"/>
    <cellStyle name="40% - Accent6 21 3" xfId="6294"/>
    <cellStyle name="40% - Accent6 21 3 2" xfId="16574"/>
    <cellStyle name="40% - Accent6 21 4" xfId="7917"/>
    <cellStyle name="40% - Accent6 21 4 2" xfId="17152"/>
    <cellStyle name="40% - Accent6 21 5" xfId="10288"/>
    <cellStyle name="40% - Accent6 21 6" xfId="12147"/>
    <cellStyle name="40% - Accent6 21 7" xfId="14025"/>
    <cellStyle name="40% - Accent6 21 8" xfId="21792"/>
    <cellStyle name="40% - Accent6 22" xfId="1518"/>
    <cellStyle name="40% - Accent6 22 2" xfId="3570"/>
    <cellStyle name="40% - Accent6 22 2 2" xfId="16843"/>
    <cellStyle name="40% - Accent6 22 3" xfId="6265"/>
    <cellStyle name="40% - Accent6 22 3 2" xfId="16565"/>
    <cellStyle name="40% - Accent6 22 4" xfId="7918"/>
    <cellStyle name="40% - Accent6 22 4 2" xfId="17153"/>
    <cellStyle name="40% - Accent6 22 5" xfId="10289"/>
    <cellStyle name="40% - Accent6 22 6" xfId="12148"/>
    <cellStyle name="40% - Accent6 22 7" xfId="14018"/>
    <cellStyle name="40% - Accent6 22 8" xfId="21785"/>
    <cellStyle name="40% - Accent6 23" xfId="1875"/>
    <cellStyle name="40% - Accent6 23 2" xfId="3615"/>
    <cellStyle name="40% - Accent6 23 2 2" xfId="16844"/>
    <cellStyle name="40% - Accent6 23 3" xfId="6620"/>
    <cellStyle name="40% - Accent6 23 3 2" xfId="16564"/>
    <cellStyle name="40% - Accent6 23 4" xfId="7919"/>
    <cellStyle name="40% - Accent6 23 4 2" xfId="17154"/>
    <cellStyle name="40% - Accent6 23 5" xfId="10290"/>
    <cellStyle name="40% - Accent6 23 6" xfId="12149"/>
    <cellStyle name="40% - Accent6 23 7" xfId="14072"/>
    <cellStyle name="40% - Accent6 23 8" xfId="21839"/>
    <cellStyle name="40% - Accent6 24" xfId="1625"/>
    <cellStyle name="40% - Accent6 24 2" xfId="3586"/>
    <cellStyle name="40% - Accent6 24 2 2" xfId="16845"/>
    <cellStyle name="40% - Accent6 24 3" xfId="6371"/>
    <cellStyle name="40% - Accent6 24 3 2" xfId="16563"/>
    <cellStyle name="40% - Accent6 24 4" xfId="7920"/>
    <cellStyle name="40% - Accent6 24 4 2" xfId="17155"/>
    <cellStyle name="40% - Accent6 24 5" xfId="10291"/>
    <cellStyle name="40% - Accent6 24 6" xfId="12150"/>
    <cellStyle name="40% - Accent6 24 7" xfId="14034"/>
    <cellStyle name="40% - Accent6 24 8" xfId="21801"/>
    <cellStyle name="40% - Accent6 25" xfId="2097"/>
    <cellStyle name="40% - Accent6 25 2" xfId="3704"/>
    <cellStyle name="40% - Accent6 25 2 2" xfId="16846"/>
    <cellStyle name="40% - Accent6 25 3" xfId="6841"/>
    <cellStyle name="40% - Accent6 25 3 2" xfId="16562"/>
    <cellStyle name="40% - Accent6 25 4" xfId="7921"/>
    <cellStyle name="40% - Accent6 25 4 2" xfId="17156"/>
    <cellStyle name="40% - Accent6 25 5" xfId="10292"/>
    <cellStyle name="40% - Accent6 25 6" xfId="12151"/>
    <cellStyle name="40% - Accent6 25 7" xfId="14188"/>
    <cellStyle name="40% - Accent6 25 8" xfId="21955"/>
    <cellStyle name="40% - Accent6 26" xfId="2353"/>
    <cellStyle name="40% - Accent6 26 2" xfId="3935"/>
    <cellStyle name="40% - Accent6 26 2 2" xfId="16847"/>
    <cellStyle name="40% - Accent6 26 3" xfId="7097"/>
    <cellStyle name="40% - Accent6 26 3 2" xfId="16561"/>
    <cellStyle name="40% - Accent6 26 4" xfId="7922"/>
    <cellStyle name="40% - Accent6 26 4 2" xfId="17157"/>
    <cellStyle name="40% - Accent6 26 5" xfId="10293"/>
    <cellStyle name="40% - Accent6 26 6" xfId="12152"/>
    <cellStyle name="40% - Accent6 26 7" xfId="14425"/>
    <cellStyle name="40% - Accent6 26 8" xfId="22192"/>
    <cellStyle name="40% - Accent6 27" xfId="2150"/>
    <cellStyle name="40% - Accent6 27 2" xfId="3754"/>
    <cellStyle name="40% - Accent6 27 2 2" xfId="16848"/>
    <cellStyle name="40% - Accent6 27 3" xfId="6894"/>
    <cellStyle name="40% - Accent6 27 3 2" xfId="16560"/>
    <cellStyle name="40% - Accent6 27 4" xfId="7923"/>
    <cellStyle name="40% - Accent6 27 4 2" xfId="17217"/>
    <cellStyle name="40% - Accent6 27 5" xfId="10294"/>
    <cellStyle name="40% - Accent6 27 6" xfId="12153"/>
    <cellStyle name="40% - Accent6 27 7" xfId="14239"/>
    <cellStyle name="40% - Accent6 27 8" xfId="22006"/>
    <cellStyle name="40% - Accent6 28" xfId="2855"/>
    <cellStyle name="40% - Accent6 28 2" xfId="7924"/>
    <cellStyle name="40% - Accent6 28 2 2" xfId="16849"/>
    <cellStyle name="40% - Accent6 28 3" xfId="10295"/>
    <cellStyle name="40% - Accent6 28 3 2" xfId="16559"/>
    <cellStyle name="40% - Accent6 28 4" xfId="12154"/>
    <cellStyle name="40% - Accent6 28 4 2" xfId="17218"/>
    <cellStyle name="40% - Accent6 28 5" xfId="15045"/>
    <cellStyle name="40% - Accent6 29" xfId="4382"/>
    <cellStyle name="40% - Accent6 29 2" xfId="16809"/>
    <cellStyle name="40% - Accent6 3" xfId="36"/>
    <cellStyle name="40% - Accent6 3 2" xfId="1551"/>
    <cellStyle name="40% - Accent6 3 3" xfId="1552"/>
    <cellStyle name="40% - Accent6 30" xfId="4678"/>
    <cellStyle name="40% - Accent6 30 2" xfId="16745"/>
    <cellStyle name="40% - Accent6 31" xfId="7884"/>
    <cellStyle name="40% - Accent6 31 2" xfId="16986"/>
    <cellStyle name="40% - Accent6 32" xfId="10255"/>
    <cellStyle name="40% - Accent6 33" xfId="9905"/>
    <cellStyle name="40% - Accent6 34" xfId="12984"/>
    <cellStyle name="40% - Accent6 35" xfId="20851"/>
    <cellStyle name="40% - Accent6 4" xfId="138"/>
    <cellStyle name="40% - Accent6 4 10" xfId="2209"/>
    <cellStyle name="40% - Accent6 4 10 2" xfId="3804"/>
    <cellStyle name="40% - Accent6 4 10 2 2" xfId="16854"/>
    <cellStyle name="40% - Accent6 4 10 3" xfId="6953"/>
    <cellStyle name="40% - Accent6 4 10 3 2" xfId="16495"/>
    <cellStyle name="40% - Accent6 4 10 4" xfId="7929"/>
    <cellStyle name="40% - Accent6 4 10 4 2" xfId="17241"/>
    <cellStyle name="40% - Accent6 4 10 5" xfId="10300"/>
    <cellStyle name="40% - Accent6 4 10 6" xfId="12156"/>
    <cellStyle name="40% - Accent6 4 10 7" xfId="14291"/>
    <cellStyle name="40% - Accent6 4 10 8" xfId="22058"/>
    <cellStyle name="40% - Accent6 4 11" xfId="2534"/>
    <cellStyle name="40% - Accent6 4 11 2" xfId="4104"/>
    <cellStyle name="40% - Accent6 4 11 2 2" xfId="16855"/>
    <cellStyle name="40% - Accent6 4 11 3" xfId="7278"/>
    <cellStyle name="40% - Accent6 4 11 3 2" xfId="16494"/>
    <cellStyle name="40% - Accent6 4 11 4" xfId="7930"/>
    <cellStyle name="40% - Accent6 4 11 4 2" xfId="17242"/>
    <cellStyle name="40% - Accent6 4 11 5" xfId="10301"/>
    <cellStyle name="40% - Accent6 4 11 6" xfId="12157"/>
    <cellStyle name="40% - Accent6 4 11 7" xfId="14596"/>
    <cellStyle name="40% - Accent6 4 11 8" xfId="22363"/>
    <cellStyle name="40% - Accent6 4 12" xfId="2741"/>
    <cellStyle name="40% - Accent6 4 12 2" xfId="4286"/>
    <cellStyle name="40% - Accent6 4 12 2 2" xfId="16856"/>
    <cellStyle name="40% - Accent6 4 12 3" xfId="7485"/>
    <cellStyle name="40% - Accent6 4 12 3 2" xfId="16493"/>
    <cellStyle name="40% - Accent6 4 12 4" xfId="7931"/>
    <cellStyle name="40% - Accent6 4 12 4 2" xfId="17243"/>
    <cellStyle name="40% - Accent6 4 12 5" xfId="10302"/>
    <cellStyle name="40% - Accent6 4 12 6" xfId="12158"/>
    <cellStyle name="40% - Accent6 4 12 7" xfId="14786"/>
    <cellStyle name="40% - Accent6 4 12 8" xfId="22553"/>
    <cellStyle name="40% - Accent6 4 13" xfId="2874"/>
    <cellStyle name="40% - Accent6 4 13 2" xfId="7932"/>
    <cellStyle name="40% - Accent6 4 13 2 2" xfId="16857"/>
    <cellStyle name="40% - Accent6 4 13 3" xfId="10303"/>
    <cellStyle name="40% - Accent6 4 13 3 2" xfId="16471"/>
    <cellStyle name="40% - Accent6 4 13 4" xfId="12159"/>
    <cellStyle name="40% - Accent6 4 13 4 2" xfId="17248"/>
    <cellStyle name="40% - Accent6 4 13 5" xfId="15063"/>
    <cellStyle name="40% - Accent6 4 14" xfId="4407"/>
    <cellStyle name="40% - Accent6 4 14 2" xfId="16853"/>
    <cellStyle name="40% - Accent6 4 15" xfId="4780"/>
    <cellStyle name="40% - Accent6 4 15 2" xfId="16496"/>
    <cellStyle name="40% - Accent6 4 16" xfId="7928"/>
    <cellStyle name="40% - Accent6 4 16 2" xfId="17240"/>
    <cellStyle name="40% - Accent6 4 17" xfId="10299"/>
    <cellStyle name="40% - Accent6 4 18" xfId="12155"/>
    <cellStyle name="40% - Accent6 4 19" xfId="13157"/>
    <cellStyle name="40% - Accent6 4 2" xfId="316"/>
    <cellStyle name="40% - Accent6 4 2 10" xfId="2549"/>
    <cellStyle name="40% - Accent6 4 2 10 2" xfId="4118"/>
    <cellStyle name="40% - Accent6 4 2 10 2 2" xfId="16859"/>
    <cellStyle name="40% - Accent6 4 2 10 3" xfId="7293"/>
    <cellStyle name="40% - Accent6 4 2 10 3 2" xfId="16469"/>
    <cellStyle name="40% - Accent6 4 2 10 4" xfId="7934"/>
    <cellStyle name="40% - Accent6 4 2 10 4 2" xfId="17250"/>
    <cellStyle name="40% - Accent6 4 2 10 5" xfId="10305"/>
    <cellStyle name="40% - Accent6 4 2 10 6" xfId="12161"/>
    <cellStyle name="40% - Accent6 4 2 10 7" xfId="14610"/>
    <cellStyle name="40% - Accent6 4 2 10 8" xfId="22377"/>
    <cellStyle name="40% - Accent6 4 2 11" xfId="2962"/>
    <cellStyle name="40% - Accent6 4 2 11 2" xfId="7935"/>
    <cellStyle name="40% - Accent6 4 2 11 2 2" xfId="16860"/>
    <cellStyle name="40% - Accent6 4 2 11 3" xfId="10306"/>
    <cellStyle name="40% - Accent6 4 2 11 3 2" xfId="16468"/>
    <cellStyle name="40% - Accent6 4 2 11 4" xfId="12162"/>
    <cellStyle name="40% - Accent6 4 2 11 4 2" xfId="17251"/>
    <cellStyle name="40% - Accent6 4 2 11 5" xfId="15160"/>
    <cellStyle name="40% - Accent6 4 2 12" xfId="4502"/>
    <cellStyle name="40% - Accent6 4 2 12 2" xfId="16858"/>
    <cellStyle name="40% - Accent6 4 2 13" xfId="4990"/>
    <cellStyle name="40% - Accent6 4 2 13 2" xfId="16470"/>
    <cellStyle name="40% - Accent6 4 2 14" xfId="7933"/>
    <cellStyle name="40% - Accent6 4 2 14 2" xfId="17249"/>
    <cellStyle name="40% - Accent6 4 2 15" xfId="10304"/>
    <cellStyle name="40% - Accent6 4 2 16" xfId="12160"/>
    <cellStyle name="40% - Accent6 4 2 17" xfId="13269"/>
    <cellStyle name="40% - Accent6 4 2 18" xfId="20996"/>
    <cellStyle name="40% - Accent6 4 2 2" xfId="693"/>
    <cellStyle name="40% - Accent6 4 2 2 2" xfId="3230"/>
    <cellStyle name="40% - Accent6 4 2 2 2 2" xfId="16861"/>
    <cellStyle name="40% - Accent6 4 2 2 3" xfId="5605"/>
    <cellStyle name="40% - Accent6 4 2 2 3 2" xfId="16463"/>
    <cellStyle name="40% - Accent6 4 2 2 4" xfId="7936"/>
    <cellStyle name="40% - Accent6 4 2 2 4 2" xfId="17273"/>
    <cellStyle name="40% - Accent6 4 2 2 5" xfId="10307"/>
    <cellStyle name="40% - Accent6 4 2 2 6" xfId="12163"/>
    <cellStyle name="40% - Accent6 4 2 2 7" xfId="13558"/>
    <cellStyle name="40% - Accent6 4 2 2 8" xfId="21421"/>
    <cellStyle name="40% - Accent6 4 2 3" xfId="1154"/>
    <cellStyle name="40% - Accent6 4 2 3 2" xfId="3432"/>
    <cellStyle name="40% - Accent6 4 2 3 2 2" xfId="16862"/>
    <cellStyle name="40% - Accent6 4 2 3 3" xfId="5904"/>
    <cellStyle name="40% - Accent6 4 2 3 3 2" xfId="16462"/>
    <cellStyle name="40% - Accent6 4 2 3 4" xfId="7937"/>
    <cellStyle name="40% - Accent6 4 2 3 4 2" xfId="17274"/>
    <cellStyle name="40% - Accent6 4 2 3 5" xfId="10308"/>
    <cellStyle name="40% - Accent6 4 2 3 6" xfId="12164"/>
    <cellStyle name="40% - Accent6 4 2 3 7" xfId="13875"/>
    <cellStyle name="40% - Accent6 4 2 3 8" xfId="21643"/>
    <cellStyle name="40% - Accent6 4 2 4" xfId="1554"/>
    <cellStyle name="40% - Accent6 4 2 4 2" xfId="3578"/>
    <cellStyle name="40% - Accent6 4 2 4 2 2" xfId="16863"/>
    <cellStyle name="40% - Accent6 4 2 4 3" xfId="6301"/>
    <cellStyle name="40% - Accent6 4 2 4 3 2" xfId="16461"/>
    <cellStyle name="40% - Accent6 4 2 4 4" xfId="7938"/>
    <cellStyle name="40% - Accent6 4 2 4 4 2" xfId="17275"/>
    <cellStyle name="40% - Accent6 4 2 4 5" xfId="10309"/>
    <cellStyle name="40% - Accent6 4 2 4 6" xfId="12165"/>
    <cellStyle name="40% - Accent6 4 2 4 7" xfId="14026"/>
    <cellStyle name="40% - Accent6 4 2 4 8" xfId="21793"/>
    <cellStyle name="40% - Accent6 4 2 5" xfId="1479"/>
    <cellStyle name="40% - Accent6 4 2 5 2" xfId="3561"/>
    <cellStyle name="40% - Accent6 4 2 5 2 2" xfId="16864"/>
    <cellStyle name="40% - Accent6 4 2 5 3" xfId="6228"/>
    <cellStyle name="40% - Accent6 4 2 5 3 2" xfId="16460"/>
    <cellStyle name="40% - Accent6 4 2 5 4" xfId="7939"/>
    <cellStyle name="40% - Accent6 4 2 5 4 2" xfId="17284"/>
    <cellStyle name="40% - Accent6 4 2 5 5" xfId="10310"/>
    <cellStyle name="40% - Accent6 4 2 5 6" xfId="12166"/>
    <cellStyle name="40% - Accent6 4 2 5 7" xfId="14009"/>
    <cellStyle name="40% - Accent6 4 2 5 8" xfId="21776"/>
    <cellStyle name="40% - Accent6 4 2 6" xfId="1872"/>
    <cellStyle name="40% - Accent6 4 2 6 2" xfId="3614"/>
    <cellStyle name="40% - Accent6 4 2 6 2 2" xfId="16865"/>
    <cellStyle name="40% - Accent6 4 2 6 3" xfId="6617"/>
    <cellStyle name="40% - Accent6 4 2 6 3 2" xfId="16438"/>
    <cellStyle name="40% - Accent6 4 2 6 4" xfId="7940"/>
    <cellStyle name="40% - Accent6 4 2 6 4 2" xfId="17285"/>
    <cellStyle name="40% - Accent6 4 2 6 5" xfId="10311"/>
    <cellStyle name="40% - Accent6 4 2 6 6" xfId="12167"/>
    <cellStyle name="40% - Accent6 4 2 6 7" xfId="14071"/>
    <cellStyle name="40% - Accent6 4 2 6 8" xfId="21838"/>
    <cellStyle name="40% - Accent6 4 2 7" xfId="1582"/>
    <cellStyle name="40% - Accent6 4 2 7 2" xfId="3581"/>
    <cellStyle name="40% - Accent6 4 2 7 2 2" xfId="16866"/>
    <cellStyle name="40% - Accent6 4 2 7 3" xfId="6328"/>
    <cellStyle name="40% - Accent6 4 2 7 3 2" xfId="16437"/>
    <cellStyle name="40% - Accent6 4 2 7 4" xfId="7941"/>
    <cellStyle name="40% - Accent6 4 2 7 4 2" xfId="17286"/>
    <cellStyle name="40% - Accent6 4 2 7 5" xfId="10312"/>
    <cellStyle name="40% - Accent6 4 2 7 6" xfId="12168"/>
    <cellStyle name="40% - Accent6 4 2 7 7" xfId="14029"/>
    <cellStyle name="40% - Accent6 4 2 7 8" xfId="21796"/>
    <cellStyle name="40% - Accent6 4 2 8" xfId="2376"/>
    <cellStyle name="40% - Accent6 4 2 8 2" xfId="3957"/>
    <cellStyle name="40% - Accent6 4 2 8 2 2" xfId="16867"/>
    <cellStyle name="40% - Accent6 4 2 8 3" xfId="7120"/>
    <cellStyle name="40% - Accent6 4 2 8 3 2" xfId="16436"/>
    <cellStyle name="40% - Accent6 4 2 8 4" xfId="7942"/>
    <cellStyle name="40% - Accent6 4 2 8 4 2" xfId="17287"/>
    <cellStyle name="40% - Accent6 4 2 8 5" xfId="10313"/>
    <cellStyle name="40% - Accent6 4 2 8 6" xfId="12169"/>
    <cellStyle name="40% - Accent6 4 2 8 7" xfId="14447"/>
    <cellStyle name="40% - Accent6 4 2 8 8" xfId="22214"/>
    <cellStyle name="40% - Accent6 4 2 9" xfId="2139"/>
    <cellStyle name="40% - Accent6 4 2 9 2" xfId="3744"/>
    <cellStyle name="40% - Accent6 4 2 9 2 2" xfId="16868"/>
    <cellStyle name="40% - Accent6 4 2 9 3" xfId="6883"/>
    <cellStyle name="40% - Accent6 4 2 9 3 2" xfId="16427"/>
    <cellStyle name="40% - Accent6 4 2 9 4" xfId="7943"/>
    <cellStyle name="40% - Accent6 4 2 9 4 2" xfId="17288"/>
    <cellStyle name="40% - Accent6 4 2 9 5" xfId="10314"/>
    <cellStyle name="40% - Accent6 4 2 9 6" xfId="12170"/>
    <cellStyle name="40% - Accent6 4 2 9 7" xfId="14229"/>
    <cellStyle name="40% - Accent6 4 2 9 8" xfId="21996"/>
    <cellStyle name="40% - Accent6 4 20" xfId="20880"/>
    <cellStyle name="40% - Accent6 4 3" xfId="283"/>
    <cellStyle name="40% - Accent6 4 3 10" xfId="2503"/>
    <cellStyle name="40% - Accent6 4 3 10 2" xfId="4080"/>
    <cellStyle name="40% - Accent6 4 3 10 2 2" xfId="16870"/>
    <cellStyle name="40% - Accent6 4 3 10 3" xfId="7247"/>
    <cellStyle name="40% - Accent6 4 3 10 3 2" xfId="16425"/>
    <cellStyle name="40% - Accent6 4 3 10 4" xfId="7945"/>
    <cellStyle name="40% - Accent6 4 3 10 4 2" xfId="17290"/>
    <cellStyle name="40% - Accent6 4 3 10 5" xfId="10316"/>
    <cellStyle name="40% - Accent6 4 3 10 6" xfId="12172"/>
    <cellStyle name="40% - Accent6 4 3 10 7" xfId="14572"/>
    <cellStyle name="40% - Accent6 4 3 10 8" xfId="22339"/>
    <cellStyle name="40% - Accent6 4 3 11" xfId="2935"/>
    <cellStyle name="40% - Accent6 4 3 11 2" xfId="7946"/>
    <cellStyle name="40% - Accent6 4 3 11 2 2" xfId="16871"/>
    <cellStyle name="40% - Accent6 4 3 11 3" xfId="10317"/>
    <cellStyle name="40% - Accent6 4 3 11 3 2" xfId="16424"/>
    <cellStyle name="40% - Accent6 4 3 11 4" xfId="12173"/>
    <cellStyle name="40% - Accent6 4 3 11 4 2" xfId="17291"/>
    <cellStyle name="40% - Accent6 4 3 11 5" xfId="15133"/>
    <cellStyle name="40% - Accent6 4 3 12" xfId="4475"/>
    <cellStyle name="40% - Accent6 4 3 12 2" xfId="16869"/>
    <cellStyle name="40% - Accent6 4 3 13" xfId="4957"/>
    <cellStyle name="40% - Accent6 4 3 13 2" xfId="16426"/>
    <cellStyle name="40% - Accent6 4 3 14" xfId="7944"/>
    <cellStyle name="40% - Accent6 4 3 14 2" xfId="17289"/>
    <cellStyle name="40% - Accent6 4 3 15" xfId="10315"/>
    <cellStyle name="40% - Accent6 4 3 16" xfId="12171"/>
    <cellStyle name="40% - Accent6 4 3 17" xfId="13237"/>
    <cellStyle name="40% - Accent6 4 3 18" xfId="20964"/>
    <cellStyle name="40% - Accent6 4 3 2" xfId="663"/>
    <cellStyle name="40% - Accent6 4 3 2 2" xfId="3202"/>
    <cellStyle name="40% - Accent6 4 3 2 2 2" xfId="16872"/>
    <cellStyle name="40% - Accent6 4 3 2 3" xfId="5575"/>
    <cellStyle name="40% - Accent6 4 3 2 3 2" xfId="16423"/>
    <cellStyle name="40% - Accent6 4 3 2 4" xfId="7947"/>
    <cellStyle name="40% - Accent6 4 3 2 4 2" xfId="17292"/>
    <cellStyle name="40% - Accent6 4 3 2 5" xfId="10318"/>
    <cellStyle name="40% - Accent6 4 3 2 6" xfId="12174"/>
    <cellStyle name="40% - Accent6 4 3 2 7" xfId="13531"/>
    <cellStyle name="40% - Accent6 4 3 2 8" xfId="21393"/>
    <cellStyle name="40% - Accent6 4 3 3" xfId="1122"/>
    <cellStyle name="40% - Accent6 4 3 3 2" xfId="3406"/>
    <cellStyle name="40% - Accent6 4 3 3 2 2" xfId="16873"/>
    <cellStyle name="40% - Accent6 4 3 3 3" xfId="5872"/>
    <cellStyle name="40% - Accent6 4 3 3 3 2" xfId="16422"/>
    <cellStyle name="40% - Accent6 4 3 3 4" xfId="7948"/>
    <cellStyle name="40% - Accent6 4 3 3 4 2" xfId="17352"/>
    <cellStyle name="40% - Accent6 4 3 3 5" xfId="10319"/>
    <cellStyle name="40% - Accent6 4 3 3 6" xfId="12175"/>
    <cellStyle name="40% - Accent6 4 3 3 7" xfId="13849"/>
    <cellStyle name="40% - Accent6 4 3 3 8" xfId="21616"/>
    <cellStyle name="40% - Accent6 4 3 4" xfId="1555"/>
    <cellStyle name="40% - Accent6 4 3 5" xfId="1476"/>
    <cellStyle name="40% - Accent6 4 3 6" xfId="1871"/>
    <cellStyle name="40% - Accent6 4 3 7" xfId="1581"/>
    <cellStyle name="40% - Accent6 4 3 8" xfId="2343"/>
    <cellStyle name="40% - Accent6 4 3 8 2" xfId="3925"/>
    <cellStyle name="40% - Accent6 4 3 8 2 2" xfId="16878"/>
    <cellStyle name="40% - Accent6 4 3 8 3" xfId="7087"/>
    <cellStyle name="40% - Accent6 4 3 8 3 2" xfId="16358"/>
    <cellStyle name="40% - Accent6 4 3 8 4" xfId="7953"/>
    <cellStyle name="40% - Accent6 4 3 8 4 2" xfId="17374"/>
    <cellStyle name="40% - Accent6 4 3 8 5" xfId="10324"/>
    <cellStyle name="40% - Accent6 4 3 8 6" xfId="12176"/>
    <cellStyle name="40% - Accent6 4 3 8 7" xfId="14415"/>
    <cellStyle name="40% - Accent6 4 3 8 8" xfId="22182"/>
    <cellStyle name="40% - Accent6 4 3 9" xfId="2236"/>
    <cellStyle name="40% - Accent6 4 3 9 2" xfId="3822"/>
    <cellStyle name="40% - Accent6 4 3 9 2 2" xfId="16879"/>
    <cellStyle name="40% - Accent6 4 3 9 3" xfId="6980"/>
    <cellStyle name="40% - Accent6 4 3 9 3 2" xfId="16357"/>
    <cellStyle name="40% - Accent6 4 3 9 4" xfId="7954"/>
    <cellStyle name="40% - Accent6 4 3 9 4 2" xfId="17375"/>
    <cellStyle name="40% - Accent6 4 3 9 5" xfId="10325"/>
    <cellStyle name="40% - Accent6 4 3 9 6" xfId="12177"/>
    <cellStyle name="40% - Accent6 4 3 9 7" xfId="14310"/>
    <cellStyle name="40% - Accent6 4 3 9 8" xfId="22077"/>
    <cellStyle name="40% - Accent6 4 4" xfId="545"/>
    <cellStyle name="40% - Accent6 4 4 2" xfId="3126"/>
    <cellStyle name="40% - Accent6 4 4 2 2" xfId="16880"/>
    <cellStyle name="40% - Accent6 4 4 3" xfId="5458"/>
    <cellStyle name="40% - Accent6 4 4 3 2" xfId="16356"/>
    <cellStyle name="40% - Accent6 4 4 4" xfId="7955"/>
    <cellStyle name="40% - Accent6 4 4 4 2" xfId="17376"/>
    <cellStyle name="40% - Accent6 4 4 5" xfId="10326"/>
    <cellStyle name="40% - Accent6 4 4 6" xfId="12178"/>
    <cellStyle name="40% - Accent6 4 4 7" xfId="13450"/>
    <cellStyle name="40% - Accent6 4 4 8" xfId="21308"/>
    <cellStyle name="40% - Accent6 4 5" xfId="481"/>
    <cellStyle name="40% - Accent6 4 5 2" xfId="3105"/>
    <cellStyle name="40% - Accent6 4 5 2 2" xfId="16881"/>
    <cellStyle name="40% - Accent6 4 5 3" xfId="5405"/>
    <cellStyle name="40% - Accent6 4 5 3 2" xfId="16355"/>
    <cellStyle name="40% - Accent6 4 5 4" xfId="7956"/>
    <cellStyle name="40% - Accent6 4 5 4 2" xfId="17377"/>
    <cellStyle name="40% - Accent6 4 5 5" xfId="10327"/>
    <cellStyle name="40% - Accent6 4 5 6" xfId="12179"/>
    <cellStyle name="40% - Accent6 4 5 7" xfId="13412"/>
    <cellStyle name="40% - Accent6 4 5 8" xfId="21278"/>
    <cellStyle name="40% - Accent6 4 6" xfId="1553"/>
    <cellStyle name="40% - Accent6 4 7" xfId="1487"/>
    <cellStyle name="40% - Accent6 4 8" xfId="1874"/>
    <cellStyle name="40% - Accent6 4 9" xfId="1601"/>
    <cellStyle name="40% - Accent6 5" xfId="198"/>
    <cellStyle name="40% - Accent6 5 10" xfId="2260"/>
    <cellStyle name="40% - Accent6 5 10 2" xfId="3845"/>
    <cellStyle name="40% - Accent6 5 10 2 2" xfId="16887"/>
    <cellStyle name="40% - Accent6 5 10 3" xfId="7004"/>
    <cellStyle name="40% - Accent6 5 10 3 2" xfId="16324"/>
    <cellStyle name="40% - Accent6 5 10 4" xfId="7962"/>
    <cellStyle name="40% - Accent6 5 10 4 2" xfId="17404"/>
    <cellStyle name="40% - Accent6 5 10 5" xfId="10333"/>
    <cellStyle name="40% - Accent6 5 10 6" xfId="12181"/>
    <cellStyle name="40% - Accent6 5 10 7" xfId="14333"/>
    <cellStyle name="40% - Accent6 5 10 8" xfId="22100"/>
    <cellStyle name="40% - Accent6 5 11" xfId="2523"/>
    <cellStyle name="40% - Accent6 5 11 2" xfId="4094"/>
    <cellStyle name="40% - Accent6 5 11 2 2" xfId="16888"/>
    <cellStyle name="40% - Accent6 5 11 3" xfId="7267"/>
    <cellStyle name="40% - Accent6 5 11 3 2" xfId="16323"/>
    <cellStyle name="40% - Accent6 5 11 4" xfId="7963"/>
    <cellStyle name="40% - Accent6 5 11 4 2" xfId="17405"/>
    <cellStyle name="40% - Accent6 5 11 5" xfId="10334"/>
    <cellStyle name="40% - Accent6 5 11 6" xfId="12182"/>
    <cellStyle name="40% - Accent6 5 11 7" xfId="14586"/>
    <cellStyle name="40% - Accent6 5 11 8" xfId="22353"/>
    <cellStyle name="40% - Accent6 5 12" xfId="2736"/>
    <cellStyle name="40% - Accent6 5 12 2" xfId="4282"/>
    <cellStyle name="40% - Accent6 5 12 2 2" xfId="16889"/>
    <cellStyle name="40% - Accent6 5 12 3" xfId="7480"/>
    <cellStyle name="40% - Accent6 5 12 3 2" xfId="16322"/>
    <cellStyle name="40% - Accent6 5 12 4" xfId="7964"/>
    <cellStyle name="40% - Accent6 5 12 4 2" xfId="17414"/>
    <cellStyle name="40% - Accent6 5 12 5" xfId="10335"/>
    <cellStyle name="40% - Accent6 5 12 6" xfId="12183"/>
    <cellStyle name="40% - Accent6 5 12 7" xfId="14782"/>
    <cellStyle name="40% - Accent6 5 12 8" xfId="22549"/>
    <cellStyle name="40% - Accent6 5 13" xfId="2891"/>
    <cellStyle name="40% - Accent6 5 13 2" xfId="7965"/>
    <cellStyle name="40% - Accent6 5 13 2 2" xfId="16890"/>
    <cellStyle name="40% - Accent6 5 13 3" xfId="10336"/>
    <cellStyle name="40% - Accent6 5 13 3 2" xfId="16300"/>
    <cellStyle name="40% - Accent6 5 13 4" xfId="12184"/>
    <cellStyle name="40% - Accent6 5 13 4 2" xfId="17415"/>
    <cellStyle name="40% - Accent6 5 13 5" xfId="15083"/>
    <cellStyle name="40% - Accent6 5 14" xfId="4429"/>
    <cellStyle name="40% - Accent6 5 14 2" xfId="16886"/>
    <cellStyle name="40% - Accent6 5 15" xfId="4837"/>
    <cellStyle name="40% - Accent6 5 15 2" xfId="16325"/>
    <cellStyle name="40% - Accent6 5 16" xfId="7961"/>
    <cellStyle name="40% - Accent6 5 16 2" xfId="17403"/>
    <cellStyle name="40% - Accent6 5 17" xfId="10332"/>
    <cellStyle name="40% - Accent6 5 18" xfId="12180"/>
    <cellStyle name="40% - Accent6 5 19" xfId="13180"/>
    <cellStyle name="40% - Accent6 5 2" xfId="338"/>
    <cellStyle name="40% - Accent6 5 2 10" xfId="7966"/>
    <cellStyle name="40% - Accent6 5 2 10 2" xfId="17416"/>
    <cellStyle name="40% - Accent6 5 2 11" xfId="10337"/>
    <cellStyle name="40% - Accent6 5 2 12" xfId="12185"/>
    <cellStyle name="40% - Accent6 5 2 13" xfId="13289"/>
    <cellStyle name="40% - Accent6 5 2 14" xfId="21018"/>
    <cellStyle name="40% - Accent6 5 2 2" xfId="715"/>
    <cellStyle name="40% - Accent6 5 2 2 2" xfId="3252"/>
    <cellStyle name="40% - Accent6 5 2 2 2 2" xfId="16892"/>
    <cellStyle name="40% - Accent6 5 2 2 3" xfId="5627"/>
    <cellStyle name="40% - Accent6 5 2 2 3 2" xfId="16298"/>
    <cellStyle name="40% - Accent6 5 2 2 4" xfId="7967"/>
    <cellStyle name="40% - Accent6 5 2 2 4 2" xfId="17417"/>
    <cellStyle name="40% - Accent6 5 2 2 5" xfId="10338"/>
    <cellStyle name="40% - Accent6 5 2 2 6" xfId="12186"/>
    <cellStyle name="40% - Accent6 5 2 2 7" xfId="13578"/>
    <cellStyle name="40% - Accent6 5 2 2 8" xfId="21443"/>
    <cellStyle name="40% - Accent6 5 2 3" xfId="1176"/>
    <cellStyle name="40% - Accent6 5 2 3 2" xfId="3453"/>
    <cellStyle name="40% - Accent6 5 2 3 2 2" xfId="16893"/>
    <cellStyle name="40% - Accent6 5 2 3 3" xfId="5926"/>
    <cellStyle name="40% - Accent6 5 2 3 3 2" xfId="16289"/>
    <cellStyle name="40% - Accent6 5 2 3 4" xfId="7968"/>
    <cellStyle name="40% - Accent6 5 2 3 4 2" xfId="17418"/>
    <cellStyle name="40% - Accent6 5 2 3 5" xfId="10339"/>
    <cellStyle name="40% - Accent6 5 2 3 6" xfId="12187"/>
    <cellStyle name="40% - Accent6 5 2 3 7" xfId="13897"/>
    <cellStyle name="40% - Accent6 5 2 3 8" xfId="21665"/>
    <cellStyle name="40% - Accent6 5 2 4" xfId="2398"/>
    <cellStyle name="40% - Accent6 5 2 4 2" xfId="3978"/>
    <cellStyle name="40% - Accent6 5 2 4 2 2" xfId="16894"/>
    <cellStyle name="40% - Accent6 5 2 4 3" xfId="7142"/>
    <cellStyle name="40% - Accent6 5 2 4 3 2" xfId="16288"/>
    <cellStyle name="40% - Accent6 5 2 4 4" xfId="7969"/>
    <cellStyle name="40% - Accent6 5 2 4 4 2" xfId="17419"/>
    <cellStyle name="40% - Accent6 5 2 4 5" xfId="10340"/>
    <cellStyle name="40% - Accent6 5 2 4 6" xfId="12188"/>
    <cellStyle name="40% - Accent6 5 2 4 7" xfId="14469"/>
    <cellStyle name="40% - Accent6 5 2 4 8" xfId="22236"/>
    <cellStyle name="40% - Accent6 5 2 5" xfId="2086"/>
    <cellStyle name="40% - Accent6 5 2 5 2" xfId="3693"/>
    <cellStyle name="40% - Accent6 5 2 5 2 2" xfId="16895"/>
    <cellStyle name="40% - Accent6 5 2 5 3" xfId="6830"/>
    <cellStyle name="40% - Accent6 5 2 5 3 2" xfId="16287"/>
    <cellStyle name="40% - Accent6 5 2 5 4" xfId="7970"/>
    <cellStyle name="40% - Accent6 5 2 5 4 2" xfId="17420"/>
    <cellStyle name="40% - Accent6 5 2 5 5" xfId="10341"/>
    <cellStyle name="40% - Accent6 5 2 5 6" xfId="12189"/>
    <cellStyle name="40% - Accent6 5 2 5 7" xfId="14177"/>
    <cellStyle name="40% - Accent6 5 2 5 8" xfId="21944"/>
    <cellStyle name="40% - Accent6 5 2 6" xfId="2625"/>
    <cellStyle name="40% - Accent6 5 2 6 2" xfId="4186"/>
    <cellStyle name="40% - Accent6 5 2 6 2 2" xfId="16896"/>
    <cellStyle name="40% - Accent6 5 2 6 3" xfId="7369"/>
    <cellStyle name="40% - Accent6 5 2 6 3 2" xfId="16286"/>
    <cellStyle name="40% - Accent6 5 2 6 4" xfId="7971"/>
    <cellStyle name="40% - Accent6 5 2 6 4 2" xfId="17421"/>
    <cellStyle name="40% - Accent6 5 2 6 5" xfId="10342"/>
    <cellStyle name="40% - Accent6 5 2 6 6" xfId="12190"/>
    <cellStyle name="40% - Accent6 5 2 6 7" xfId="14683"/>
    <cellStyle name="40% - Accent6 5 2 6 8" xfId="22450"/>
    <cellStyle name="40% - Accent6 5 2 7" xfId="2984"/>
    <cellStyle name="40% - Accent6 5 2 7 2" xfId="7972"/>
    <cellStyle name="40% - Accent6 5 2 7 2 2" xfId="16897"/>
    <cellStyle name="40% - Accent6 5 2 7 3" xfId="10343"/>
    <cellStyle name="40% - Accent6 5 2 7 3 2" xfId="16285"/>
    <cellStyle name="40% - Accent6 5 2 7 4" xfId="12191"/>
    <cellStyle name="40% - Accent6 5 2 7 4 2" xfId="17422"/>
    <cellStyle name="40% - Accent6 5 2 7 5" xfId="15181"/>
    <cellStyle name="40% - Accent6 5 2 8" xfId="4524"/>
    <cellStyle name="40% - Accent6 5 2 8 2" xfId="16891"/>
    <cellStyle name="40% - Accent6 5 2 9" xfId="5012"/>
    <cellStyle name="40% - Accent6 5 2 9 2" xfId="16299"/>
    <cellStyle name="40% - Accent6 5 20" xfId="20906"/>
    <cellStyle name="40% - Accent6 5 3" xfId="377"/>
    <cellStyle name="40% - Accent6 5 3 10" xfId="7973"/>
    <cellStyle name="40% - Accent6 5 3 10 2" xfId="17495"/>
    <cellStyle name="40% - Accent6 5 3 11" xfId="10344"/>
    <cellStyle name="40% - Accent6 5 3 12" xfId="12192"/>
    <cellStyle name="40% - Accent6 5 3 13" xfId="13326"/>
    <cellStyle name="40% - Accent6 5 3 14" xfId="21056"/>
    <cellStyle name="40% - Accent6 5 3 2" xfId="754"/>
    <cellStyle name="40% - Accent6 5 3 2 2" xfId="3289"/>
    <cellStyle name="40% - Accent6 5 3 2 2 2" xfId="16899"/>
    <cellStyle name="40% - Accent6 5 3 2 3" xfId="5666"/>
    <cellStyle name="40% - Accent6 5 3 2 3 2" xfId="16283"/>
    <cellStyle name="40% - Accent6 5 3 2 4" xfId="7974"/>
    <cellStyle name="40% - Accent6 5 3 2 4 2" xfId="17496"/>
    <cellStyle name="40% - Accent6 5 3 2 5" xfId="10345"/>
    <cellStyle name="40% - Accent6 5 3 2 6" xfId="12193"/>
    <cellStyle name="40% - Accent6 5 3 2 7" xfId="13613"/>
    <cellStyle name="40% - Accent6 5 3 2 8" xfId="21480"/>
    <cellStyle name="40% - Accent6 5 3 3" xfId="1213"/>
    <cellStyle name="40% - Accent6 5 3 3 2" xfId="3490"/>
    <cellStyle name="40% - Accent6 5 3 3 2 2" xfId="16900"/>
    <cellStyle name="40% - Accent6 5 3 3 3" xfId="5963"/>
    <cellStyle name="40% - Accent6 5 3 3 3 2" xfId="16282"/>
    <cellStyle name="40% - Accent6 5 3 3 4" xfId="7975"/>
    <cellStyle name="40% - Accent6 5 3 3 4 2" xfId="17497"/>
    <cellStyle name="40% - Accent6 5 3 3 5" xfId="10346"/>
    <cellStyle name="40% - Accent6 5 3 3 6" xfId="12194"/>
    <cellStyle name="40% - Accent6 5 3 3 7" xfId="13934"/>
    <cellStyle name="40% - Accent6 5 3 3 8" xfId="21702"/>
    <cellStyle name="40% - Accent6 5 3 4" xfId="2437"/>
    <cellStyle name="40% - Accent6 5 3 4 2" xfId="4017"/>
    <cellStyle name="40% - Accent6 5 3 4 2 2" xfId="16901"/>
    <cellStyle name="40% - Accent6 5 3 4 3" xfId="7181"/>
    <cellStyle name="40% - Accent6 5 3 4 3 2" xfId="16281"/>
    <cellStyle name="40% - Accent6 5 3 4 4" xfId="7976"/>
    <cellStyle name="40% - Accent6 5 3 4 4 2" xfId="17498"/>
    <cellStyle name="40% - Accent6 5 3 4 5" xfId="10347"/>
    <cellStyle name="40% - Accent6 5 3 4 6" xfId="12195"/>
    <cellStyle name="40% - Accent6 5 3 4 7" xfId="14508"/>
    <cellStyle name="40% - Accent6 5 3 4 8" xfId="22275"/>
    <cellStyle name="40% - Accent6 5 3 5" xfId="2289"/>
    <cellStyle name="40% - Accent6 5 3 5 2" xfId="3873"/>
    <cellStyle name="40% - Accent6 5 3 5 2 2" xfId="16902"/>
    <cellStyle name="40% - Accent6 5 3 5 3" xfId="7033"/>
    <cellStyle name="40% - Accent6 5 3 5 3 2" xfId="16221"/>
    <cellStyle name="40% - Accent6 5 3 5 4" xfId="7977"/>
    <cellStyle name="40% - Accent6 5 3 5 4 2" xfId="17499"/>
    <cellStyle name="40% - Accent6 5 3 5 5" xfId="10348"/>
    <cellStyle name="40% - Accent6 5 3 5 6" xfId="12196"/>
    <cellStyle name="40% - Accent6 5 3 5 7" xfId="14361"/>
    <cellStyle name="40% - Accent6 5 3 5 8" xfId="22128"/>
    <cellStyle name="40% - Accent6 5 3 6" xfId="2595"/>
    <cellStyle name="40% - Accent6 5 3 6 2" xfId="4161"/>
    <cellStyle name="40% - Accent6 5 3 6 2 2" xfId="16903"/>
    <cellStyle name="40% - Accent6 5 3 6 3" xfId="7339"/>
    <cellStyle name="40% - Accent6 5 3 6 3 2" xfId="16220"/>
    <cellStyle name="40% - Accent6 5 3 6 4" xfId="7978"/>
    <cellStyle name="40% - Accent6 5 3 6 4 2" xfId="17522"/>
    <cellStyle name="40% - Accent6 5 3 6 5" xfId="10349"/>
    <cellStyle name="40% - Accent6 5 3 6 6" xfId="12197"/>
    <cellStyle name="40% - Accent6 5 3 6 7" xfId="14655"/>
    <cellStyle name="40% - Accent6 5 3 6 8" xfId="22422"/>
    <cellStyle name="40% - Accent6 5 3 7" xfId="3021"/>
    <cellStyle name="40% - Accent6 5 3 7 2" xfId="7979"/>
    <cellStyle name="40% - Accent6 5 3 7 2 2" xfId="16904"/>
    <cellStyle name="40% - Accent6 5 3 7 3" xfId="10350"/>
    <cellStyle name="40% - Accent6 5 3 7 3 2" xfId="16219"/>
    <cellStyle name="40% - Accent6 5 3 7 4" xfId="12198"/>
    <cellStyle name="40% - Accent6 5 3 7 4 2" xfId="17523"/>
    <cellStyle name="40% - Accent6 5 3 7 5" xfId="15219"/>
    <cellStyle name="40% - Accent6 5 3 8" xfId="4561"/>
    <cellStyle name="40% - Accent6 5 3 8 2" xfId="16898"/>
    <cellStyle name="40% - Accent6 5 3 9" xfId="5051"/>
    <cellStyle name="40% - Accent6 5 3 9 2" xfId="16284"/>
    <cellStyle name="40% - Accent6 5 4" xfId="592"/>
    <cellStyle name="40% - Accent6 5 4 2" xfId="3149"/>
    <cellStyle name="40% - Accent6 5 4 2 2" xfId="16905"/>
    <cellStyle name="40% - Accent6 5 4 3" xfId="5504"/>
    <cellStyle name="40% - Accent6 5 4 3 2" xfId="16218"/>
    <cellStyle name="40% - Accent6 5 4 4" xfId="7980"/>
    <cellStyle name="40% - Accent6 5 4 4 2" xfId="17524"/>
    <cellStyle name="40% - Accent6 5 4 5" xfId="10351"/>
    <cellStyle name="40% - Accent6 5 4 6" xfId="12199"/>
    <cellStyle name="40% - Accent6 5 4 7" xfId="13475"/>
    <cellStyle name="40% - Accent6 5 4 8" xfId="21337"/>
    <cellStyle name="40% - Accent6 5 5" xfId="1055"/>
    <cellStyle name="40% - Accent6 5 5 2" xfId="3362"/>
    <cellStyle name="40% - Accent6 5 5 2 2" xfId="16906"/>
    <cellStyle name="40% - Accent6 5 5 3" xfId="5805"/>
    <cellStyle name="40% - Accent6 5 5 3 2" xfId="16217"/>
    <cellStyle name="40% - Accent6 5 5 4" xfId="7981"/>
    <cellStyle name="40% - Accent6 5 5 4 2" xfId="17526"/>
    <cellStyle name="40% - Accent6 5 5 5" xfId="10352"/>
    <cellStyle name="40% - Accent6 5 5 6" xfId="12200"/>
    <cellStyle name="40% - Accent6 5 5 7" xfId="13803"/>
    <cellStyle name="40% - Accent6 5 5 8" xfId="21570"/>
    <cellStyle name="40% - Accent6 5 6" xfId="1556"/>
    <cellStyle name="40% - Accent6 5 7" xfId="1468"/>
    <cellStyle name="40% - Accent6 5 8" xfId="1870"/>
    <cellStyle name="40% - Accent6 5 9" xfId="1578"/>
    <cellStyle name="40% - Accent6 6" xfId="178"/>
    <cellStyle name="40% - Accent6 7" xfId="247"/>
    <cellStyle name="40% - Accent6 7 10" xfId="4447"/>
    <cellStyle name="40% - Accent6 7 10 2" xfId="16912"/>
    <cellStyle name="40% - Accent6 7 11" xfId="4886"/>
    <cellStyle name="40% - Accent6 7 11 2" xfId="16187"/>
    <cellStyle name="40% - Accent6 7 12" xfId="7987"/>
    <cellStyle name="40% - Accent6 7 12 2" xfId="17556"/>
    <cellStyle name="40% - Accent6 7 13" xfId="10358"/>
    <cellStyle name="40% - Accent6 7 14" xfId="12201"/>
    <cellStyle name="40% - Accent6 7 15" xfId="13202"/>
    <cellStyle name="40% - Accent6 7 16" xfId="20928"/>
    <cellStyle name="40% - Accent6 7 2" xfId="361"/>
    <cellStyle name="40% - Accent6 7 2 10" xfId="7988"/>
    <cellStyle name="40% - Accent6 7 2 10 2" xfId="17557"/>
    <cellStyle name="40% - Accent6 7 2 11" xfId="10359"/>
    <cellStyle name="40% - Accent6 7 2 12" xfId="12202"/>
    <cellStyle name="40% - Accent6 7 2 13" xfId="13310"/>
    <cellStyle name="40% - Accent6 7 2 14" xfId="21041"/>
    <cellStyle name="40% - Accent6 7 2 2" xfId="738"/>
    <cellStyle name="40% - Accent6 7 2 2 2" xfId="3275"/>
    <cellStyle name="40% - Accent6 7 2 2 2 2" xfId="16914"/>
    <cellStyle name="40% - Accent6 7 2 2 3" xfId="5650"/>
    <cellStyle name="40% - Accent6 7 2 2 3 2" xfId="16185"/>
    <cellStyle name="40% - Accent6 7 2 2 4" xfId="7989"/>
    <cellStyle name="40% - Accent6 7 2 2 4 2" xfId="17566"/>
    <cellStyle name="40% - Accent6 7 2 2 5" xfId="10360"/>
    <cellStyle name="40% - Accent6 7 2 2 6" xfId="12203"/>
    <cellStyle name="40% - Accent6 7 2 2 7" xfId="13599"/>
    <cellStyle name="40% - Accent6 7 2 2 8" xfId="21466"/>
    <cellStyle name="40% - Accent6 7 2 3" xfId="1199"/>
    <cellStyle name="40% - Accent6 7 2 3 2" xfId="3476"/>
    <cellStyle name="40% - Accent6 7 2 3 2 2" xfId="16915"/>
    <cellStyle name="40% - Accent6 7 2 3 3" xfId="5949"/>
    <cellStyle name="40% - Accent6 7 2 3 3 2" xfId="16163"/>
    <cellStyle name="40% - Accent6 7 2 3 4" xfId="7990"/>
    <cellStyle name="40% - Accent6 7 2 3 4 2" xfId="17567"/>
    <cellStyle name="40% - Accent6 7 2 3 5" xfId="10361"/>
    <cellStyle name="40% - Accent6 7 2 3 6" xfId="12204"/>
    <cellStyle name="40% - Accent6 7 2 3 7" xfId="13920"/>
    <cellStyle name="40% - Accent6 7 2 3 8" xfId="21688"/>
    <cellStyle name="40% - Accent6 7 2 4" xfId="2421"/>
    <cellStyle name="40% - Accent6 7 2 4 2" xfId="4001"/>
    <cellStyle name="40% - Accent6 7 2 4 2 2" xfId="16916"/>
    <cellStyle name="40% - Accent6 7 2 4 3" xfId="7165"/>
    <cellStyle name="40% - Accent6 7 2 4 3 2" xfId="16162"/>
    <cellStyle name="40% - Accent6 7 2 4 4" xfId="7991"/>
    <cellStyle name="40% - Accent6 7 2 4 4 2" xfId="17568"/>
    <cellStyle name="40% - Accent6 7 2 4 5" xfId="10362"/>
    <cellStyle name="40% - Accent6 7 2 4 6" xfId="12205"/>
    <cellStyle name="40% - Accent6 7 2 4 7" xfId="14492"/>
    <cellStyle name="40% - Accent6 7 2 4 8" xfId="22259"/>
    <cellStyle name="40% - Accent6 7 2 5" xfId="2114"/>
    <cellStyle name="40% - Accent6 7 2 5 2" xfId="3720"/>
    <cellStyle name="40% - Accent6 7 2 5 2 2" xfId="16917"/>
    <cellStyle name="40% - Accent6 7 2 5 3" xfId="6858"/>
    <cellStyle name="40% - Accent6 7 2 5 3 2" xfId="16161"/>
    <cellStyle name="40% - Accent6 7 2 5 4" xfId="7992"/>
    <cellStyle name="40% - Accent6 7 2 5 4 2" xfId="17569"/>
    <cellStyle name="40% - Accent6 7 2 5 5" xfId="10363"/>
    <cellStyle name="40% - Accent6 7 2 5 6" xfId="12206"/>
    <cellStyle name="40% - Accent6 7 2 5 7" xfId="14204"/>
    <cellStyle name="40% - Accent6 7 2 5 8" xfId="21971"/>
    <cellStyle name="40% - Accent6 7 2 6" xfId="2227"/>
    <cellStyle name="40% - Accent6 7 2 6 2" xfId="3819"/>
    <cellStyle name="40% - Accent6 7 2 6 2 2" xfId="16918"/>
    <cellStyle name="40% - Accent6 7 2 6 3" xfId="6971"/>
    <cellStyle name="40% - Accent6 7 2 6 3 2" xfId="16152"/>
    <cellStyle name="40% - Accent6 7 2 6 4" xfId="7993"/>
    <cellStyle name="40% - Accent6 7 2 6 4 2" xfId="17570"/>
    <cellStyle name="40% - Accent6 7 2 6 5" xfId="10364"/>
    <cellStyle name="40% - Accent6 7 2 6 6" xfId="12207"/>
    <cellStyle name="40% - Accent6 7 2 6 7" xfId="14307"/>
    <cellStyle name="40% - Accent6 7 2 6 8" xfId="22074"/>
    <cellStyle name="40% - Accent6 7 2 7" xfId="3007"/>
    <cellStyle name="40% - Accent6 7 2 7 2" xfId="7994"/>
    <cellStyle name="40% - Accent6 7 2 7 2 2" xfId="16919"/>
    <cellStyle name="40% - Accent6 7 2 7 3" xfId="10365"/>
    <cellStyle name="40% - Accent6 7 2 7 3 2" xfId="16151"/>
    <cellStyle name="40% - Accent6 7 2 7 4" xfId="12208"/>
    <cellStyle name="40% - Accent6 7 2 7 4 2" xfId="17571"/>
    <cellStyle name="40% - Accent6 7 2 7 5" xfId="15204"/>
    <cellStyle name="40% - Accent6 7 2 8" xfId="4547"/>
    <cellStyle name="40% - Accent6 7 2 8 2" xfId="16913"/>
    <cellStyle name="40% - Accent6 7 2 9" xfId="5035"/>
    <cellStyle name="40% - Accent6 7 2 9 2" xfId="16186"/>
    <cellStyle name="40% - Accent6 7 3" xfId="393"/>
    <cellStyle name="40% - Accent6 7 3 10" xfId="7995"/>
    <cellStyle name="40% - Accent6 7 3 10 2" xfId="17572"/>
    <cellStyle name="40% - Accent6 7 3 11" xfId="10366"/>
    <cellStyle name="40% - Accent6 7 3 12" xfId="12209"/>
    <cellStyle name="40% - Accent6 7 3 13" xfId="13342"/>
    <cellStyle name="40% - Accent6 7 3 14" xfId="21072"/>
    <cellStyle name="40% - Accent6 7 3 2" xfId="770"/>
    <cellStyle name="40% - Accent6 7 3 2 2" xfId="3305"/>
    <cellStyle name="40% - Accent6 7 3 2 2 2" xfId="16921"/>
    <cellStyle name="40% - Accent6 7 3 2 3" xfId="5682"/>
    <cellStyle name="40% - Accent6 7 3 2 3 2" xfId="16149"/>
    <cellStyle name="40% - Accent6 7 3 2 4" xfId="7996"/>
    <cellStyle name="40% - Accent6 7 3 2 4 2" xfId="17573"/>
    <cellStyle name="40% - Accent6 7 3 2 5" xfId="10367"/>
    <cellStyle name="40% - Accent6 7 3 2 6" xfId="12210"/>
    <cellStyle name="40% - Accent6 7 3 2 7" xfId="13629"/>
    <cellStyle name="40% - Accent6 7 3 2 8" xfId="21496"/>
    <cellStyle name="40% - Accent6 7 3 3" xfId="1229"/>
    <cellStyle name="40% - Accent6 7 3 3 2" xfId="3506"/>
    <cellStyle name="40% - Accent6 7 3 3 2 2" xfId="16922"/>
    <cellStyle name="40% - Accent6 7 3 3 3" xfId="5979"/>
    <cellStyle name="40% - Accent6 7 3 3 3 2" xfId="16148"/>
    <cellStyle name="40% - Accent6 7 3 3 4" xfId="7997"/>
    <cellStyle name="40% - Accent6 7 3 3 4 2" xfId="17574"/>
    <cellStyle name="40% - Accent6 7 3 3 5" xfId="10368"/>
    <cellStyle name="40% - Accent6 7 3 3 6" xfId="12211"/>
    <cellStyle name="40% - Accent6 7 3 3 7" xfId="13950"/>
    <cellStyle name="40% - Accent6 7 3 3 8" xfId="21718"/>
    <cellStyle name="40% - Accent6 7 3 4" xfId="2453"/>
    <cellStyle name="40% - Accent6 7 3 4 2" xfId="4033"/>
    <cellStyle name="40% - Accent6 7 3 4 2 2" xfId="16923"/>
    <cellStyle name="40% - Accent6 7 3 4 3" xfId="7197"/>
    <cellStyle name="40% - Accent6 7 3 4 3 2" xfId="16147"/>
    <cellStyle name="40% - Accent6 7 3 4 4" xfId="7998"/>
    <cellStyle name="40% - Accent6 7 3 4 4 2" xfId="17634"/>
    <cellStyle name="40% - Accent6 7 3 4 5" xfId="10369"/>
    <cellStyle name="40% - Accent6 7 3 4 6" xfId="12212"/>
    <cellStyle name="40% - Accent6 7 3 4 7" xfId="14524"/>
    <cellStyle name="40% - Accent6 7 3 4 8" xfId="22291"/>
    <cellStyle name="40% - Accent6 7 3 5" xfId="2676"/>
    <cellStyle name="40% - Accent6 7 3 5 2" xfId="4231"/>
    <cellStyle name="40% - Accent6 7 3 5 2 2" xfId="16924"/>
    <cellStyle name="40% - Accent6 7 3 5 3" xfId="7420"/>
    <cellStyle name="40% - Accent6 7 3 5 3 2" xfId="16146"/>
    <cellStyle name="40% - Accent6 7 3 5 4" xfId="7999"/>
    <cellStyle name="40% - Accent6 7 3 5 4 2" xfId="17635"/>
    <cellStyle name="40% - Accent6 7 3 5 5" xfId="10370"/>
    <cellStyle name="40% - Accent6 7 3 5 6" xfId="12213"/>
    <cellStyle name="40% - Accent6 7 3 5 7" xfId="14730"/>
    <cellStyle name="40% - Accent6 7 3 5 8" xfId="22497"/>
    <cellStyle name="40% - Accent6 7 3 6" xfId="2790"/>
    <cellStyle name="40% - Accent6 7 3 6 2" xfId="4323"/>
    <cellStyle name="40% - Accent6 7 3 6 2 2" xfId="16925"/>
    <cellStyle name="40% - Accent6 7 3 6 3" xfId="7534"/>
    <cellStyle name="40% - Accent6 7 3 6 3 2" xfId="16145"/>
    <cellStyle name="40% - Accent6 7 3 6 4" xfId="8000"/>
    <cellStyle name="40% - Accent6 7 3 6 4 2" xfId="17636"/>
    <cellStyle name="40% - Accent6 7 3 6 5" xfId="10371"/>
    <cellStyle name="40% - Accent6 7 3 6 6" xfId="12214"/>
    <cellStyle name="40% - Accent6 7 3 6 7" xfId="14829"/>
    <cellStyle name="40% - Accent6 7 3 6 8" xfId="22596"/>
    <cellStyle name="40% - Accent6 7 3 7" xfId="3037"/>
    <cellStyle name="40% - Accent6 7 3 7 2" xfId="8001"/>
    <cellStyle name="40% - Accent6 7 3 7 2 2" xfId="16926"/>
    <cellStyle name="40% - Accent6 7 3 7 3" xfId="10372"/>
    <cellStyle name="40% - Accent6 7 3 7 3 2" xfId="16144"/>
    <cellStyle name="40% - Accent6 7 3 7 4" xfId="12215"/>
    <cellStyle name="40% - Accent6 7 3 7 4 2" xfId="17637"/>
    <cellStyle name="40% - Accent6 7 3 7 5" xfId="15235"/>
    <cellStyle name="40% - Accent6 7 3 8" xfId="4577"/>
    <cellStyle name="40% - Accent6 7 3 8 2" xfId="16920"/>
    <cellStyle name="40% - Accent6 7 3 9" xfId="5067"/>
    <cellStyle name="40% - Accent6 7 3 9 2" xfId="16150"/>
    <cellStyle name="40% - Accent6 7 4" xfId="630"/>
    <cellStyle name="40% - Accent6 7 4 2" xfId="3171"/>
    <cellStyle name="40% - Accent6 7 4 2 2" xfId="16927"/>
    <cellStyle name="40% - Accent6 7 4 3" xfId="5542"/>
    <cellStyle name="40% - Accent6 7 4 3 2" xfId="16084"/>
    <cellStyle name="40% - Accent6 7 4 4" xfId="8002"/>
    <cellStyle name="40% - Accent6 7 4 4 2" xfId="17638"/>
    <cellStyle name="40% - Accent6 7 4 5" xfId="10373"/>
    <cellStyle name="40% - Accent6 7 4 6" xfId="12216"/>
    <cellStyle name="40% - Accent6 7 4 7" xfId="13500"/>
    <cellStyle name="40% - Accent6 7 4 8" xfId="21362"/>
    <cellStyle name="40% - Accent6 7 5" xfId="1090"/>
    <cellStyle name="40% - Accent6 7 5 2" xfId="3378"/>
    <cellStyle name="40% - Accent6 7 5 2 2" xfId="16928"/>
    <cellStyle name="40% - Accent6 7 5 3" xfId="5840"/>
    <cellStyle name="40% - Accent6 7 5 3 2" xfId="16083"/>
    <cellStyle name="40% - Accent6 7 5 4" xfId="8003"/>
    <cellStyle name="40% - Accent6 7 5 4 2" xfId="17660"/>
    <cellStyle name="40% - Accent6 7 5 5" xfId="10374"/>
    <cellStyle name="40% - Accent6 7 5 6" xfId="12217"/>
    <cellStyle name="40% - Accent6 7 5 7" xfId="13821"/>
    <cellStyle name="40% - Accent6 7 5 8" xfId="21588"/>
    <cellStyle name="40% - Accent6 7 6" xfId="2307"/>
    <cellStyle name="40% - Accent6 7 6 2" xfId="3889"/>
    <cellStyle name="40% - Accent6 7 6 2 2" xfId="16929"/>
    <cellStyle name="40% - Accent6 7 6 3" xfId="7051"/>
    <cellStyle name="40% - Accent6 7 6 3 2" xfId="16082"/>
    <cellStyle name="40% - Accent6 7 6 4" xfId="8004"/>
    <cellStyle name="40% - Accent6 7 6 4 2" xfId="17661"/>
    <cellStyle name="40% - Accent6 7 6 5" xfId="10375"/>
    <cellStyle name="40% - Accent6 7 6 6" xfId="12218"/>
    <cellStyle name="40% - Accent6 7 6 7" xfId="14379"/>
    <cellStyle name="40% - Accent6 7 6 8" xfId="22146"/>
    <cellStyle name="40% - Accent6 7 7" xfId="2225"/>
    <cellStyle name="40% - Accent6 7 7 2" xfId="3817"/>
    <cellStyle name="40% - Accent6 7 7 2 2" xfId="16930"/>
    <cellStyle name="40% - Accent6 7 7 3" xfId="6969"/>
    <cellStyle name="40% - Accent6 7 7 3 2" xfId="16081"/>
    <cellStyle name="40% - Accent6 7 7 4" xfId="8005"/>
    <cellStyle name="40% - Accent6 7 7 4 2" xfId="17662"/>
    <cellStyle name="40% - Accent6 7 7 5" xfId="10376"/>
    <cellStyle name="40% - Accent6 7 7 6" xfId="12219"/>
    <cellStyle name="40% - Accent6 7 7 7" xfId="14305"/>
    <cellStyle name="40% - Accent6 7 7 8" xfId="22072"/>
    <cellStyle name="40% - Accent6 7 8" xfId="2555"/>
    <cellStyle name="40% - Accent6 7 8 2" xfId="4123"/>
    <cellStyle name="40% - Accent6 7 8 2 2" xfId="16931"/>
    <cellStyle name="40% - Accent6 7 8 3" xfId="7299"/>
    <cellStyle name="40% - Accent6 7 8 3 2" xfId="16080"/>
    <cellStyle name="40% - Accent6 7 8 4" xfId="8006"/>
    <cellStyle name="40% - Accent6 7 8 4 2" xfId="17663"/>
    <cellStyle name="40% - Accent6 7 8 5" xfId="10377"/>
    <cellStyle name="40% - Accent6 7 8 6" xfId="12220"/>
    <cellStyle name="40% - Accent6 7 8 7" xfId="14615"/>
    <cellStyle name="40% - Accent6 7 8 8" xfId="22382"/>
    <cellStyle name="40% - Accent6 7 9" xfId="2907"/>
    <cellStyle name="40% - Accent6 7 9 2" xfId="8007"/>
    <cellStyle name="40% - Accent6 7 9 2 2" xfId="16932"/>
    <cellStyle name="40% - Accent6 7 9 3" xfId="10378"/>
    <cellStyle name="40% - Accent6 7 9 3 2" xfId="16058"/>
    <cellStyle name="40% - Accent6 7 9 4" xfId="12221"/>
    <cellStyle name="40% - Accent6 7 9 4 2" xfId="17672"/>
    <cellStyle name="40% - Accent6 7 9 5" xfId="15101"/>
    <cellStyle name="40% - Accent6 8" xfId="269"/>
    <cellStyle name="40% - Accent6 8 10" xfId="8008"/>
    <cellStyle name="40% - Accent6 8 10 2" xfId="17673"/>
    <cellStyle name="40% - Accent6 8 11" xfId="10379"/>
    <cellStyle name="40% - Accent6 8 12" xfId="12222"/>
    <cellStyle name="40% - Accent6 8 13" xfId="13223"/>
    <cellStyle name="40% - Accent6 8 14" xfId="20950"/>
    <cellStyle name="40% - Accent6 8 2" xfId="649"/>
    <cellStyle name="40% - Accent6 8 2 2" xfId="3189"/>
    <cellStyle name="40% - Accent6 8 2 2 2" xfId="16934"/>
    <cellStyle name="40% - Accent6 8 2 3" xfId="5561"/>
    <cellStyle name="40% - Accent6 8 2 3 2" xfId="16056"/>
    <cellStyle name="40% - Accent6 8 2 4" xfId="8009"/>
    <cellStyle name="40% - Accent6 8 2 4 2" xfId="17674"/>
    <cellStyle name="40% - Accent6 8 2 5" xfId="10380"/>
    <cellStyle name="40% - Accent6 8 2 6" xfId="12223"/>
    <cellStyle name="40% - Accent6 8 2 7" xfId="13518"/>
    <cellStyle name="40% - Accent6 8 2 8" xfId="21380"/>
    <cellStyle name="40% - Accent6 8 3" xfId="1109"/>
    <cellStyle name="40% - Accent6 8 3 2" xfId="3394"/>
    <cellStyle name="40% - Accent6 8 3 2 2" xfId="16935"/>
    <cellStyle name="40% - Accent6 8 3 3" xfId="5859"/>
    <cellStyle name="40% - Accent6 8 3 3 2" xfId="16055"/>
    <cellStyle name="40% - Accent6 8 3 4" xfId="8010"/>
    <cellStyle name="40% - Accent6 8 3 4 2" xfId="17675"/>
    <cellStyle name="40% - Accent6 8 3 5" xfId="10381"/>
    <cellStyle name="40% - Accent6 8 3 6" xfId="12224"/>
    <cellStyle name="40% - Accent6 8 3 7" xfId="13837"/>
    <cellStyle name="40% - Accent6 8 3 8" xfId="21604"/>
    <cellStyle name="40% - Accent6 8 4" xfId="2329"/>
    <cellStyle name="40% - Accent6 8 4 2" xfId="3911"/>
    <cellStyle name="40% - Accent6 8 4 2 2" xfId="16936"/>
    <cellStyle name="40% - Accent6 8 4 3" xfId="7073"/>
    <cellStyle name="40% - Accent6 8 4 3 2" xfId="16050"/>
    <cellStyle name="40% - Accent6 8 4 4" xfId="8011"/>
    <cellStyle name="40% - Accent6 8 4 4 2" xfId="17697"/>
    <cellStyle name="40% - Accent6 8 4 5" xfId="10382"/>
    <cellStyle name="40% - Accent6 8 4 6" xfId="12225"/>
    <cellStyle name="40% - Accent6 8 4 7" xfId="14401"/>
    <cellStyle name="40% - Accent6 8 4 8" xfId="22168"/>
    <cellStyle name="40% - Accent6 8 5" xfId="2161"/>
    <cellStyle name="40% - Accent6 8 5 2" xfId="3765"/>
    <cellStyle name="40% - Accent6 8 5 2 2" xfId="16937"/>
    <cellStyle name="40% - Accent6 8 5 3" xfId="6905"/>
    <cellStyle name="40% - Accent6 8 5 3 2" xfId="16049"/>
    <cellStyle name="40% - Accent6 8 5 4" xfId="8012"/>
    <cellStyle name="40% - Accent6 8 5 4 2" xfId="17698"/>
    <cellStyle name="40% - Accent6 8 5 5" xfId="10383"/>
    <cellStyle name="40% - Accent6 8 5 6" xfId="12226"/>
    <cellStyle name="40% - Accent6 8 5 7" xfId="14250"/>
    <cellStyle name="40% - Accent6 8 5 8" xfId="22017"/>
    <cellStyle name="40% - Accent6 8 6" xfId="2586"/>
    <cellStyle name="40% - Accent6 8 6 2" xfId="4153"/>
    <cellStyle name="40% - Accent6 8 6 2 2" xfId="16938"/>
    <cellStyle name="40% - Accent6 8 6 3" xfId="7330"/>
    <cellStyle name="40% - Accent6 8 6 3 2" xfId="16048"/>
    <cellStyle name="40% - Accent6 8 6 4" xfId="8013"/>
    <cellStyle name="40% - Accent6 8 6 4 2" xfId="17699"/>
    <cellStyle name="40% - Accent6 8 6 5" xfId="10384"/>
    <cellStyle name="40% - Accent6 8 6 6" xfId="12227"/>
    <cellStyle name="40% - Accent6 8 6 7" xfId="14646"/>
    <cellStyle name="40% - Accent6 8 6 8" xfId="22413"/>
    <cellStyle name="40% - Accent6 8 7" xfId="2923"/>
    <cellStyle name="40% - Accent6 8 7 2" xfId="8014"/>
    <cellStyle name="40% - Accent6 8 7 2 2" xfId="16939"/>
    <cellStyle name="40% - Accent6 8 7 3" xfId="10385"/>
    <cellStyle name="40% - Accent6 8 7 3 2" xfId="16047"/>
    <cellStyle name="40% - Accent6 8 7 4" xfId="12228"/>
    <cellStyle name="40% - Accent6 8 7 4 2" xfId="17708"/>
    <cellStyle name="40% - Accent6 8 7 5" xfId="15120"/>
    <cellStyle name="40% - Accent6 8 8" xfId="4463"/>
    <cellStyle name="40% - Accent6 8 8 2" xfId="16933"/>
    <cellStyle name="40% - Accent6 8 9" xfId="4943"/>
    <cellStyle name="40% - Accent6 8 9 2" xfId="16057"/>
    <cellStyle name="40% - Accent6 9" xfId="341"/>
    <cellStyle name="40% - Accent6 9 10" xfId="8015"/>
    <cellStyle name="40% - Accent6 9 10 2" xfId="17709"/>
    <cellStyle name="40% - Accent6 9 11" xfId="10386"/>
    <cellStyle name="40% - Accent6 9 12" xfId="12229"/>
    <cellStyle name="40% - Accent6 9 13" xfId="13292"/>
    <cellStyle name="40% - Accent6 9 14" xfId="21021"/>
    <cellStyle name="40% - Accent6 9 2" xfId="718"/>
    <cellStyle name="40% - Accent6 9 2 2" xfId="3255"/>
    <cellStyle name="40% - Accent6 9 2 2 2" xfId="16941"/>
    <cellStyle name="40% - Accent6 9 2 3" xfId="5630"/>
    <cellStyle name="40% - Accent6 9 2 3 2" xfId="16024"/>
    <cellStyle name="40% - Accent6 9 2 4" xfId="8016"/>
    <cellStyle name="40% - Accent6 9 2 4 2" xfId="17710"/>
    <cellStyle name="40% - Accent6 9 2 5" xfId="10387"/>
    <cellStyle name="40% - Accent6 9 2 6" xfId="12230"/>
    <cellStyle name="40% - Accent6 9 2 7" xfId="13580"/>
    <cellStyle name="40% - Accent6 9 2 8" xfId="21446"/>
    <cellStyle name="40% - Accent6 9 3" xfId="1179"/>
    <cellStyle name="40% - Accent6 9 3 2" xfId="3456"/>
    <cellStyle name="40% - Accent6 9 3 2 2" xfId="16942"/>
    <cellStyle name="40% - Accent6 9 3 3" xfId="5929"/>
    <cellStyle name="40% - Accent6 9 3 3 2" xfId="16023"/>
    <cellStyle name="40% - Accent6 9 3 4" xfId="8017"/>
    <cellStyle name="40% - Accent6 9 3 4 2" xfId="17711"/>
    <cellStyle name="40% - Accent6 9 3 5" xfId="10388"/>
    <cellStyle name="40% - Accent6 9 3 6" xfId="12231"/>
    <cellStyle name="40% - Accent6 9 3 7" xfId="13900"/>
    <cellStyle name="40% - Accent6 9 3 8" xfId="21668"/>
    <cellStyle name="40% - Accent6 9 4" xfId="2401"/>
    <cellStyle name="40% - Accent6 9 4 2" xfId="3981"/>
    <cellStyle name="40% - Accent6 9 4 2 2" xfId="16943"/>
    <cellStyle name="40% - Accent6 9 4 3" xfId="7145"/>
    <cellStyle name="40% - Accent6 9 4 3 2" xfId="16014"/>
    <cellStyle name="40% - Accent6 9 4 4" xfId="8018"/>
    <cellStyle name="40% - Accent6 9 4 4 2" xfId="17712"/>
    <cellStyle name="40% - Accent6 9 4 5" xfId="10389"/>
    <cellStyle name="40% - Accent6 9 4 6" xfId="12232"/>
    <cellStyle name="40% - Accent6 9 4 7" xfId="14472"/>
    <cellStyle name="40% - Accent6 9 4 8" xfId="22239"/>
    <cellStyle name="40% - Accent6 9 5" xfId="2126"/>
    <cellStyle name="40% - Accent6 9 5 2" xfId="3732"/>
    <cellStyle name="40% - Accent6 9 5 2 2" xfId="16944"/>
    <cellStyle name="40% - Accent6 9 5 3" xfId="6870"/>
    <cellStyle name="40% - Accent6 9 5 3 2" xfId="16013"/>
    <cellStyle name="40% - Accent6 9 5 4" xfId="8019"/>
    <cellStyle name="40% - Accent6 9 5 4 2" xfId="17713"/>
    <cellStyle name="40% - Accent6 9 5 5" xfId="10390"/>
    <cellStyle name="40% - Accent6 9 5 6" xfId="12233"/>
    <cellStyle name="40% - Accent6 9 5 7" xfId="14216"/>
    <cellStyle name="40% - Accent6 9 5 8" xfId="21983"/>
    <cellStyle name="40% - Accent6 9 6" xfId="2529"/>
    <cellStyle name="40% - Accent6 9 6 2" xfId="4100"/>
    <cellStyle name="40% - Accent6 9 6 2 2" xfId="16945"/>
    <cellStyle name="40% - Accent6 9 6 3" xfId="7273"/>
    <cellStyle name="40% - Accent6 9 6 3 2" xfId="16012"/>
    <cellStyle name="40% - Accent6 9 6 4" xfId="8020"/>
    <cellStyle name="40% - Accent6 9 6 4 2" xfId="17714"/>
    <cellStyle name="40% - Accent6 9 6 5" xfId="10391"/>
    <cellStyle name="40% - Accent6 9 6 6" xfId="12234"/>
    <cellStyle name="40% - Accent6 9 6 7" xfId="14592"/>
    <cellStyle name="40% - Accent6 9 6 8" xfId="22359"/>
    <cellStyle name="40% - Accent6 9 7" xfId="2987"/>
    <cellStyle name="40% - Accent6 9 7 2" xfId="8021"/>
    <cellStyle name="40% - Accent6 9 7 2 2" xfId="16946"/>
    <cellStyle name="40% - Accent6 9 7 3" xfId="10392"/>
    <cellStyle name="40% - Accent6 9 7 3 2" xfId="16011"/>
    <cellStyle name="40% - Accent6 9 7 4" xfId="12235"/>
    <cellStyle name="40% - Accent6 9 7 4 2" xfId="17715"/>
    <cellStyle name="40% - Accent6 9 7 5" xfId="15184"/>
    <cellStyle name="40% - Accent6 9 8" xfId="4527"/>
    <cellStyle name="40% - Accent6 9 8 2" xfId="16940"/>
    <cellStyle name="40% - Accent6 9 9" xfId="5015"/>
    <cellStyle name="40% - Accent6 9 9 2" xfId="16025"/>
    <cellStyle name="60% - Accent1" xfId="37" builtinId="32" customBuiltin="1"/>
    <cellStyle name="60% - Accent1 10" xfId="1408"/>
    <cellStyle name="60% - Accent1 2" xfId="38"/>
    <cellStyle name="60% - Accent1 2 2" xfId="1557"/>
    <cellStyle name="60% - Accent1 2 3" xfId="1558"/>
    <cellStyle name="60% - Accent1 3" xfId="39"/>
    <cellStyle name="60% - Accent1 3 2" xfId="1559"/>
    <cellStyle name="60% - Accent1 3 3" xfId="1560"/>
    <cellStyle name="60% - Accent1 4" xfId="218"/>
    <cellStyle name="60% - Accent1 4 2" xfId="1561"/>
    <cellStyle name="60% - Accent1 5" xfId="455"/>
    <cellStyle name="60% - Accent1 5 2" xfId="1562"/>
    <cellStyle name="60% - Accent1 5 3" xfId="1833"/>
    <cellStyle name="60% - Accent1 5 4" xfId="1867"/>
    <cellStyle name="60% - Accent1 5 5" xfId="1506"/>
    <cellStyle name="60% - Accent1 6" xfId="1321"/>
    <cellStyle name="60% - Accent1 7" xfId="1303"/>
    <cellStyle name="60% - Accent1 8" xfId="504"/>
    <cellStyle name="60% - Accent1 9" xfId="1367"/>
    <cellStyle name="60% - Accent2" xfId="40" builtinId="36" customBuiltin="1"/>
    <cellStyle name="60% - Accent2 10" xfId="1409"/>
    <cellStyle name="60% - Accent2 2" xfId="41"/>
    <cellStyle name="60% - Accent2 2 2" xfId="1565"/>
    <cellStyle name="60% - Accent2 2 3" xfId="1566"/>
    <cellStyle name="60% - Accent2 3" xfId="42"/>
    <cellStyle name="60% - Accent2 3 2" xfId="1568"/>
    <cellStyle name="60% - Accent2 3 3" xfId="1569"/>
    <cellStyle name="60% - Accent2 4" xfId="217"/>
    <cellStyle name="60% - Accent2 4 2" xfId="1571"/>
    <cellStyle name="60% - Accent2 5" xfId="497"/>
    <cellStyle name="60% - Accent2 5 2" xfId="1572"/>
    <cellStyle name="60% - Accent2 5 3" xfId="1835"/>
    <cellStyle name="60% - Accent2 5 4" xfId="1864"/>
    <cellStyle name="60% - Accent2 5 5" xfId="1832"/>
    <cellStyle name="60% - Accent2 6" xfId="1302"/>
    <cellStyle name="60% - Accent2 7" xfId="1308"/>
    <cellStyle name="60% - Accent2 8" xfId="1063"/>
    <cellStyle name="60% - Accent2 9" xfId="1368"/>
    <cellStyle name="60% - Accent3" xfId="43" builtinId="40" customBuiltin="1"/>
    <cellStyle name="60% - Accent3 10" xfId="1410"/>
    <cellStyle name="60% - Accent3 2" xfId="44"/>
    <cellStyle name="60% - Accent3 2 2" xfId="1574"/>
    <cellStyle name="60% - Accent3 2 3" xfId="1575"/>
    <cellStyle name="60% - Accent3 3" xfId="45"/>
    <cellStyle name="60% - Accent3 3 2" xfId="1576"/>
    <cellStyle name="60% - Accent3 3 3" xfId="1577"/>
    <cellStyle name="60% - Accent3 4" xfId="182"/>
    <cellStyle name="60% - Accent3 4 2" xfId="1579"/>
    <cellStyle name="60% - Accent3 5" xfId="511"/>
    <cellStyle name="60% - Accent3 5 2" xfId="1580"/>
    <cellStyle name="60% - Accent3 5 3" xfId="1838"/>
    <cellStyle name="60% - Accent3 5 4" xfId="1861"/>
    <cellStyle name="60% - Accent3 5 5" xfId="1836"/>
    <cellStyle name="60% - Accent3 6" xfId="1328"/>
    <cellStyle name="60% - Accent3 7" xfId="1339"/>
    <cellStyle name="60% - Accent3 8" xfId="505"/>
    <cellStyle name="60% - Accent3 9" xfId="1369"/>
    <cellStyle name="60% - Accent4" xfId="46" builtinId="44" customBuiltin="1"/>
    <cellStyle name="60% - Accent4 10" xfId="1411"/>
    <cellStyle name="60% - Accent4 2" xfId="47"/>
    <cellStyle name="60% - Accent4 2 2" xfId="1583"/>
    <cellStyle name="60% - Accent4 2 3" xfId="1584"/>
    <cellStyle name="60% - Accent4 3" xfId="48"/>
    <cellStyle name="60% - Accent4 3 2" xfId="1586"/>
    <cellStyle name="60% - Accent4 3 3" xfId="1587"/>
    <cellStyle name="60% - Accent4 4" xfId="216"/>
    <cellStyle name="60% - Accent4 4 2" xfId="1589"/>
    <cellStyle name="60% - Accent4 5" xfId="1042"/>
    <cellStyle name="60% - Accent4 5 2" xfId="1590"/>
    <cellStyle name="60% - Accent4 5 3" xfId="1841"/>
    <cellStyle name="60% - Accent4 5 4" xfId="1858"/>
    <cellStyle name="60% - Accent4 5 5" xfId="1839"/>
    <cellStyle name="60% - Accent4 6" xfId="1300"/>
    <cellStyle name="60% - Accent4 7" xfId="1315"/>
    <cellStyle name="60% - Accent4 8" xfId="596"/>
    <cellStyle name="60% - Accent4 9" xfId="1370"/>
    <cellStyle name="60% - Accent5" xfId="49" builtinId="48" customBuiltin="1"/>
    <cellStyle name="60% - Accent5 10" xfId="1412"/>
    <cellStyle name="60% - Accent5 2" xfId="50"/>
    <cellStyle name="60% - Accent5 2 2" xfId="1593"/>
    <cellStyle name="60% - Accent5 2 3" xfId="1594"/>
    <cellStyle name="60% - Accent5 3" xfId="51"/>
    <cellStyle name="60% - Accent5 3 2" xfId="1596"/>
    <cellStyle name="60% - Accent5 3 3" xfId="1597"/>
    <cellStyle name="60% - Accent5 4" xfId="215"/>
    <cellStyle name="60% - Accent5 4 2" xfId="1599"/>
    <cellStyle name="60% - Accent5 5" xfId="1277"/>
    <cellStyle name="60% - Accent5 5 2" xfId="1600"/>
    <cellStyle name="60% - Accent5 5 3" xfId="1844"/>
    <cellStyle name="60% - Accent5 5 4" xfId="1855"/>
    <cellStyle name="60% - Accent5 5 5" xfId="1842"/>
    <cellStyle name="60% - Accent5 6" xfId="1287"/>
    <cellStyle name="60% - Accent5 7" xfId="1343"/>
    <cellStyle name="60% - Accent5 8" xfId="1040"/>
    <cellStyle name="60% - Accent5 9" xfId="1371"/>
    <cellStyle name="60% - Accent6" xfId="52" builtinId="52" customBuiltin="1"/>
    <cellStyle name="60% - Accent6 10" xfId="1413"/>
    <cellStyle name="60% - Accent6 2" xfId="53"/>
    <cellStyle name="60% - Accent6 2 2" xfId="1602"/>
    <cellStyle name="60% - Accent6 2 3" xfId="1603"/>
    <cellStyle name="60% - Accent6 3" xfId="54"/>
    <cellStyle name="60% - Accent6 3 2" xfId="1604"/>
    <cellStyle name="60% - Accent6 3 3" xfId="1605"/>
    <cellStyle name="60% - Accent6 4" xfId="179"/>
    <cellStyle name="60% - Accent6 4 2" xfId="1606"/>
    <cellStyle name="60% - Accent6 5" xfId="1284"/>
    <cellStyle name="60% - Accent6 5 2" xfId="1607"/>
    <cellStyle name="60% - Accent6 5 3" xfId="1847"/>
    <cellStyle name="60% - Accent6 5 4" xfId="1852"/>
    <cellStyle name="60% - Accent6 5 5" xfId="1845"/>
    <cellStyle name="60% - Accent6 6" xfId="1297"/>
    <cellStyle name="60% - Accent6 7" xfId="1290"/>
    <cellStyle name="60% - Accent6 8" xfId="564"/>
    <cellStyle name="60% - Accent6 9" xfId="1372"/>
    <cellStyle name="Accent1" xfId="55" builtinId="29" customBuiltin="1"/>
    <cellStyle name="Accent1 10" xfId="1414"/>
    <cellStyle name="Accent1 2" xfId="56"/>
    <cellStyle name="Accent1 2 2" xfId="1608"/>
    <cellStyle name="Accent1 2 3" xfId="1609"/>
    <cellStyle name="Accent1 3" xfId="57"/>
    <cellStyle name="Accent1 3 2" xfId="1611"/>
    <cellStyle name="Accent1 3 3" xfId="1612"/>
    <cellStyle name="Accent1 4" xfId="214"/>
    <cellStyle name="Accent1 4 2" xfId="1614"/>
    <cellStyle name="Accent1 5" xfId="1128"/>
    <cellStyle name="Accent1 5 2" xfId="1615"/>
    <cellStyle name="Accent1 5 3" xfId="1849"/>
    <cellStyle name="Accent1 5 4" xfId="1848"/>
    <cellStyle name="Accent1 5 5" xfId="1850"/>
    <cellStyle name="Accent1 6" xfId="1335"/>
    <cellStyle name="Accent1 7" xfId="1326"/>
    <cellStyle name="Accent1 8" xfId="563"/>
    <cellStyle name="Accent1 9" xfId="1373"/>
    <cellStyle name="Accent2" xfId="58" builtinId="33" customBuiltin="1"/>
    <cellStyle name="Accent2 10" xfId="1415"/>
    <cellStyle name="Accent2 2" xfId="59"/>
    <cellStyle name="Accent2 2 2" xfId="1618"/>
    <cellStyle name="Accent2 2 3" xfId="1619"/>
    <cellStyle name="Accent2 3" xfId="60"/>
    <cellStyle name="Accent2 3 2" xfId="1621"/>
    <cellStyle name="Accent2 3 3" xfId="1622"/>
    <cellStyle name="Accent2 4" xfId="213"/>
    <cellStyle name="Accent2 4 2" xfId="1623"/>
    <cellStyle name="Accent2 5" xfId="1132"/>
    <cellStyle name="Accent2 5 2" xfId="1624"/>
    <cellStyle name="Accent2 5 3" xfId="1851"/>
    <cellStyle name="Accent2 5 4" xfId="1846"/>
    <cellStyle name="Accent2 5 5" xfId="1853"/>
    <cellStyle name="Accent2 6" xfId="1324"/>
    <cellStyle name="Accent2 7" xfId="1301"/>
    <cellStyle name="Accent2 8" xfId="1068"/>
    <cellStyle name="Accent2 9" xfId="1374"/>
    <cellStyle name="Accent3" xfId="61" builtinId="37" customBuiltin="1"/>
    <cellStyle name="Accent3 10" xfId="1416"/>
    <cellStyle name="Accent3 2" xfId="62"/>
    <cellStyle name="Accent3 2 2" xfId="1627"/>
    <cellStyle name="Accent3 2 3" xfId="1628"/>
    <cellStyle name="Accent3 3" xfId="63"/>
    <cellStyle name="Accent3 3 2" xfId="1630"/>
    <cellStyle name="Accent3 3 3" xfId="1631"/>
    <cellStyle name="Accent3 4" xfId="176"/>
    <cellStyle name="Accent3 4 2" xfId="1633"/>
    <cellStyle name="Accent3 5" xfId="1092"/>
    <cellStyle name="Accent3 5 2" xfId="1634"/>
    <cellStyle name="Accent3 5 3" xfId="1854"/>
    <cellStyle name="Accent3 5 4" xfId="1843"/>
    <cellStyle name="Accent3 5 5" xfId="1856"/>
    <cellStyle name="Accent3 6" xfId="1289"/>
    <cellStyle name="Accent3 7" xfId="1322"/>
    <cellStyle name="Accent3 8" xfId="562"/>
    <cellStyle name="Accent3 9" xfId="1375"/>
    <cellStyle name="Accent4" xfId="64" builtinId="41" customBuiltin="1"/>
    <cellStyle name="Accent4 10" xfId="1417"/>
    <cellStyle name="Accent4 2" xfId="65"/>
    <cellStyle name="Accent4 2 2" xfId="1637"/>
    <cellStyle name="Accent4 2 3" xfId="1638"/>
    <cellStyle name="Accent4 3" xfId="66"/>
    <cellStyle name="Accent4 3 2" xfId="1640"/>
    <cellStyle name="Accent4 3 3" xfId="1641"/>
    <cellStyle name="Accent4 4" xfId="212"/>
    <cellStyle name="Accent4 4 2" xfId="1643"/>
    <cellStyle name="Accent4 5" xfId="1065"/>
    <cellStyle name="Accent4 5 2" xfId="1644"/>
    <cellStyle name="Accent4 5 3" xfId="1857"/>
    <cellStyle name="Accent4 5 4" xfId="1840"/>
    <cellStyle name="Accent4 5 5" xfId="1859"/>
    <cellStyle name="Accent4 6" xfId="1334"/>
    <cellStyle name="Accent4 7" xfId="1337"/>
    <cellStyle name="Accent4 8" xfId="561"/>
    <cellStyle name="Accent4 9" xfId="1376"/>
    <cellStyle name="Accent5" xfId="67" builtinId="45" customBuiltin="1"/>
    <cellStyle name="Accent5 10" xfId="1418"/>
    <cellStyle name="Accent5 2" xfId="68"/>
    <cellStyle name="Accent5 2 2" xfId="1647"/>
    <cellStyle name="Accent5 2 3" xfId="1648"/>
    <cellStyle name="Accent5 3" xfId="69"/>
    <cellStyle name="Accent5 3 2" xfId="1649"/>
    <cellStyle name="Accent5 3 3" xfId="1650"/>
    <cellStyle name="Accent5 4" xfId="211"/>
    <cellStyle name="Accent5 4 2" xfId="1651"/>
    <cellStyle name="Accent5 5" xfId="1291"/>
    <cellStyle name="Accent5 5 2" xfId="1652"/>
    <cellStyle name="Accent5 5 3" xfId="1860"/>
    <cellStyle name="Accent5 5 4" xfId="1837"/>
    <cellStyle name="Accent5 5 5" xfId="1862"/>
    <cellStyle name="Accent5 6" xfId="1323"/>
    <cellStyle name="Accent5 7" xfId="461"/>
    <cellStyle name="Accent5 8" xfId="1069"/>
    <cellStyle name="Accent5 9" xfId="1377"/>
    <cellStyle name="Accent6" xfId="70" builtinId="49" customBuiltin="1"/>
    <cellStyle name="Accent6 10" xfId="1419"/>
    <cellStyle name="Accent6 2" xfId="71"/>
    <cellStyle name="Accent6 2 2" xfId="1653"/>
    <cellStyle name="Accent6 2 3" xfId="1654"/>
    <cellStyle name="Accent6 3" xfId="72"/>
    <cellStyle name="Accent6 3 2" xfId="1655"/>
    <cellStyle name="Accent6 3 3" xfId="1656"/>
    <cellStyle name="Accent6 4" xfId="175"/>
    <cellStyle name="Accent6 4 2" xfId="1657"/>
    <cellStyle name="Accent6 5" xfId="1292"/>
    <cellStyle name="Accent6 5 2" xfId="1658"/>
    <cellStyle name="Accent6 5 3" xfId="1863"/>
    <cellStyle name="Accent6 5 4" xfId="1834"/>
    <cellStyle name="Accent6 5 5" xfId="1866"/>
    <cellStyle name="Accent6 6" xfId="1314"/>
    <cellStyle name="Accent6 7" xfId="477"/>
    <cellStyle name="Accent6 8" xfId="560"/>
    <cellStyle name="Accent6 9" xfId="1378"/>
    <cellStyle name="Bad" xfId="73" builtinId="27" customBuiltin="1"/>
    <cellStyle name="Bad 10" xfId="1420"/>
    <cellStyle name="Bad 2" xfId="74"/>
    <cellStyle name="Bad 2 2" xfId="1661"/>
    <cellStyle name="Bad 2 3" xfId="1662"/>
    <cellStyle name="Bad 3" xfId="75"/>
    <cellStyle name="Bad 3 2" xfId="1664"/>
    <cellStyle name="Bad 3 3" xfId="1665"/>
    <cellStyle name="Bad 4" xfId="210"/>
    <cellStyle name="Bad 4 2" xfId="1667"/>
    <cellStyle name="Bad 5" xfId="606"/>
    <cellStyle name="Bad 5 2" xfId="1668"/>
    <cellStyle name="Bad 5 3" xfId="1865"/>
    <cellStyle name="Bad 5 4" xfId="1456"/>
    <cellStyle name="Bad 5 5" xfId="1869"/>
    <cellStyle name="Bad 6" xfId="468"/>
    <cellStyle name="Bad 7" xfId="611"/>
    <cellStyle name="Bad 8" xfId="559"/>
    <cellStyle name="Bad 9" xfId="1379"/>
    <cellStyle name="Calculation" xfId="76" builtinId="22" customBuiltin="1"/>
    <cellStyle name="Calculation 10" xfId="1421"/>
    <cellStyle name="Calculation 2" xfId="77"/>
    <cellStyle name="Calculation 2 2" xfId="1671"/>
    <cellStyle name="Calculation 2 3" xfId="1672"/>
    <cellStyle name="Calculation 3" xfId="78"/>
    <cellStyle name="Calculation 3 2" xfId="1674"/>
    <cellStyle name="Calculation 3 3" xfId="1675"/>
    <cellStyle name="Calculation 4" xfId="209"/>
    <cellStyle name="Calculation 4 2" xfId="1677"/>
    <cellStyle name="Calculation 5" xfId="1298"/>
    <cellStyle name="Calculation 5 2" xfId="1678"/>
    <cellStyle name="Calculation 5 3" xfId="1868"/>
    <cellStyle name="Calculation 5 4" xfId="1550"/>
    <cellStyle name="Calculation 5 5" xfId="1880"/>
    <cellStyle name="Calculation 6" xfId="1338"/>
    <cellStyle name="Calculation 7" xfId="476"/>
    <cellStyle name="Calculation 8" xfId="1038"/>
    <cellStyle name="Calculation 9" xfId="1380"/>
    <cellStyle name="Check Cell" xfId="79" builtinId="23" customBuiltin="1"/>
    <cellStyle name="Check Cell 10" xfId="1422"/>
    <cellStyle name="Check Cell 2" xfId="80"/>
    <cellStyle name="Check Cell 2 2" xfId="1681"/>
    <cellStyle name="Check Cell 2 3" xfId="1682"/>
    <cellStyle name="Check Cell 3" xfId="81"/>
    <cellStyle name="Check Cell 3 2" xfId="1684"/>
    <cellStyle name="Check Cell 3 3" xfId="1685"/>
    <cellStyle name="Check Cell 4" xfId="174"/>
    <cellStyle name="Check Cell 4 2" xfId="1687"/>
    <cellStyle name="Check Cell 5" xfId="1342"/>
    <cellStyle name="Check Cell 5 2" xfId="1688"/>
    <cellStyle name="Check Cell 5 3" xfId="1873"/>
    <cellStyle name="Check Cell 5 4" xfId="1585"/>
    <cellStyle name="Check Cell 5 5" xfId="1888"/>
    <cellStyle name="Check Cell 6" xfId="1304"/>
    <cellStyle name="Check Cell 7" xfId="475"/>
    <cellStyle name="Check Cell 8" xfId="558"/>
    <cellStyle name="Check Cell 9" xfId="1381"/>
    <cellStyle name="Comma" xfId="22644" builtinId="3"/>
    <cellStyle name="Comma 2 2" xfId="1689"/>
    <cellStyle name="Comma 2 2 2" xfId="6435"/>
    <cellStyle name="Comma 2 2 3" xfId="8301"/>
    <cellStyle name="Comma 2 2 4" xfId="10628"/>
    <cellStyle name="Comma 2 2 5" xfId="12236"/>
    <cellStyle name="Comma 3 2" xfId="1690"/>
    <cellStyle name="Comma 3 2 2" xfId="6436"/>
    <cellStyle name="Comma 3 2 3" xfId="8302"/>
    <cellStyle name="Comma 3 2 4" xfId="10629"/>
    <cellStyle name="Comma 3 2 5" xfId="12237"/>
    <cellStyle name="Comma 5 2" xfId="1691"/>
    <cellStyle name="Comma 5 2 2" xfId="6437"/>
    <cellStyle name="Comma 5 2 3" xfId="8303"/>
    <cellStyle name="Comma 5 2 4" xfId="10630"/>
    <cellStyle name="Comma 5 2 5" xfId="12238"/>
    <cellStyle name="Comma 6" xfId="1692"/>
    <cellStyle name="Comma 6 2" xfId="6438"/>
    <cellStyle name="Comma 6 3" xfId="8304"/>
    <cellStyle name="Comma 6 4" xfId="10631"/>
    <cellStyle name="Comma 6 5" xfId="12239"/>
    <cellStyle name="Currency 2 2" xfId="1693"/>
    <cellStyle name="Currency 2 2 2" xfId="6439"/>
    <cellStyle name="Currency 2 2 3" xfId="8305"/>
    <cellStyle name="Currency 2 2 4" xfId="10632"/>
    <cellStyle name="Currency 2 2 5" xfId="12240"/>
    <cellStyle name="Currency 3 2" xfId="1694"/>
    <cellStyle name="Currency 3 2 2" xfId="6440"/>
    <cellStyle name="Currency 3 2 3" xfId="8306"/>
    <cellStyle name="Currency 3 2 4" xfId="10633"/>
    <cellStyle name="Currency 3 2 5" xfId="12241"/>
    <cellStyle name="Currency 5 2" xfId="1695"/>
    <cellStyle name="Currency 5 2 2" xfId="6441"/>
    <cellStyle name="Currency 5 2 3" xfId="8307"/>
    <cellStyle name="Currency 5 2 4" xfId="10634"/>
    <cellStyle name="Currency 5 2 5" xfId="12242"/>
    <cellStyle name="Currency 6 2" xfId="1696"/>
    <cellStyle name="Currency 6 2 2" xfId="6442"/>
    <cellStyle name="Currency 6 2 3" xfId="8308"/>
    <cellStyle name="Currency 6 2 4" xfId="10635"/>
    <cellStyle name="Currency 6 2 5" xfId="12243"/>
    <cellStyle name="Currency 7" xfId="1697"/>
    <cellStyle name="Currency 7 2" xfId="6443"/>
    <cellStyle name="Currency 7 3" xfId="8309"/>
    <cellStyle name="Currency 7 4" xfId="10636"/>
    <cellStyle name="Currency 7 5" xfId="12244"/>
    <cellStyle name="Explanatory Text" xfId="82" builtinId="53" customBuiltin="1"/>
    <cellStyle name="Explanatory Text 10" xfId="1424"/>
    <cellStyle name="Explanatory Text 11" xfId="8310"/>
    <cellStyle name="Explanatory Text 12" xfId="8311"/>
    <cellStyle name="Explanatory Text 13" xfId="8312"/>
    <cellStyle name="Explanatory Text 2" xfId="83"/>
    <cellStyle name="Explanatory Text 2 2" xfId="1700"/>
    <cellStyle name="Explanatory Text 2 3" xfId="1701"/>
    <cellStyle name="Explanatory Text 2 4" xfId="8313"/>
    <cellStyle name="Explanatory Text 2 4 2" xfId="8315"/>
    <cellStyle name="Explanatory Text 2 4 3" xfId="10644"/>
    <cellStyle name="Explanatory Text 2 4 4" xfId="12246"/>
    <cellStyle name="Explanatory Text 2 4 5" xfId="14877"/>
    <cellStyle name="Explanatory Text 2 5" xfId="8316"/>
    <cellStyle name="Explanatory Text 2 6" xfId="8317"/>
    <cellStyle name="Explanatory Text 2 7" xfId="10641"/>
    <cellStyle name="Explanatory Text 2 8" xfId="12245"/>
    <cellStyle name="Explanatory Text 2 9" xfId="13132"/>
    <cellStyle name="Explanatory Text 3" xfId="84"/>
    <cellStyle name="Explanatory Text 3 2" xfId="1703"/>
    <cellStyle name="Explanatory Text 3 3" xfId="1704"/>
    <cellStyle name="Explanatory Text 4" xfId="173"/>
    <cellStyle name="Explanatory Text 4 2" xfId="1706"/>
    <cellStyle name="Explanatory Text 5" xfId="1340"/>
    <cellStyle name="Explanatory Text 5 2" xfId="1707"/>
    <cellStyle name="Explanatory Text 5 3" xfId="1881"/>
    <cellStyle name="Explanatory Text 5 4" xfId="1670"/>
    <cellStyle name="Explanatory Text 5 5" xfId="1913"/>
    <cellStyle name="Explanatory Text 6" xfId="1114"/>
    <cellStyle name="Explanatory Text 7" xfId="473"/>
    <cellStyle name="Explanatory Text 8" xfId="556"/>
    <cellStyle name="Explanatory Text 9" xfId="1384"/>
    <cellStyle name="Good" xfId="85" builtinId="26" customBuiltin="1"/>
    <cellStyle name="Good 10" xfId="1425"/>
    <cellStyle name="Good 2" xfId="86"/>
    <cellStyle name="Good 2 2" xfId="1708"/>
    <cellStyle name="Good 2 3" xfId="1709"/>
    <cellStyle name="Good 3" xfId="87"/>
    <cellStyle name="Good 3 2" xfId="1710"/>
    <cellStyle name="Good 3 3" xfId="1711"/>
    <cellStyle name="Good 4" xfId="208"/>
    <cellStyle name="Good 4 2" xfId="1712"/>
    <cellStyle name="Good 5" xfId="1320"/>
    <cellStyle name="Good 5 2" xfId="1713"/>
    <cellStyle name="Good 5 3" xfId="1887"/>
    <cellStyle name="Good 5 4" xfId="1714"/>
    <cellStyle name="Good 5 5" xfId="1921"/>
    <cellStyle name="Good 6" xfId="1139"/>
    <cellStyle name="Good 7" xfId="1355"/>
    <cellStyle name="Good 8" xfId="555"/>
    <cellStyle name="Good 9" xfId="1385"/>
    <cellStyle name="Heading 1" xfId="88" builtinId="16" customBuiltin="1"/>
    <cellStyle name="Heading 1 10" xfId="1426"/>
    <cellStyle name="Heading 1 11" xfId="8351"/>
    <cellStyle name="Heading 1 12" xfId="8352"/>
    <cellStyle name="Heading 1 13" xfId="8353"/>
    <cellStyle name="Heading 1 2" xfId="89"/>
    <cellStyle name="Heading 1 2 2" xfId="1715"/>
    <cellStyle name="Heading 1 2 3" xfId="1716"/>
    <cellStyle name="Heading 1 2 4" xfId="8354"/>
    <cellStyle name="Heading 1 2 4 2" xfId="8357"/>
    <cellStyle name="Heading 1 2 4 3" xfId="10677"/>
    <cellStyle name="Heading 1 2 4 4" xfId="12248"/>
    <cellStyle name="Heading 1 2 4 5" xfId="14878"/>
    <cellStyle name="Heading 1 2 5" xfId="8358"/>
    <cellStyle name="Heading 1 2 6" xfId="8359"/>
    <cellStyle name="Heading 1 2 7" xfId="10675"/>
    <cellStyle name="Heading 1 2 8" xfId="12247"/>
    <cellStyle name="Heading 1 2 9" xfId="13133"/>
    <cellStyle name="Heading 1 3" xfId="90"/>
    <cellStyle name="Heading 1 3 2" xfId="1718"/>
    <cellStyle name="Heading 1 3 3" xfId="1719"/>
    <cellStyle name="Heading 1 4" xfId="207"/>
    <cellStyle name="Heading 1 4 2" xfId="1721"/>
    <cellStyle name="Heading 1 5" xfId="1341"/>
    <cellStyle name="Heading 1 5 2" xfId="1722"/>
    <cellStyle name="Heading 1 5 3" xfId="1894"/>
    <cellStyle name="Heading 1 5 4" xfId="1760"/>
    <cellStyle name="Heading 1 5 5" xfId="1952"/>
    <cellStyle name="Heading 1 6" xfId="1330"/>
    <cellStyle name="Heading 1 7" xfId="612"/>
    <cellStyle name="Heading 1 8" xfId="1071"/>
    <cellStyle name="Heading 1 9" xfId="1386"/>
    <cellStyle name="Heading 2" xfId="91" builtinId="17" customBuiltin="1"/>
    <cellStyle name="Heading 2 10" xfId="1427"/>
    <cellStyle name="Heading 2 11" xfId="8372"/>
    <cellStyle name="Heading 2 12" xfId="8373"/>
    <cellStyle name="Heading 2 13" xfId="8374"/>
    <cellStyle name="Heading 2 2" xfId="92"/>
    <cellStyle name="Heading 2 2 2" xfId="1725"/>
    <cellStyle name="Heading 2 2 3" xfId="1726"/>
    <cellStyle name="Heading 2 2 4" xfId="8375"/>
    <cellStyle name="Heading 2 2 4 2" xfId="8378"/>
    <cellStyle name="Heading 2 2 4 3" xfId="10698"/>
    <cellStyle name="Heading 2 2 4 4" xfId="12250"/>
    <cellStyle name="Heading 2 2 4 5" xfId="14879"/>
    <cellStyle name="Heading 2 2 5" xfId="8379"/>
    <cellStyle name="Heading 2 2 6" xfId="8380"/>
    <cellStyle name="Heading 2 2 7" xfId="10695"/>
    <cellStyle name="Heading 2 2 8" xfId="12249"/>
    <cellStyle name="Heading 2 2 9" xfId="13134"/>
    <cellStyle name="Heading 2 3" xfId="93"/>
    <cellStyle name="Heading 2 3 2" xfId="1728"/>
    <cellStyle name="Heading 2 3 3" xfId="1729"/>
    <cellStyle name="Heading 2 4" xfId="177"/>
    <cellStyle name="Heading 2 4 2" xfId="1730"/>
    <cellStyle name="Heading 2 5" xfId="1307"/>
    <cellStyle name="Heading 2 5 2" xfId="1731"/>
    <cellStyle name="Heading 2 5 3" xfId="1900"/>
    <cellStyle name="Heading 2 5 4" xfId="1818"/>
    <cellStyle name="Heading 2 5 5" xfId="1966"/>
    <cellStyle name="Heading 2 6" xfId="1356"/>
    <cellStyle name="Heading 2 7" xfId="1353"/>
    <cellStyle name="Heading 2 8" xfId="651"/>
    <cellStyle name="Heading 2 9" xfId="1387"/>
    <cellStyle name="Heading 3" xfId="94" builtinId="18" customBuiltin="1"/>
    <cellStyle name="Heading 3 10" xfId="1428"/>
    <cellStyle name="Heading 3 11" xfId="8396"/>
    <cellStyle name="Heading 3 12" xfId="8397"/>
    <cellStyle name="Heading 3 13" xfId="8398"/>
    <cellStyle name="Heading 3 2" xfId="95"/>
    <cellStyle name="Heading 3 2 2" xfId="1734"/>
    <cellStyle name="Heading 3 2 3" xfId="1735"/>
    <cellStyle name="Heading 3 2 4" xfId="8399"/>
    <cellStyle name="Heading 3 2 4 2" xfId="8402"/>
    <cellStyle name="Heading 3 2 4 3" xfId="10710"/>
    <cellStyle name="Heading 3 2 4 4" xfId="12252"/>
    <cellStyle name="Heading 3 2 4 5" xfId="14880"/>
    <cellStyle name="Heading 3 2 5" xfId="8403"/>
    <cellStyle name="Heading 3 2 6" xfId="8404"/>
    <cellStyle name="Heading 3 2 7" xfId="10709"/>
    <cellStyle name="Heading 3 2 8" xfId="12251"/>
    <cellStyle name="Heading 3 2 9" xfId="13135"/>
    <cellStyle name="Heading 3 3" xfId="96"/>
    <cellStyle name="Heading 3 3 2" xfId="1737"/>
    <cellStyle name="Heading 3 3 3" xfId="1738"/>
    <cellStyle name="Heading 3 4" xfId="206"/>
    <cellStyle name="Heading 3 4 2" xfId="1740"/>
    <cellStyle name="Heading 3 5" xfId="1318"/>
    <cellStyle name="Heading 3 5 2" xfId="1741"/>
    <cellStyle name="Heading 3 5 3" xfId="1904"/>
    <cellStyle name="Heading 3 5 4" xfId="1972"/>
    <cellStyle name="Heading 3 5 5" xfId="2033"/>
    <cellStyle name="Heading 3 6" xfId="602"/>
    <cellStyle name="Heading 3 7" xfId="472"/>
    <cellStyle name="Heading 3 8" xfId="743"/>
    <cellStyle name="Heading 3 9" xfId="1388"/>
    <cellStyle name="Heading 4" xfId="97" builtinId="19" customBuiltin="1"/>
    <cellStyle name="Heading 4 10" xfId="1429"/>
    <cellStyle name="Heading 4 11" xfId="8420"/>
    <cellStyle name="Heading 4 12" xfId="8421"/>
    <cellStyle name="Heading 4 13" xfId="8422"/>
    <cellStyle name="Heading 4 2" xfId="98"/>
    <cellStyle name="Heading 4 2 2" xfId="1744"/>
    <cellStyle name="Heading 4 2 3" xfId="1745"/>
    <cellStyle name="Heading 4 2 4" xfId="8423"/>
    <cellStyle name="Heading 4 2 4 2" xfId="8426"/>
    <cellStyle name="Heading 4 2 4 3" xfId="10734"/>
    <cellStyle name="Heading 4 2 4 4" xfId="12254"/>
    <cellStyle name="Heading 4 2 4 5" xfId="14881"/>
    <cellStyle name="Heading 4 2 5" xfId="8427"/>
    <cellStyle name="Heading 4 2 6" xfId="8428"/>
    <cellStyle name="Heading 4 2 7" xfId="10731"/>
    <cellStyle name="Heading 4 2 8" xfId="12253"/>
    <cellStyle name="Heading 4 2 9" xfId="13136"/>
    <cellStyle name="Heading 4 3" xfId="99"/>
    <cellStyle name="Heading 4 3 2" xfId="1747"/>
    <cellStyle name="Heading 4 3 3" xfId="1748"/>
    <cellStyle name="Heading 4 4" xfId="205"/>
    <cellStyle name="Heading 4 4 2" xfId="1750"/>
    <cellStyle name="Heading 4 5" xfId="1311"/>
    <cellStyle name="Heading 4 5 2" xfId="1751"/>
    <cellStyle name="Heading 4 5 3" xfId="1908"/>
    <cellStyle name="Heading 4 5 4" xfId="1976"/>
    <cellStyle name="Heading 4 5 5" xfId="2034"/>
    <cellStyle name="Heading 4 6" xfId="1354"/>
    <cellStyle name="Heading 4 7" xfId="1351"/>
    <cellStyle name="Heading 4 8" xfId="1043"/>
    <cellStyle name="Heading 4 9" xfId="1389"/>
    <cellStyle name="Input" xfId="100" builtinId="20" customBuiltin="1"/>
    <cellStyle name="Input 10" xfId="1430"/>
    <cellStyle name="Input 2" xfId="101"/>
    <cellStyle name="Input 2 2" xfId="1754"/>
    <cellStyle name="Input 2 3" xfId="1755"/>
    <cellStyle name="Input 3" xfId="102"/>
    <cellStyle name="Input 3 2" xfId="1756"/>
    <cellStyle name="Input 3 3" xfId="1757"/>
    <cellStyle name="Input 4" xfId="185"/>
    <cellStyle name="Input 4 2" xfId="1758"/>
    <cellStyle name="Input 5" xfId="1283"/>
    <cellStyle name="Input 5 2" xfId="1759"/>
    <cellStyle name="Input 5 3" xfId="1914"/>
    <cellStyle name="Input 5 4" xfId="1981"/>
    <cellStyle name="Input 5 5" xfId="2035"/>
    <cellStyle name="Input 6" xfId="1281"/>
    <cellStyle name="Input 7" xfId="471"/>
    <cellStyle name="Input 8" xfId="669"/>
    <cellStyle name="Input 9" xfId="1390"/>
    <cellStyle name="Linked Cell" xfId="103" builtinId="24" customBuiltin="1"/>
    <cellStyle name="Linked Cell 10" xfId="1431"/>
    <cellStyle name="Linked Cell 11" xfId="8463"/>
    <cellStyle name="Linked Cell 12" xfId="8464"/>
    <cellStyle name="Linked Cell 13" xfId="8465"/>
    <cellStyle name="Linked Cell 2" xfId="104"/>
    <cellStyle name="Linked Cell 2 2" xfId="1761"/>
    <cellStyle name="Linked Cell 2 3" xfId="1762"/>
    <cellStyle name="Linked Cell 2 4" xfId="8466"/>
    <cellStyle name="Linked Cell 2 4 2" xfId="8469"/>
    <cellStyle name="Linked Cell 2 4 3" xfId="10773"/>
    <cellStyle name="Linked Cell 2 4 4" xfId="12256"/>
    <cellStyle name="Linked Cell 2 4 5" xfId="14882"/>
    <cellStyle name="Linked Cell 2 5" xfId="8470"/>
    <cellStyle name="Linked Cell 2 6" xfId="8471"/>
    <cellStyle name="Linked Cell 2 7" xfId="10772"/>
    <cellStyle name="Linked Cell 2 8" xfId="12255"/>
    <cellStyle name="Linked Cell 2 9" xfId="13137"/>
    <cellStyle name="Linked Cell 3" xfId="105"/>
    <cellStyle name="Linked Cell 3 2" xfId="1763"/>
    <cellStyle name="Linked Cell 3 3" xfId="1764"/>
    <cellStyle name="Linked Cell 4" xfId="204"/>
    <cellStyle name="Linked Cell 4 2" xfId="1765"/>
    <cellStyle name="Linked Cell 5" xfId="465"/>
    <cellStyle name="Linked Cell 5 2" xfId="1766"/>
    <cellStyle name="Linked Cell 5 3" xfId="1920"/>
    <cellStyle name="Linked Cell 5 4" xfId="1987"/>
    <cellStyle name="Linked Cell 5 5" xfId="2036"/>
    <cellStyle name="Linked Cell 6" xfId="1352"/>
    <cellStyle name="Linked Cell 7" xfId="1059"/>
    <cellStyle name="Linked Cell 8" xfId="572"/>
    <cellStyle name="Linked Cell 9" xfId="1391"/>
    <cellStyle name="Neutral" xfId="106" builtinId="28" customBuiltin="1"/>
    <cellStyle name="Neutral 10" xfId="1432"/>
    <cellStyle name="Neutral 2" xfId="107"/>
    <cellStyle name="Neutral 2 2" xfId="1769"/>
    <cellStyle name="Neutral 2 3" xfId="1770"/>
    <cellStyle name="Neutral 3" xfId="108"/>
    <cellStyle name="Neutral 3 2" xfId="1772"/>
    <cellStyle name="Neutral 3 3" xfId="1773"/>
    <cellStyle name="Neutral 4" xfId="203"/>
    <cellStyle name="Neutral 4 2" xfId="1775"/>
    <cellStyle name="Neutral 5" xfId="1129"/>
    <cellStyle name="Neutral 5 2" xfId="1776"/>
    <cellStyle name="Neutral 5 3" xfId="1927"/>
    <cellStyle name="Neutral 5 4" xfId="1993"/>
    <cellStyle name="Neutral 5 5" xfId="2037"/>
    <cellStyle name="Neutral 6" xfId="490"/>
    <cellStyle name="Neutral 7" xfId="500"/>
    <cellStyle name="Neutral 8" xfId="1072"/>
    <cellStyle name="Neutral 9" xfId="1392"/>
    <cellStyle name="Normal" xfId="0" builtinId="0"/>
    <cellStyle name="Normal 10" xfId="159"/>
    <cellStyle name="Normal 10 2" xfId="1032"/>
    <cellStyle name="Normal 10 2 2" xfId="13023"/>
    <cellStyle name="Normal 10 2 2 2" xfId="13064"/>
    <cellStyle name="Normal 10 3" xfId="5766"/>
    <cellStyle name="Normal 10 4" xfId="8508"/>
    <cellStyle name="Normal 10 4 2" xfId="17425"/>
    <cellStyle name="Normal 10 4 3" xfId="19006"/>
    <cellStyle name="Normal 10 4 4" xfId="20294"/>
    <cellStyle name="Normal 10 5" xfId="12991"/>
    <cellStyle name="Normal 10 5 2" xfId="15313"/>
    <cellStyle name="Normal 100" xfId="8509"/>
    <cellStyle name="Normal 100 2" xfId="17426"/>
    <cellStyle name="Normal 100 3" xfId="19007"/>
    <cellStyle name="Normal 100 4" xfId="20295"/>
    <cellStyle name="Normal 101" xfId="8510"/>
    <cellStyle name="Normal 101 2" xfId="17427"/>
    <cellStyle name="Normal 101 3" xfId="19008"/>
    <cellStyle name="Normal 101 4" xfId="20296"/>
    <cellStyle name="Normal 102" xfId="8511"/>
    <cellStyle name="Normal 102 2" xfId="17428"/>
    <cellStyle name="Normal 102 3" xfId="19009"/>
    <cellStyle name="Normal 102 4" xfId="20297"/>
    <cellStyle name="Normal 103" xfId="8512"/>
    <cellStyle name="Normal 103 2" xfId="17429"/>
    <cellStyle name="Normal 103 3" xfId="19010"/>
    <cellStyle name="Normal 103 4" xfId="20298"/>
    <cellStyle name="Normal 104" xfId="8513"/>
    <cellStyle name="Normal 104 2" xfId="17430"/>
    <cellStyle name="Normal 104 3" xfId="19011"/>
    <cellStyle name="Normal 104 4" xfId="20299"/>
    <cellStyle name="Normal 105" xfId="8514"/>
    <cellStyle name="Normal 105 2" xfId="17431"/>
    <cellStyle name="Normal 105 3" xfId="19012"/>
    <cellStyle name="Normal 105 4" xfId="20300"/>
    <cellStyle name="Normal 106" xfId="8515"/>
    <cellStyle name="Normal 106 2" xfId="17432"/>
    <cellStyle name="Normal 106 3" xfId="19013"/>
    <cellStyle name="Normal 106 4" xfId="20301"/>
    <cellStyle name="Normal 107" xfId="8516"/>
    <cellStyle name="Normal 108" xfId="8517"/>
    <cellStyle name="Normal 109" xfId="8518"/>
    <cellStyle name="Normal 11" xfId="158"/>
    <cellStyle name="Normal 11 2" xfId="1034"/>
    <cellStyle name="Normal 11 2 2" xfId="13022"/>
    <cellStyle name="Normal 11 2 2 2" xfId="13066"/>
    <cellStyle name="Normal 11 3" xfId="5770"/>
    <cellStyle name="Normal 11 4" xfId="8522"/>
    <cellStyle name="Normal 11 4 2" xfId="17439"/>
    <cellStyle name="Normal 11 4 3" xfId="19020"/>
    <cellStyle name="Normal 11 4 4" xfId="20302"/>
    <cellStyle name="Normal 11 5" xfId="12992"/>
    <cellStyle name="Normal 11 5 2" xfId="15314"/>
    <cellStyle name="Normal 110" xfId="8523"/>
    <cellStyle name="Normal 111" xfId="8524"/>
    <cellStyle name="Normal 112" xfId="8525"/>
    <cellStyle name="Normal 113" xfId="8526"/>
    <cellStyle name="Normal 113 2" xfId="13122"/>
    <cellStyle name="Normal 113 3" xfId="19024"/>
    <cellStyle name="Normal 113 4" xfId="20303"/>
    <cellStyle name="Normal 114" xfId="8527"/>
    <cellStyle name="Normal 114 2" xfId="17443"/>
    <cellStyle name="Normal 114 3" xfId="19025"/>
    <cellStyle name="Normal 114 4" xfId="20304"/>
    <cellStyle name="Normal 115" xfId="8528"/>
    <cellStyle name="Normal 115 2" xfId="13131"/>
    <cellStyle name="Normal 116" xfId="8529"/>
    <cellStyle name="Normal 116 2" xfId="14069"/>
    <cellStyle name="Normal 117" xfId="8530"/>
    <cellStyle name="Normal 117 2" xfId="15032"/>
    <cellStyle name="Normal 117 3" xfId="19028"/>
    <cellStyle name="Normal 117 4" xfId="20305"/>
    <cellStyle name="Normal 118" xfId="15304"/>
    <cellStyle name="Normal 118 2" xfId="17446"/>
    <cellStyle name="Normal 118 3" xfId="19029"/>
    <cellStyle name="Normal 118 4" xfId="20306"/>
    <cellStyle name="Normal 119" xfId="12132"/>
    <cellStyle name="Normal 119 2" xfId="18157"/>
    <cellStyle name="Normal 12" xfId="157"/>
    <cellStyle name="Normal 12 2" xfId="1036"/>
    <cellStyle name="Normal 12 2 2" xfId="13021"/>
    <cellStyle name="Normal 12 2 2 2" xfId="13068"/>
    <cellStyle name="Normal 12 3" xfId="5771"/>
    <cellStyle name="Normal 12 4" xfId="8534"/>
    <cellStyle name="Normal 12 4 2" xfId="17450"/>
    <cellStyle name="Normal 12 4 3" xfId="19033"/>
    <cellStyle name="Normal 12 4 4" xfId="20307"/>
    <cellStyle name="Normal 12 5" xfId="12993"/>
    <cellStyle name="Normal 12 5 2" xfId="15315"/>
    <cellStyle name="Normal 120" xfId="13128"/>
    <cellStyle name="Normal 121" xfId="20293"/>
    <cellStyle name="Normal 122" xfId="20772"/>
    <cellStyle name="Normal 123" xfId="13130"/>
    <cellStyle name="Normal 124" xfId="20508"/>
    <cellStyle name="Normal 125" xfId="13129"/>
    <cellStyle name="Normal 126" xfId="20773"/>
    <cellStyle name="Normal 127" xfId="20774"/>
    <cellStyle name="Normal 128" xfId="20775"/>
    <cellStyle name="Normal 129" xfId="20839"/>
    <cellStyle name="Normal 13" xfId="156"/>
    <cellStyle name="Normal 13 2" xfId="12994"/>
    <cellStyle name="Normal 13 2 2" xfId="13020"/>
    <cellStyle name="Normal 131" xfId="20776"/>
    <cellStyle name="Normal 132" xfId="20777"/>
    <cellStyle name="Normal 133" xfId="20778"/>
    <cellStyle name="Normal 134" xfId="20779"/>
    <cellStyle name="Normal 135" xfId="20780"/>
    <cellStyle name="Normal 136" xfId="20781"/>
    <cellStyle name="Normal 137" xfId="20782"/>
    <cellStyle name="Normal 138" xfId="20783"/>
    <cellStyle name="Normal 139" xfId="20784"/>
    <cellStyle name="Normal 14" xfId="155"/>
    <cellStyle name="Normal 14 2" xfId="12995"/>
    <cellStyle name="Normal 14 2 2" xfId="13019"/>
    <cellStyle name="Normal 140" xfId="20785"/>
    <cellStyle name="Normal 141" xfId="20786"/>
    <cellStyle name="Normal 142" xfId="20787"/>
    <cellStyle name="Normal 143" xfId="20788"/>
    <cellStyle name="Normal 144" xfId="20789"/>
    <cellStyle name="Normal 145" xfId="20790"/>
    <cellStyle name="Normal 146" xfId="20791"/>
    <cellStyle name="Normal 147" xfId="20792"/>
    <cellStyle name="Normal 148" xfId="20793"/>
    <cellStyle name="Normal 149" xfId="20794"/>
    <cellStyle name="Normal 15" xfId="154"/>
    <cellStyle name="Normal 15 2" xfId="12996"/>
    <cellStyle name="Normal 15 2 2" xfId="13018"/>
    <cellStyle name="Normal 150" xfId="20795"/>
    <cellStyle name="Normal 151" xfId="20796"/>
    <cellStyle name="Normal 152" xfId="20797"/>
    <cellStyle name="Normal 153" xfId="20798"/>
    <cellStyle name="Normal 154" xfId="20799"/>
    <cellStyle name="Normal 155" xfId="20800"/>
    <cellStyle name="Normal 156" xfId="20801"/>
    <cellStyle name="Normal 157" xfId="20802"/>
    <cellStyle name="Normal 158" xfId="20803"/>
    <cellStyle name="Normal 159" xfId="20804"/>
    <cellStyle name="Normal 16" xfId="153"/>
    <cellStyle name="Normal 16 2" xfId="12997"/>
    <cellStyle name="Normal 16 2 2" xfId="13017"/>
    <cellStyle name="Normal 160" xfId="20805"/>
    <cellStyle name="Normal 161" xfId="20806"/>
    <cellStyle name="Normal 162" xfId="20807"/>
    <cellStyle name="Normal 163" xfId="20808"/>
    <cellStyle name="Normal 164" xfId="20809"/>
    <cellStyle name="Normal 165" xfId="20810"/>
    <cellStyle name="Normal 166" xfId="20811"/>
    <cellStyle name="Normal 167" xfId="20812"/>
    <cellStyle name="Normal 168" xfId="20813"/>
    <cellStyle name="Normal 169" xfId="20814"/>
    <cellStyle name="Normal 17" xfId="152"/>
    <cellStyle name="Normal 17 2" xfId="13016"/>
    <cellStyle name="Normal 170" xfId="20815"/>
    <cellStyle name="Normal 171" xfId="20816"/>
    <cellStyle name="Normal 172" xfId="20817"/>
    <cellStyle name="Normal 173" xfId="20818"/>
    <cellStyle name="Normal 174" xfId="20819"/>
    <cellStyle name="Normal 175" xfId="20820"/>
    <cellStyle name="Normal 176" xfId="20821"/>
    <cellStyle name="Normal 177" xfId="20822"/>
    <cellStyle name="Normal 178" xfId="20823"/>
    <cellStyle name="Normal 179" xfId="20824"/>
    <cellStyle name="Normal 18" xfId="151"/>
    <cellStyle name="Normal 18 2" xfId="13015"/>
    <cellStyle name="Normal 180" xfId="20825"/>
    <cellStyle name="Normal 181" xfId="20826"/>
    <cellStyle name="Normal 182" xfId="20827"/>
    <cellStyle name="Normal 183" xfId="20828"/>
    <cellStyle name="Normal 184" xfId="20829"/>
    <cellStyle name="Normal 185" xfId="20830"/>
    <cellStyle name="Normal 186" xfId="20831"/>
    <cellStyle name="Normal 187" xfId="20832"/>
    <cellStyle name="Normal 188" xfId="20833"/>
    <cellStyle name="Normal 189" xfId="20834"/>
    <cellStyle name="Normal 19" xfId="150"/>
    <cellStyle name="Normal 19 2" xfId="13014"/>
    <cellStyle name="Normal 191" xfId="20835"/>
    <cellStyle name="Normal 192" xfId="20836"/>
    <cellStyle name="Normal 193" xfId="20837"/>
    <cellStyle name="Normal 195" xfId="20838"/>
    <cellStyle name="Normal 2" xfId="126"/>
    <cellStyle name="Normal 2 10" xfId="526"/>
    <cellStyle name="Normal 2 10 2" xfId="8543"/>
    <cellStyle name="Normal 2 10 2 2" xfId="8544"/>
    <cellStyle name="Normal 2 10 2 3" xfId="10830"/>
    <cellStyle name="Normal 2 10 2 4" xfId="12259"/>
    <cellStyle name="Normal 2 10 2 5" xfId="13431"/>
    <cellStyle name="Normal 2 10 3" xfId="8545"/>
    <cellStyle name="Normal 2 10 4" xfId="8546"/>
    <cellStyle name="Normal 2 10 5" xfId="8547"/>
    <cellStyle name="Normal 2 10 6" xfId="10829"/>
    <cellStyle name="Normal 2 10 7" xfId="12258"/>
    <cellStyle name="Normal 2 10 8" xfId="13109"/>
    <cellStyle name="Normal 2 11" xfId="988"/>
    <cellStyle name="Normal 2 11 2" xfId="8548"/>
    <cellStyle name="Normal 2 11 2 2" xfId="8549"/>
    <cellStyle name="Normal 2 11 2 3" xfId="10832"/>
    <cellStyle name="Normal 2 11 2 4" xfId="12261"/>
    <cellStyle name="Normal 2 11 2 5" xfId="13773"/>
    <cellStyle name="Normal 2 11 3" xfId="8550"/>
    <cellStyle name="Normal 2 11 4" xfId="8551"/>
    <cellStyle name="Normal 2 11 5" xfId="8552"/>
    <cellStyle name="Normal 2 11 6" xfId="10831"/>
    <cellStyle name="Normal 2 11 7" xfId="12260"/>
    <cellStyle name="Normal 2 11 8" xfId="13082"/>
    <cellStyle name="Normal 2 12" xfId="954"/>
    <cellStyle name="Normal 2 12 2" xfId="8553"/>
    <cellStyle name="Normal 2 12 2 2" xfId="8554"/>
    <cellStyle name="Normal 2 12 2 3" xfId="10837"/>
    <cellStyle name="Normal 2 12 2 4" xfId="12263"/>
    <cellStyle name="Normal 2 12 2 5" xfId="13754"/>
    <cellStyle name="Normal 2 12 3" xfId="8555"/>
    <cellStyle name="Normal 2 12 4" xfId="8556"/>
    <cellStyle name="Normal 2 12 5" xfId="8557"/>
    <cellStyle name="Normal 2 12 6" xfId="10836"/>
    <cellStyle name="Normal 2 12 7" xfId="12262"/>
    <cellStyle name="Normal 2 12 8" xfId="13117"/>
    <cellStyle name="Normal 2 13" xfId="901"/>
    <cellStyle name="Normal 2 13 2" xfId="8558"/>
    <cellStyle name="Normal 2 13 2 2" xfId="8559"/>
    <cellStyle name="Normal 2 13 2 3" xfId="10842"/>
    <cellStyle name="Normal 2 13 2 4" xfId="12265"/>
    <cellStyle name="Normal 2 13 2 5" xfId="13723"/>
    <cellStyle name="Normal 2 13 3" xfId="8560"/>
    <cellStyle name="Normal 2 13 4" xfId="8561"/>
    <cellStyle name="Normal 2 13 5" xfId="8562"/>
    <cellStyle name="Normal 2 13 6" xfId="10841"/>
    <cellStyle name="Normal 2 13 7" xfId="12264"/>
    <cellStyle name="Normal 2 13 8" xfId="13119"/>
    <cellStyle name="Normal 2 14" xfId="963"/>
    <cellStyle name="Normal 2 14 2" xfId="8563"/>
    <cellStyle name="Normal 2 14 2 2" xfId="8564"/>
    <cellStyle name="Normal 2 14 2 3" xfId="10847"/>
    <cellStyle name="Normal 2 14 2 4" xfId="12267"/>
    <cellStyle name="Normal 2 14 2 5" xfId="13759"/>
    <cellStyle name="Normal 2 14 3" xfId="8565"/>
    <cellStyle name="Normal 2 14 4" xfId="8566"/>
    <cellStyle name="Normal 2 14 5" xfId="8567"/>
    <cellStyle name="Normal 2 14 6" xfId="10846"/>
    <cellStyle name="Normal 2 14 7" xfId="12266"/>
    <cellStyle name="Normal 2 14 8" xfId="13123"/>
    <cellStyle name="Normal 2 15" xfId="865"/>
    <cellStyle name="Normal 2 16" xfId="1004"/>
    <cellStyle name="Normal 2 17" xfId="938"/>
    <cellStyle name="Normal 2 18" xfId="996"/>
    <cellStyle name="Normal 2 19" xfId="922"/>
    <cellStyle name="Normal 2 2" xfId="139"/>
    <cellStyle name="Normal 2 2 10" xfId="908"/>
    <cellStyle name="Normal 2 2 10 2" xfId="8574"/>
    <cellStyle name="Normal 2 2 10 2 2" xfId="8575"/>
    <cellStyle name="Normal 2 2 10 2 3" xfId="10858"/>
    <cellStyle name="Normal 2 2 10 2 4" xfId="12270"/>
    <cellStyle name="Normal 2 2 10 2 5" xfId="13726"/>
    <cellStyle name="Normal 2 2 10 3" xfId="8576"/>
    <cellStyle name="Normal 2 2 10 3 2" xfId="14963"/>
    <cellStyle name="Normal 2 2 10 4" xfId="8577"/>
    <cellStyle name="Normal 2 2 10 4 2" xfId="14898"/>
    <cellStyle name="Normal 2 2 10 5" xfId="8578"/>
    <cellStyle name="Normal 2 2 10 5 2" xfId="15292"/>
    <cellStyle name="Normal 2 2 10 6" xfId="10857"/>
    <cellStyle name="Normal 2 2 10 7" xfId="12269"/>
    <cellStyle name="Normal 2 2 10 8" xfId="13094"/>
    <cellStyle name="Normal 2 2 10 9" xfId="21166"/>
    <cellStyle name="Normal 2 2 11" xfId="935"/>
    <cellStyle name="Normal 2 2 11 2" xfId="8579"/>
    <cellStyle name="Normal 2 2 11 2 2" xfId="8580"/>
    <cellStyle name="Normal 2 2 11 2 3" xfId="10863"/>
    <cellStyle name="Normal 2 2 11 2 4" xfId="12272"/>
    <cellStyle name="Normal 2 2 11 2 5" xfId="13741"/>
    <cellStyle name="Normal 2 2 11 3" xfId="8581"/>
    <cellStyle name="Normal 2 2 11 3 2" xfId="14969"/>
    <cellStyle name="Normal 2 2 11 4" xfId="8582"/>
    <cellStyle name="Normal 2 2 11 4 2" xfId="14934"/>
    <cellStyle name="Normal 2 2 11 5" xfId="8583"/>
    <cellStyle name="Normal 2 2 11 5 2" xfId="15295"/>
    <cellStyle name="Normal 2 2 11 6" xfId="10862"/>
    <cellStyle name="Normal 2 2 11 7" xfId="12271"/>
    <cellStyle name="Normal 2 2 11 8" xfId="13089"/>
    <cellStyle name="Normal 2 2 11 9" xfId="21180"/>
    <cellStyle name="Normal 2 2 12" xfId="932"/>
    <cellStyle name="Normal 2 2 12 2" xfId="13158"/>
    <cellStyle name="Normal 2 2 12 3" xfId="21177"/>
    <cellStyle name="Normal 2 2 13" xfId="919"/>
    <cellStyle name="Normal 2 2 13 2" xfId="13731"/>
    <cellStyle name="Normal 2 2 13 3" xfId="21170"/>
    <cellStyle name="Normal 2 2 14" xfId="918"/>
    <cellStyle name="Normal 2 2 14 2" xfId="13730"/>
    <cellStyle name="Normal 2 2 14 3" xfId="21169"/>
    <cellStyle name="Normal 2 2 15" xfId="985"/>
    <cellStyle name="Normal 2 2 15 2" xfId="13770"/>
    <cellStyle name="Normal 2 2 15 3" xfId="21206"/>
    <cellStyle name="Normal 2 2 16" xfId="941"/>
    <cellStyle name="Normal 2 2 16 2" xfId="13746"/>
    <cellStyle name="Normal 2 2 16 3" xfId="21185"/>
    <cellStyle name="Normal 2 2 17" xfId="1018"/>
    <cellStyle name="Normal 2 2 17 2" xfId="13788"/>
    <cellStyle name="Normal 2 2 17 3" xfId="21222"/>
    <cellStyle name="Normal 2 2 18" xfId="876"/>
    <cellStyle name="Normal 2 2 18 2" xfId="13710"/>
    <cellStyle name="Normal 2 2 18 3" xfId="21151"/>
    <cellStyle name="Normal 2 2 19" xfId="859"/>
    <cellStyle name="Normal 2 2 19 2" xfId="13701"/>
    <cellStyle name="Normal 2 2 19 3" xfId="21142"/>
    <cellStyle name="Normal 2 2 2" xfId="304"/>
    <cellStyle name="Normal 2 2 2 10" xfId="930"/>
    <cellStyle name="Normal 2 2 2 10 2" xfId="8589"/>
    <cellStyle name="Normal 2 2 2 10 2 2" xfId="8590"/>
    <cellStyle name="Normal 2 2 2 10 2 3" xfId="10877"/>
    <cellStyle name="Normal 2 2 2 10 2 4" xfId="12275"/>
    <cellStyle name="Normal 2 2 2 10 2 5" xfId="13737"/>
    <cellStyle name="Normal 2 2 2 10 3" xfId="8591"/>
    <cellStyle name="Normal 2 2 2 10 4" xfId="8592"/>
    <cellStyle name="Normal 2 2 2 10 5" xfId="8593"/>
    <cellStyle name="Normal 2 2 2 10 6" xfId="10876"/>
    <cellStyle name="Normal 2 2 2 10 7" xfId="12274"/>
    <cellStyle name="Normal 2 2 2 10 8" xfId="13120"/>
    <cellStyle name="Normal 2 2 2 11" xfId="1010"/>
    <cellStyle name="Normal 2 2 2 11 2" xfId="8594"/>
    <cellStyle name="Normal 2 2 2 11 2 2" xfId="8595"/>
    <cellStyle name="Normal 2 2 2 11 2 3" xfId="10882"/>
    <cellStyle name="Normal 2 2 2 11 2 4" xfId="12277"/>
    <cellStyle name="Normal 2 2 2 11 2 5" xfId="13784"/>
    <cellStyle name="Normal 2 2 2 11 3" xfId="8596"/>
    <cellStyle name="Normal 2 2 2 11 4" xfId="8597"/>
    <cellStyle name="Normal 2 2 2 11 5" xfId="8598"/>
    <cellStyle name="Normal 2 2 2 11 6" xfId="10881"/>
    <cellStyle name="Normal 2 2 2 11 7" xfId="12276"/>
    <cellStyle name="Normal 2 2 2 11 8" xfId="13121"/>
    <cellStyle name="Normal 2 2 2 12" xfId="1013"/>
    <cellStyle name="Normal 2 2 2 13" xfId="1017"/>
    <cellStyle name="Normal 2 2 2 14" xfId="1019"/>
    <cellStyle name="Normal 2 2 2 15" xfId="1006"/>
    <cellStyle name="Normal 2 2 2 16" xfId="976"/>
    <cellStyle name="Normal 2 2 2 17" xfId="893"/>
    <cellStyle name="Normal 2 2 2 18" xfId="891"/>
    <cellStyle name="Normal 2 2 2 19" xfId="884"/>
    <cellStyle name="Normal 2 2 2 2" xfId="317"/>
    <cellStyle name="Normal 2 2 2 2 10" xfId="931"/>
    <cellStyle name="Normal 2 2 2 2 10 2" xfId="13738"/>
    <cellStyle name="Normal 2 2 2 2 10 3" xfId="21176"/>
    <cellStyle name="Normal 2 2 2 2 11" xfId="921"/>
    <cellStyle name="Normal 2 2 2 2 11 2" xfId="13733"/>
    <cellStyle name="Normal 2 2 2 2 11 3" xfId="21172"/>
    <cellStyle name="Normal 2 2 2 2 12" xfId="1011"/>
    <cellStyle name="Normal 2 2 2 2 12 2" xfId="13785"/>
    <cellStyle name="Normal 2 2 2 2 12 3" xfId="21219"/>
    <cellStyle name="Normal 2 2 2 2 13" xfId="1014"/>
    <cellStyle name="Normal 2 2 2 2 13 2" xfId="13786"/>
    <cellStyle name="Normal 2 2 2 2 13 3" xfId="21220"/>
    <cellStyle name="Normal 2 2 2 2 14" xfId="991"/>
    <cellStyle name="Normal 2 2 2 2 14 2" xfId="13775"/>
    <cellStyle name="Normal 2 2 2 2 14 3" xfId="21210"/>
    <cellStyle name="Normal 2 2 2 2 15" xfId="965"/>
    <cellStyle name="Normal 2 2 2 2 15 2" xfId="13761"/>
    <cellStyle name="Normal 2 2 2 2 15 3" xfId="21197"/>
    <cellStyle name="Normal 2 2 2 2 16" xfId="895"/>
    <cellStyle name="Normal 2 2 2 2 16 2" xfId="13719"/>
    <cellStyle name="Normal 2 2 2 2 16 3" xfId="21160"/>
    <cellStyle name="Normal 2 2 2 2 17" xfId="887"/>
    <cellStyle name="Normal 2 2 2 2 17 2" xfId="13715"/>
    <cellStyle name="Normal 2 2 2 2 17 3" xfId="21156"/>
    <cellStyle name="Normal 2 2 2 2 18" xfId="896"/>
    <cellStyle name="Normal 2 2 2 2 18 2" xfId="13720"/>
    <cellStyle name="Normal 2 2 2 2 18 3" xfId="21161"/>
    <cellStyle name="Normal 2 2 2 2 19" xfId="1142"/>
    <cellStyle name="Normal 2 2 2 2 19 2" xfId="5358"/>
    <cellStyle name="Normal 2 2 2 2 19 2 2" xfId="5892"/>
    <cellStyle name="Normal 2 2 2 2 19 2 3" xfId="21631"/>
    <cellStyle name="Normal 2 2 2 2 19 3" xfId="21246"/>
    <cellStyle name="Normal 2 2 2 2 2" xfId="681"/>
    <cellStyle name="Normal 2 2 2 2 2 10" xfId="8618"/>
    <cellStyle name="Normal 2 2 2 2 2 10 2" xfId="19106"/>
    <cellStyle name="Normal 2 2 2 2 2 11" xfId="10905"/>
    <cellStyle name="Normal 2 2 2 2 2 11 2" xfId="20311"/>
    <cellStyle name="Normal 2 2 2 2 2 12" xfId="12279"/>
    <cellStyle name="Normal 2 2 2 2 2 13" xfId="13108"/>
    <cellStyle name="Normal 2 2 2 2 2 14" xfId="20997"/>
    <cellStyle name="Normal 2 2 2 2 2 2" xfId="694"/>
    <cellStyle name="Normal 2 2 2 2 2 2 2" xfId="3218"/>
    <cellStyle name="Normal 2 2 2 2 2 2 2 2" xfId="3231"/>
    <cellStyle name="Normal 2 2 2 2 2 2 2 2 2" xfId="13559"/>
    <cellStyle name="Normal 2 2 2 2 2 2 2 2 2 2" xfId="17534"/>
    <cellStyle name="Normal 2 2 2 2 2 2 2 2 2 2 2" xfId="17535"/>
    <cellStyle name="Normal 2 2 2 2 2 2 2 2 3" xfId="19109"/>
    <cellStyle name="Normal 2 2 2 2 2 2 2 2 4" xfId="20313"/>
    <cellStyle name="Normal 2 2 2 2 2 2 2 3" xfId="5606"/>
    <cellStyle name="Normal 2 2 2 2 2 2 2 3 2" xfId="19108"/>
    <cellStyle name="Normal 2 2 2 2 2 2 2 4" xfId="8620"/>
    <cellStyle name="Normal 2 2 2 2 2 2 2 4 2" xfId="20312"/>
    <cellStyle name="Normal 2 2 2 2 2 2 2 5" xfId="10907"/>
    <cellStyle name="Normal 2 2 2 2 2 2 2 6" xfId="12281"/>
    <cellStyle name="Normal 2 2 2 2 2 2 2 7" xfId="21422"/>
    <cellStyle name="Normal 2 2 2 2 2 2 3" xfId="5593"/>
    <cellStyle name="Normal 2 2 2 2 2 2 3 2" xfId="8621"/>
    <cellStyle name="Normal 2 2 2 2 2 2 3 3" xfId="10908"/>
    <cellStyle name="Normal 2 2 2 2 2 2 3 4" xfId="12282"/>
    <cellStyle name="Normal 2 2 2 2 2 2 3 5" xfId="14944"/>
    <cellStyle name="Normal 2 2 2 2 2 2 4" xfId="8619"/>
    <cellStyle name="Normal 2 2 2 2 2 2 4 2" xfId="8622"/>
    <cellStyle name="Normal 2 2 2 2 2 2 4 3" xfId="10909"/>
    <cellStyle name="Normal 2 2 2 2 2 2 4 4" xfId="12283"/>
    <cellStyle name="Normal 2 2 2 2 2 2 4 5" xfId="15015"/>
    <cellStyle name="Normal 2 2 2 2 2 2 5" xfId="10906"/>
    <cellStyle name="Normal 2 2 2 2 2 2 5 2" xfId="17533"/>
    <cellStyle name="Normal 2 2 2 2 2 2 6" xfId="12280"/>
    <cellStyle name="Normal 2 2 2 2 2 2 6 2" xfId="19107"/>
    <cellStyle name="Normal 2 2 2 2 2 2 7" xfId="13270"/>
    <cellStyle name="Normal 2 2 2 2 2 2 8" xfId="21409"/>
    <cellStyle name="Normal 2 2 2 2 2 3" xfId="1155"/>
    <cellStyle name="Normal 2 2 2 2 2 3 2" xfId="13876"/>
    <cellStyle name="Normal 2 2 2 2 2 3 3" xfId="21644"/>
    <cellStyle name="Normal 2 2 2 2 2 4" xfId="2377"/>
    <cellStyle name="Normal 2 2 2 2 2 4 2" xfId="14448"/>
    <cellStyle name="Normal 2 2 2 2 2 4 3" xfId="22215"/>
    <cellStyle name="Normal 2 2 2 2 2 5" xfId="2138"/>
    <cellStyle name="Normal 2 2 2 2 2 5 2" xfId="14228"/>
    <cellStyle name="Normal 2 2 2 2 2 5 3" xfId="21995"/>
    <cellStyle name="Normal 2 2 2 2 2 6" xfId="2565"/>
    <cellStyle name="Normal 2 2 2 2 2 6 2" xfId="14625"/>
    <cellStyle name="Normal 2 2 2 2 2 6 3" xfId="22392"/>
    <cellStyle name="Normal 2 2 2 2 2 7" xfId="2963"/>
    <cellStyle name="Normal 2 2 2 2 2 7 2" xfId="8627"/>
    <cellStyle name="Normal 2 2 2 2 2 7 3" xfId="10914"/>
    <cellStyle name="Normal 2 2 2 2 2 7 4" xfId="12284"/>
    <cellStyle name="Normal 2 2 2 2 2 7 5" xfId="14943"/>
    <cellStyle name="Normal 2 2 2 2 2 8" xfId="4503"/>
    <cellStyle name="Normal 2 2 2 2 2 8 2" xfId="8628"/>
    <cellStyle name="Normal 2 2 2 2 2 8 3" xfId="10915"/>
    <cellStyle name="Normal 2 2 2 2 2 8 4" xfId="12285"/>
    <cellStyle name="Normal 2 2 2 2 2 8 5" xfId="14913"/>
    <cellStyle name="Normal 2 2 2 2 2 9" xfId="4991"/>
    <cellStyle name="Normal 2 2 2 2 2 9 2" xfId="17532"/>
    <cellStyle name="Normal 2 2 2 2 20" xfId="2364"/>
    <cellStyle name="Normal 2 2 2 2 21" xfId="2145"/>
    <cellStyle name="Normal 2 2 2 2 22" xfId="2651"/>
    <cellStyle name="Normal 2 2 2 2 23" xfId="2950"/>
    <cellStyle name="Normal 2 2 2 2 23 2" xfId="8632"/>
    <cellStyle name="Normal 2 2 2 2 23 3" xfId="10916"/>
    <cellStyle name="Normal 2 2 2 2 23 4" xfId="12286"/>
    <cellStyle name="Normal 2 2 2 2 23 5" xfId="14912"/>
    <cellStyle name="Normal 2 2 2 2 24" xfId="4490"/>
    <cellStyle name="Normal 2 2 2 2 24 2" xfId="8633"/>
    <cellStyle name="Normal 2 2 2 2 24 3" xfId="10917"/>
    <cellStyle name="Normal 2 2 2 2 24 4" xfId="12287"/>
    <cellStyle name="Normal 2 2 2 2 24 5" xfId="15004"/>
    <cellStyle name="Normal 2 2 2 2 25" xfId="4978"/>
    <cellStyle name="Normal 2 2 2 2 26" xfId="8607"/>
    <cellStyle name="Normal 2 2 2 2 26 2" xfId="17525"/>
    <cellStyle name="Normal 2 2 2 2 27" xfId="10894"/>
    <cellStyle name="Normal 2 2 2 2 27 2" xfId="19099"/>
    <cellStyle name="Normal 2 2 2 2 28" xfId="12278"/>
    <cellStyle name="Normal 2 2 2 2 28 2" xfId="20310"/>
    <cellStyle name="Normal 2 2 2 2 29" xfId="13090"/>
    <cellStyle name="Normal 2 2 2 2 3" xfId="844"/>
    <cellStyle name="Normal 2 2 2 2 3 2" xfId="13693"/>
    <cellStyle name="Normal 2 2 2 2 3 3" xfId="21136"/>
    <cellStyle name="Normal 2 2 2 2 30" xfId="20984"/>
    <cellStyle name="Normal 2 2 2 2 4" xfId="846"/>
    <cellStyle name="Normal 2 2 2 2 4 2" xfId="13695"/>
    <cellStyle name="Normal 2 2 2 2 4 3" xfId="21138"/>
    <cellStyle name="Normal 2 2 2 2 5" xfId="845"/>
    <cellStyle name="Normal 2 2 2 2 5 2" xfId="13694"/>
    <cellStyle name="Normal 2 2 2 2 5 3" xfId="21137"/>
    <cellStyle name="Normal 2 2 2 2 6" xfId="843"/>
    <cellStyle name="Normal 2 2 2 2 6 2" xfId="13692"/>
    <cellStyle name="Normal 2 2 2 2 6 3" xfId="21135"/>
    <cellStyle name="Normal 2 2 2 2 7" xfId="994"/>
    <cellStyle name="Normal 2 2 2 2 7 2" xfId="13777"/>
    <cellStyle name="Normal 2 2 2 2 7 3" xfId="21212"/>
    <cellStyle name="Normal 2 2 2 2 8" xfId="914"/>
    <cellStyle name="Normal 2 2 2 2 8 2" xfId="13727"/>
    <cellStyle name="Normal 2 2 2 2 8 3" xfId="21167"/>
    <cellStyle name="Normal 2 2 2 2 9" xfId="927"/>
    <cellStyle name="Normal 2 2 2 2 9 2" xfId="13735"/>
    <cellStyle name="Normal 2 2 2 2 9 3" xfId="21174"/>
    <cellStyle name="Normal 2 2 2 20" xfId="605"/>
    <cellStyle name="Normal 2 2 2 20 2" xfId="5357"/>
    <cellStyle name="Normal 2 2 2 20 2 2" xfId="5517"/>
    <cellStyle name="Normal 2 2 2 20 2 3" xfId="21342"/>
    <cellStyle name="Normal 2 2 2 20 3" xfId="13480"/>
    <cellStyle name="Normal 2 2 2 20 4" xfId="21245"/>
    <cellStyle name="Normal 2 2 2 21" xfId="1779"/>
    <cellStyle name="Normal 2 2 2 21 2" xfId="14053"/>
    <cellStyle name="Normal 2 2 2 21 3" xfId="21820"/>
    <cellStyle name="Normal 2 2 2 22" xfId="1930"/>
    <cellStyle name="Normal 2 2 2 22 2" xfId="14089"/>
    <cellStyle name="Normal 2 2 2 22 3" xfId="21856"/>
    <cellStyle name="Normal 2 2 2 23" xfId="1996"/>
    <cellStyle name="Normal 2 2 2 23 2" xfId="14118"/>
    <cellStyle name="Normal 2 2 2 23 3" xfId="21885"/>
    <cellStyle name="Normal 2 2 2 24" xfId="2040"/>
    <cellStyle name="Normal 2 2 2 24 2" xfId="14139"/>
    <cellStyle name="Normal 2 2 2 24 3" xfId="21906"/>
    <cellStyle name="Normal 2 2 2 25" xfId="2210"/>
    <cellStyle name="Normal 2 2 2 25 2" xfId="14292"/>
    <cellStyle name="Normal 2 2 2 25 3" xfId="22059"/>
    <cellStyle name="Normal 2 2 2 26" xfId="2601"/>
    <cellStyle name="Normal 2 2 2 26 2" xfId="14661"/>
    <cellStyle name="Normal 2 2 2 26 3" xfId="22428"/>
    <cellStyle name="Normal 2 2 2 27" xfId="2759"/>
    <cellStyle name="Normal 2 2 2 27 2" xfId="14803"/>
    <cellStyle name="Normal 2 2 2 27 3" xfId="22570"/>
    <cellStyle name="Normal 2 2 2 28" xfId="2875"/>
    <cellStyle name="Normal 2 2 2 28 2" xfId="8650"/>
    <cellStyle name="Normal 2 2 2 28 3" xfId="10932"/>
    <cellStyle name="Normal 2 2 2 28 4" xfId="12288"/>
    <cellStyle name="Normal 2 2 2 28 5" xfId="14911"/>
    <cellStyle name="Normal 2 2 2 29" xfId="4408"/>
    <cellStyle name="Normal 2 2 2 29 2" xfId="8651"/>
    <cellStyle name="Normal 2 2 2 29 3" xfId="10933"/>
    <cellStyle name="Normal 2 2 2 29 4" xfId="12289"/>
    <cellStyle name="Normal 2 2 2 29 5" xfId="14909"/>
    <cellStyle name="Normal 2 2 2 3" xfId="271"/>
    <cellStyle name="Normal 2 2 2 3 2" xfId="8652"/>
    <cellStyle name="Normal 2 2 2 3 2 2" xfId="8653"/>
    <cellStyle name="Normal 2 2 2 3 2 3" xfId="10935"/>
    <cellStyle name="Normal 2 2 2 3 2 4" xfId="12291"/>
    <cellStyle name="Normal 2 2 2 3 2 5" xfId="13225"/>
    <cellStyle name="Normal 2 2 2 3 3" xfId="8654"/>
    <cellStyle name="Normal 2 2 2 3 3 2" xfId="14908"/>
    <cellStyle name="Normal 2 2 2 3 4" xfId="8655"/>
    <cellStyle name="Normal 2 2 2 3 4 2" xfId="15028"/>
    <cellStyle name="Normal 2 2 2 3 5" xfId="8656"/>
    <cellStyle name="Normal 2 2 2 3 5 2" xfId="15122"/>
    <cellStyle name="Normal 2 2 2 3 6" xfId="10934"/>
    <cellStyle name="Normal 2 2 2 3 7" xfId="12290"/>
    <cellStyle name="Normal 2 2 2 3 8" xfId="13081"/>
    <cellStyle name="Normal 2 2 2 3 9" xfId="20952"/>
    <cellStyle name="Normal 2 2 2 30" xfId="4781"/>
    <cellStyle name="Normal 2 2 2 30 2" xfId="15064"/>
    <cellStyle name="Normal 2 2 2 31" xfId="8588"/>
    <cellStyle name="Normal 2 2 2 31 2" xfId="17506"/>
    <cellStyle name="Normal 2 2 2 32" xfId="10875"/>
    <cellStyle name="Normal 2 2 2 32 2" xfId="19084"/>
    <cellStyle name="Normal 2 2 2 33" xfId="12273"/>
    <cellStyle name="Normal 2 2 2 33 2" xfId="20309"/>
    <cellStyle name="Normal 2 2 2 34" xfId="13054"/>
    <cellStyle name="Normal 2 2 2 35" xfId="20881"/>
    <cellStyle name="Normal 2 2 2 4" xfId="546"/>
    <cellStyle name="Normal 2 2 2 4 10" xfId="10940"/>
    <cellStyle name="Normal 2 2 2 4 11" xfId="12292"/>
    <cellStyle name="Normal 2 2 2 4 12" xfId="13103"/>
    <cellStyle name="Normal 2 2 2 4 13" xfId="21134"/>
    <cellStyle name="Normal 2 2 2 4 2" xfId="842"/>
    <cellStyle name="Normal 2 2 2 4 2 2" xfId="5459"/>
    <cellStyle name="Normal 2 2 2 4 2 2 2" xfId="5738"/>
    <cellStyle name="Normal 2 2 2 4 2 2 3" xfId="8660"/>
    <cellStyle name="Normal 2 2 2 4 2 2 4" xfId="10942"/>
    <cellStyle name="Normal 2 2 2 4 2 2 5" xfId="12294"/>
    <cellStyle name="Normal 2 2 2 4 2 2 6" xfId="13691"/>
    <cellStyle name="Normal 2 2 2 4 2 2 7" xfId="21548"/>
    <cellStyle name="Normal 2 2 2 4 2 3" xfId="8659"/>
    <cellStyle name="Normal 2 2 2 4 2 3 2" xfId="8661"/>
    <cellStyle name="Normal 2 2 2 4 2 3 3" xfId="10943"/>
    <cellStyle name="Normal 2 2 2 4 2 3 4" xfId="12295"/>
    <cellStyle name="Normal 2 2 2 4 2 3 5" xfId="14957"/>
    <cellStyle name="Normal 2 2 2 4 2 4" xfId="8662"/>
    <cellStyle name="Normal 2 2 2 4 2 5" xfId="10941"/>
    <cellStyle name="Normal 2 2 2 4 2 6" xfId="12293"/>
    <cellStyle name="Normal 2 2 2 4 2 7" xfId="13451"/>
    <cellStyle name="Normal 2 2 2 4 2 8" xfId="21309"/>
    <cellStyle name="Normal 2 2 2 4 3" xfId="1285"/>
    <cellStyle name="Normal 2 2 2 4 4" xfId="2522"/>
    <cellStyle name="Normal 2 2 2 4 5" xfId="2735"/>
    <cellStyle name="Normal 2 2 2 4 6" xfId="2841"/>
    <cellStyle name="Normal 2 2 2 4 7" xfId="4628"/>
    <cellStyle name="Normal 2 2 2 4 7 2" xfId="8667"/>
    <cellStyle name="Normal 2 2 2 4 7 3" xfId="10947"/>
    <cellStyle name="Normal 2 2 2 4 7 4" xfId="12296"/>
    <cellStyle name="Normal 2 2 2 4 7 5" xfId="14930"/>
    <cellStyle name="Normal 2 2 2 4 8" xfId="5139"/>
    <cellStyle name="Normal 2 2 2 4 8 2" xfId="8668"/>
    <cellStyle name="Normal 2 2 2 4 8 3" xfId="10948"/>
    <cellStyle name="Normal 2 2 2 4 8 4" xfId="12297"/>
    <cellStyle name="Normal 2 2 2 4 8 5" xfId="14931"/>
    <cellStyle name="Normal 2 2 2 4 9" xfId="8658"/>
    <cellStyle name="Normal 2 2 2 4 9 2" xfId="8669"/>
    <cellStyle name="Normal 2 2 2 4 9 3" xfId="10949"/>
    <cellStyle name="Normal 2 2 2 4 9 4" xfId="12298"/>
    <cellStyle name="Normal 2 2 2 4 9 5" xfId="15287"/>
    <cellStyle name="Normal 2 2 2 5" xfId="531"/>
    <cellStyle name="Normal 2 2 2 5 2" xfId="8670"/>
    <cellStyle name="Normal 2 2 2 5 2 2" xfId="8671"/>
    <cellStyle name="Normal 2 2 2 5 2 3" xfId="10951"/>
    <cellStyle name="Normal 2 2 2 5 2 4" xfId="12300"/>
    <cellStyle name="Normal 2 2 2 5 2 5" xfId="13436"/>
    <cellStyle name="Normal 2 2 2 5 3" xfId="8672"/>
    <cellStyle name="Normal 2 2 2 5 4" xfId="8673"/>
    <cellStyle name="Normal 2 2 2 5 5" xfId="8674"/>
    <cellStyle name="Normal 2 2 2 5 6" xfId="10950"/>
    <cellStyle name="Normal 2 2 2 5 7" xfId="12299"/>
    <cellStyle name="Normal 2 2 2 5 8" xfId="13078"/>
    <cellStyle name="Normal 2 2 2 6" xfId="848"/>
    <cellStyle name="Normal 2 2 2 6 2" xfId="8675"/>
    <cellStyle name="Normal 2 2 2 6 2 2" xfId="8676"/>
    <cellStyle name="Normal 2 2 2 6 2 3" xfId="10954"/>
    <cellStyle name="Normal 2 2 2 6 2 4" xfId="12302"/>
    <cellStyle name="Normal 2 2 2 6 2 5" xfId="13696"/>
    <cellStyle name="Normal 2 2 2 6 3" xfId="8677"/>
    <cellStyle name="Normal 2 2 2 6 4" xfId="8678"/>
    <cellStyle name="Normal 2 2 2 6 5" xfId="8679"/>
    <cellStyle name="Normal 2 2 2 6 6" xfId="10953"/>
    <cellStyle name="Normal 2 2 2 6 7" xfId="12301"/>
    <cellStyle name="Normal 2 2 2 6 8" xfId="13106"/>
    <cellStyle name="Normal 2 2 2 7" xfId="852"/>
    <cellStyle name="Normal 2 2 2 7 2" xfId="8680"/>
    <cellStyle name="Normal 2 2 2 7 2 2" xfId="8681"/>
    <cellStyle name="Normal 2 2 2 7 2 3" xfId="10959"/>
    <cellStyle name="Normal 2 2 2 7 2 4" xfId="12304"/>
    <cellStyle name="Normal 2 2 2 7 2 5" xfId="13698"/>
    <cellStyle name="Normal 2 2 2 7 3" xfId="8682"/>
    <cellStyle name="Normal 2 2 2 7 4" xfId="8683"/>
    <cellStyle name="Normal 2 2 2 7 5" xfId="8684"/>
    <cellStyle name="Normal 2 2 2 7 6" xfId="10958"/>
    <cellStyle name="Normal 2 2 2 7 7" xfId="12303"/>
    <cellStyle name="Normal 2 2 2 7 8" xfId="13114"/>
    <cellStyle name="Normal 2 2 2 8" xfId="916"/>
    <cellStyle name="Normal 2 2 2 8 2" xfId="8685"/>
    <cellStyle name="Normal 2 2 2 8 2 2" xfId="8686"/>
    <cellStyle name="Normal 2 2 2 8 2 3" xfId="10961"/>
    <cellStyle name="Normal 2 2 2 8 2 4" xfId="12306"/>
    <cellStyle name="Normal 2 2 2 8 2 5" xfId="13728"/>
    <cellStyle name="Normal 2 2 2 8 3" xfId="8687"/>
    <cellStyle name="Normal 2 2 2 8 4" xfId="8688"/>
    <cellStyle name="Normal 2 2 2 8 5" xfId="8689"/>
    <cellStyle name="Normal 2 2 2 8 6" xfId="10960"/>
    <cellStyle name="Normal 2 2 2 8 7" xfId="12305"/>
    <cellStyle name="Normal 2 2 2 8 8" xfId="13116"/>
    <cellStyle name="Normal 2 2 2 9" xfId="957"/>
    <cellStyle name="Normal 2 2 2 9 2" xfId="8690"/>
    <cellStyle name="Normal 2 2 2 9 2 2" xfId="8691"/>
    <cellStyle name="Normal 2 2 2 9 2 3" xfId="10965"/>
    <cellStyle name="Normal 2 2 2 9 2 4" xfId="12308"/>
    <cellStyle name="Normal 2 2 2 9 2 5" xfId="13756"/>
    <cellStyle name="Normal 2 2 2 9 3" xfId="8692"/>
    <cellStyle name="Normal 2 2 2 9 4" xfId="8693"/>
    <cellStyle name="Normal 2 2 2 9 5" xfId="8694"/>
    <cellStyle name="Normal 2 2 2 9 6" xfId="10964"/>
    <cellStyle name="Normal 2 2 2 9 7" xfId="12307"/>
    <cellStyle name="Normal 2 2 2 9 8" xfId="13118"/>
    <cellStyle name="Normal 2 2 20" xfId="870"/>
    <cellStyle name="Normal 2 2 20 2" xfId="13708"/>
    <cellStyle name="Normal 2 2 20 3" xfId="21149"/>
    <cellStyle name="Normal 2 2 21" xfId="487"/>
    <cellStyle name="Normal 2 2 21 2" xfId="5327"/>
    <cellStyle name="Normal 2 2 21 2 2" xfId="5411"/>
    <cellStyle name="Normal 2 2 21 2 3" xfId="21284"/>
    <cellStyle name="Normal 2 2 21 3" xfId="21230"/>
    <cellStyle name="Normal 2 2 22" xfId="1778"/>
    <cellStyle name="Normal 2 2 23" xfId="1929"/>
    <cellStyle name="Normal 2 2 24" xfId="1995"/>
    <cellStyle name="Normal 2 2 25" xfId="2039"/>
    <cellStyle name="Normal 2 2 26" xfId="2197"/>
    <cellStyle name="Normal 2 2 27" xfId="2639"/>
    <cellStyle name="Normal 2 2 28" xfId="2770"/>
    <cellStyle name="Normal 2 2 29" xfId="2862"/>
    <cellStyle name="Normal 2 2 29 2" xfId="5749"/>
    <cellStyle name="Normal 2 2 29 3" xfId="8704"/>
    <cellStyle name="Normal 2 2 29 4" xfId="10978"/>
    <cellStyle name="Normal 2 2 29 5" xfId="12309"/>
    <cellStyle name="Normal 2 2 29 6" xfId="14888"/>
    <cellStyle name="Normal 2 2 29 7" xfId="21550"/>
    <cellStyle name="Normal 2 2 3" xfId="366"/>
    <cellStyle name="Normal 2 2 3 2" xfId="8705"/>
    <cellStyle name="Normal 2 2 3 2 2" xfId="8706"/>
    <cellStyle name="Normal 2 2 3 2 3" xfId="10980"/>
    <cellStyle name="Normal 2 2 3 2 4" xfId="12311"/>
    <cellStyle name="Normal 2 2 3 2 5" xfId="13315"/>
    <cellStyle name="Normal 2 2 3 3" xfId="8707"/>
    <cellStyle name="Normal 2 2 3 3 2" xfId="14915"/>
    <cellStyle name="Normal 2 2 3 4" xfId="8708"/>
    <cellStyle name="Normal 2 2 3 4 2" xfId="15029"/>
    <cellStyle name="Normal 2 2 3 5" xfId="8709"/>
    <cellStyle name="Normal 2 2 3 5 2" xfId="15208"/>
    <cellStyle name="Normal 2 2 3 6" xfId="10979"/>
    <cellStyle name="Normal 2 2 3 7" xfId="12310"/>
    <cellStyle name="Normal 2 2 3 8" xfId="13098"/>
    <cellStyle name="Normal 2 2 3 9" xfId="21045"/>
    <cellStyle name="Normal 2 2 30" xfId="4395"/>
    <cellStyle name="Normal 2 2 30 2" xfId="8710"/>
    <cellStyle name="Normal 2 2 30 3" xfId="10984"/>
    <cellStyle name="Normal 2 2 30 4" xfId="12312"/>
    <cellStyle name="Normal 2 2 30 5" xfId="15026"/>
    <cellStyle name="Normal 2 2 31" xfId="4768"/>
    <cellStyle name="Normal 2 2 32" xfId="8573"/>
    <cellStyle name="Normal 2 2 32 2" xfId="17487"/>
    <cellStyle name="Normal 2 2 33" xfId="10856"/>
    <cellStyle name="Normal 2 2 33 2" xfId="19070"/>
    <cellStyle name="Normal 2 2 34" xfId="12268"/>
    <cellStyle name="Normal 2 2 34 2" xfId="20308"/>
    <cellStyle name="Normal 2 2 35" xfId="13030"/>
    <cellStyle name="Normal 2 2 36" xfId="20868"/>
    <cellStyle name="Normal 2 2 4" xfId="289"/>
    <cellStyle name="Normal 2 2 4 2" xfId="8712"/>
    <cellStyle name="Normal 2 2 4 2 2" xfId="8713"/>
    <cellStyle name="Normal 2 2 4 2 3" xfId="10987"/>
    <cellStyle name="Normal 2 2 4 2 4" xfId="12314"/>
    <cellStyle name="Normal 2 2 4 2 5" xfId="13243"/>
    <cellStyle name="Normal 2 2 4 3" xfId="8714"/>
    <cellStyle name="Normal 2 2 4 4" xfId="8715"/>
    <cellStyle name="Normal 2 2 4 5" xfId="8716"/>
    <cellStyle name="Normal 2 2 4 6" xfId="10986"/>
    <cellStyle name="Normal 2 2 4 7" xfId="12313"/>
    <cellStyle name="Normal 2 2 4 8" xfId="13091"/>
    <cellStyle name="Normal 2 2 5" xfId="533"/>
    <cellStyle name="Normal 2 2 5 10" xfId="10991"/>
    <cellStyle name="Normal 2 2 5 11" xfId="12315"/>
    <cellStyle name="Normal 2 2 5 12" xfId="13097"/>
    <cellStyle name="Normal 2 2 5 13" xfId="21119"/>
    <cellStyle name="Normal 2 2 5 2" xfId="817"/>
    <cellStyle name="Normal 2 2 5 2 2" xfId="5446"/>
    <cellStyle name="Normal 2 2 5 2 2 2" xfId="5729"/>
    <cellStyle name="Normal 2 2 5 2 2 3" xfId="8719"/>
    <cellStyle name="Normal 2 2 5 2 2 4" xfId="10993"/>
    <cellStyle name="Normal 2 2 5 2 2 5" xfId="12317"/>
    <cellStyle name="Normal 2 2 5 2 2 6" xfId="13673"/>
    <cellStyle name="Normal 2 2 5 2 2 7" xfId="21543"/>
    <cellStyle name="Normal 2 2 5 2 3" xfId="8718"/>
    <cellStyle name="Normal 2 2 5 2 3 2" xfId="8720"/>
    <cellStyle name="Normal 2 2 5 2 3 3" xfId="10994"/>
    <cellStyle name="Normal 2 2 5 2 3 4" xfId="12318"/>
    <cellStyle name="Normal 2 2 5 2 3 5" xfId="14948"/>
    <cellStyle name="Normal 2 2 5 2 4" xfId="8721"/>
    <cellStyle name="Normal 2 2 5 2 4 2" xfId="14997"/>
    <cellStyle name="Normal 2 2 5 2 5" xfId="10992"/>
    <cellStyle name="Normal 2 2 5 2 6" xfId="12316"/>
    <cellStyle name="Normal 2 2 5 2 7" xfId="13438"/>
    <cellStyle name="Normal 2 2 5 2 8" xfId="21296"/>
    <cellStyle name="Normal 2 2 5 3" xfId="1276"/>
    <cellStyle name="Normal 2 2 5 3 2" xfId="13996"/>
    <cellStyle name="Normal 2 2 5 3 3" xfId="21764"/>
    <cellStyle name="Normal 2 2 5 4" xfId="2500"/>
    <cellStyle name="Normal 2 2 5 4 2" xfId="14570"/>
    <cellStyle name="Normal 2 2 5 4 3" xfId="22337"/>
    <cellStyle name="Normal 2 2 5 5" xfId="2723"/>
    <cellStyle name="Normal 2 2 5 5 2" xfId="14776"/>
    <cellStyle name="Normal 2 2 5 5 3" xfId="22543"/>
    <cellStyle name="Normal 2 2 5 6" xfId="2837"/>
    <cellStyle name="Normal 2 2 5 6 2" xfId="14875"/>
    <cellStyle name="Normal 2 2 5 6 3" xfId="22642"/>
    <cellStyle name="Normal 2 2 5 7" xfId="4624"/>
    <cellStyle name="Normal 2 2 5 7 2" xfId="8726"/>
    <cellStyle name="Normal 2 2 5 7 3" xfId="10997"/>
    <cellStyle name="Normal 2 2 5 7 4" xfId="12319"/>
    <cellStyle name="Normal 2 2 5 7 5" xfId="14929"/>
    <cellStyle name="Normal 2 2 5 8" xfId="5114"/>
    <cellStyle name="Normal 2 2 5 8 2" xfId="8727"/>
    <cellStyle name="Normal 2 2 5 8 3" xfId="10998"/>
    <cellStyle name="Normal 2 2 5 8 4" xfId="12320"/>
    <cellStyle name="Normal 2 2 5 8 5" xfId="14946"/>
    <cellStyle name="Normal 2 2 5 9" xfId="8717"/>
    <cellStyle name="Normal 2 2 5 9 2" xfId="8728"/>
    <cellStyle name="Normal 2 2 5 9 3" xfId="10999"/>
    <cellStyle name="Normal 2 2 5 9 4" xfId="12321"/>
    <cellStyle name="Normal 2 2 5 9 5" xfId="15282"/>
    <cellStyle name="Normal 2 2 6" xfId="519"/>
    <cellStyle name="Normal 2 2 6 2" xfId="8729"/>
    <cellStyle name="Normal 2 2 6 2 2" xfId="8730"/>
    <cellStyle name="Normal 2 2 6 2 3" xfId="11001"/>
    <cellStyle name="Normal 2 2 6 2 4" xfId="12323"/>
    <cellStyle name="Normal 2 2 6 2 5" xfId="13427"/>
    <cellStyle name="Normal 2 2 6 3" xfId="8731"/>
    <cellStyle name="Normal 2 2 6 3 2" xfId="14925"/>
    <cellStyle name="Normal 2 2 6 4" xfId="8732"/>
    <cellStyle name="Normal 2 2 6 4 2" xfId="15020"/>
    <cellStyle name="Normal 2 2 6 5" xfId="8733"/>
    <cellStyle name="Normal 2 2 6 5 2" xfId="15050"/>
    <cellStyle name="Normal 2 2 6 6" xfId="11000"/>
    <cellStyle name="Normal 2 2 6 7" xfId="12322"/>
    <cellStyle name="Normal 2 2 6 8" xfId="13092"/>
    <cellStyle name="Normal 2 2 6 9" xfId="20862"/>
    <cellStyle name="Normal 2 2 7" xfId="820"/>
    <cellStyle name="Normal 2 2 7 2" xfId="8734"/>
    <cellStyle name="Normal 2 2 7 2 2" xfId="8735"/>
    <cellStyle name="Normal 2 2 7 2 3" xfId="11006"/>
    <cellStyle name="Normal 2 2 7 2 4" xfId="12325"/>
    <cellStyle name="Normal 2 2 7 2 5" xfId="13676"/>
    <cellStyle name="Normal 2 2 7 3" xfId="8736"/>
    <cellStyle name="Normal 2 2 7 3 2" xfId="14950"/>
    <cellStyle name="Normal 2 2 7 4" xfId="8737"/>
    <cellStyle name="Normal 2 2 7 4 2" xfId="14897"/>
    <cellStyle name="Normal 2 2 7 5" xfId="8738"/>
    <cellStyle name="Normal 2 2 7 5 2" xfId="15284"/>
    <cellStyle name="Normal 2 2 7 6" xfId="11005"/>
    <cellStyle name="Normal 2 2 7 7" xfId="12324"/>
    <cellStyle name="Normal 2 2 7 8" xfId="13096"/>
    <cellStyle name="Normal 2 2 7 9" xfId="21122"/>
    <cellStyle name="Normal 2 2 8" xfId="834"/>
    <cellStyle name="Normal 2 2 8 2" xfId="8739"/>
    <cellStyle name="Normal 2 2 8 2 2" xfId="8740"/>
    <cellStyle name="Normal 2 2 8 2 3" xfId="11011"/>
    <cellStyle name="Normal 2 2 8 2 4" xfId="12327"/>
    <cellStyle name="Normal 2 2 8 2 5" xfId="13685"/>
    <cellStyle name="Normal 2 2 8 3" xfId="8741"/>
    <cellStyle name="Normal 2 2 8 3 2" xfId="14955"/>
    <cellStyle name="Normal 2 2 8 4" xfId="8742"/>
    <cellStyle name="Normal 2 2 8 4 2" xfId="14994"/>
    <cellStyle name="Normal 2 2 8 5" xfId="8743"/>
    <cellStyle name="Normal 2 2 8 5 2" xfId="15286"/>
    <cellStyle name="Normal 2 2 8 6" xfId="11010"/>
    <cellStyle name="Normal 2 2 8 7" xfId="12326"/>
    <cellStyle name="Normal 2 2 8 8" xfId="13093"/>
    <cellStyle name="Normal 2 2 8 9" xfId="21128"/>
    <cellStyle name="Normal 2 2 9" xfId="953"/>
    <cellStyle name="Normal 2 2 9 2" xfId="8744"/>
    <cellStyle name="Normal 2 2 9 2 2" xfId="8745"/>
    <cellStyle name="Normal 2 2 9 2 3" xfId="11013"/>
    <cellStyle name="Normal 2 2 9 2 4" xfId="12329"/>
    <cellStyle name="Normal 2 2 9 2 5" xfId="13753"/>
    <cellStyle name="Normal 2 2 9 3" xfId="8746"/>
    <cellStyle name="Normal 2 2 9 3 2" xfId="14971"/>
    <cellStyle name="Normal 2 2 9 4" xfId="8747"/>
    <cellStyle name="Normal 2 2 9 4 2" xfId="14993"/>
    <cellStyle name="Normal 2 2 9 5" xfId="8748"/>
    <cellStyle name="Normal 2 2 9 5 2" xfId="15297"/>
    <cellStyle name="Normal 2 2 9 6" xfId="11012"/>
    <cellStyle name="Normal 2 2 9 7" xfId="12328"/>
    <cellStyle name="Normal 2 2 9 8" xfId="13095"/>
    <cellStyle name="Normal 2 2 9 9" xfId="21192"/>
    <cellStyle name="Normal 2 20" xfId="879"/>
    <cellStyle name="Normal 2 21" xfId="897"/>
    <cellStyle name="Normal 2 22" xfId="871"/>
    <cellStyle name="Normal 2 23" xfId="1021"/>
    <cellStyle name="Normal 2 23 2" xfId="5326"/>
    <cellStyle name="Normal 2 23 2 2" xfId="5774"/>
    <cellStyle name="Normal 2 23 2 3" xfId="21554"/>
    <cellStyle name="Normal 2 23 3" xfId="21229"/>
    <cellStyle name="Normal 2 24" xfId="553"/>
    <cellStyle name="Normal 2 24 2" xfId="4632"/>
    <cellStyle name="Normal 2 24 3" xfId="5466"/>
    <cellStyle name="Normal 2 24 4" xfId="8749"/>
    <cellStyle name="Normal 2 24 5" xfId="11015"/>
    <cellStyle name="Normal 2 24 6" xfId="12330"/>
    <cellStyle name="Normal 2 25" xfId="1777"/>
    <cellStyle name="Normal 2 25 2" xfId="3604"/>
    <cellStyle name="Normal 2 25 2 2" xfId="17668"/>
    <cellStyle name="Normal 2 25 3" xfId="6522"/>
    <cellStyle name="Normal 2 25 3 2" xfId="19218"/>
    <cellStyle name="Normal 2 25 4" xfId="8750"/>
    <cellStyle name="Normal 2 25 4 2" xfId="20314"/>
    <cellStyle name="Normal 2 25 5" xfId="11016"/>
    <cellStyle name="Normal 2 25 6" xfId="12331"/>
    <cellStyle name="Normal 2 25 7" xfId="14052"/>
    <cellStyle name="Normal 2 25 8" xfId="21819"/>
    <cellStyle name="Normal 2 26" xfId="1928"/>
    <cellStyle name="Normal 2 26 2" xfId="3631"/>
    <cellStyle name="Normal 2 26 2 2" xfId="17669"/>
    <cellStyle name="Normal 2 26 3" xfId="6673"/>
    <cellStyle name="Normal 2 26 3 2" xfId="19219"/>
    <cellStyle name="Normal 2 26 4" xfId="8751"/>
    <cellStyle name="Normal 2 26 4 2" xfId="20315"/>
    <cellStyle name="Normal 2 26 5" xfId="11017"/>
    <cellStyle name="Normal 2 26 6" xfId="12332"/>
    <cellStyle name="Normal 2 26 7" xfId="14088"/>
    <cellStyle name="Normal 2 26 8" xfId="21855"/>
    <cellStyle name="Normal 2 27" xfId="1994"/>
    <cellStyle name="Normal 2 27 2" xfId="3651"/>
    <cellStyle name="Normal 2 27 2 2" xfId="17670"/>
    <cellStyle name="Normal 2 27 3" xfId="6739"/>
    <cellStyle name="Normal 2 27 3 2" xfId="19220"/>
    <cellStyle name="Normal 2 27 4" xfId="8752"/>
    <cellStyle name="Normal 2 27 4 2" xfId="20316"/>
    <cellStyle name="Normal 2 27 5" xfId="11018"/>
    <cellStyle name="Normal 2 27 6" xfId="12333"/>
    <cellStyle name="Normal 2 27 7" xfId="14117"/>
    <cellStyle name="Normal 2 27 8" xfId="21884"/>
    <cellStyle name="Normal 2 28" xfId="2038"/>
    <cellStyle name="Normal 2 28 2" xfId="3663"/>
    <cellStyle name="Normal 2 28 2 2" xfId="17671"/>
    <cellStyle name="Normal 2 28 3" xfId="6782"/>
    <cellStyle name="Normal 2 28 3 2" xfId="19221"/>
    <cellStyle name="Normal 2 28 4" xfId="8753"/>
    <cellStyle name="Normal 2 28 4 2" xfId="20317"/>
    <cellStyle name="Normal 2 28 5" xfId="11019"/>
    <cellStyle name="Normal 2 28 6" xfId="12334"/>
    <cellStyle name="Normal 2 28 7" xfId="14138"/>
    <cellStyle name="Normal 2 28 8" xfId="21905"/>
    <cellStyle name="Normal 2 29" xfId="2099"/>
    <cellStyle name="Normal 2 29 2" xfId="6843"/>
    <cellStyle name="Normal 2 29 3" xfId="8754"/>
    <cellStyle name="Normal 2 29 4" xfId="11020"/>
    <cellStyle name="Normal 2 29 5" xfId="12335"/>
    <cellStyle name="Normal 2 3" xfId="167"/>
    <cellStyle name="Normal 2 3 10" xfId="12336"/>
    <cellStyle name="Normal 2 3 11" xfId="13056"/>
    <cellStyle name="Normal 2 3 2" xfId="1780"/>
    <cellStyle name="Normal 2 3 2 2" xfId="6525"/>
    <cellStyle name="Normal 2 3 2 3" xfId="8756"/>
    <cellStyle name="Normal 2 3 2 3 2" xfId="8758"/>
    <cellStyle name="Normal 2 3 2 3 3" xfId="11024"/>
    <cellStyle name="Normal 2 3 2 3 4" xfId="12338"/>
    <cellStyle name="Normal 2 3 2 3 5" xfId="14998"/>
    <cellStyle name="Normal 2 3 2 4" xfId="8759"/>
    <cellStyle name="Normal 2 3 2 5" xfId="11022"/>
    <cellStyle name="Normal 2 3 2 6" xfId="12337"/>
    <cellStyle name="Normal 2 3 2 7" xfId="13165"/>
    <cellStyle name="Normal 2 3 2 8" xfId="21821"/>
    <cellStyle name="Normal 2 3 3" xfId="1931"/>
    <cellStyle name="Normal 2 3 3 2" xfId="6676"/>
    <cellStyle name="Normal 2 3 3 3" xfId="8760"/>
    <cellStyle name="Normal 2 3 3 4" xfId="11026"/>
    <cellStyle name="Normal 2 3 3 5" xfId="12339"/>
    <cellStyle name="Normal 2 3 3 6" xfId="14090"/>
    <cellStyle name="Normal 2 3 3 7" xfId="21857"/>
    <cellStyle name="Normal 2 3 4" xfId="1997"/>
    <cellStyle name="Normal 2 3 4 2" xfId="6742"/>
    <cellStyle name="Normal 2 3 4 3" xfId="8761"/>
    <cellStyle name="Normal 2 3 4 4" xfId="11027"/>
    <cellStyle name="Normal 2 3 4 5" xfId="12340"/>
    <cellStyle name="Normal 2 3 4 6" xfId="14119"/>
    <cellStyle name="Normal 2 3 4 7" xfId="21886"/>
    <cellStyle name="Normal 2 3 5" xfId="2041"/>
    <cellStyle name="Normal 2 3 5 2" xfId="6785"/>
    <cellStyle name="Normal 2 3 5 3" xfId="8762"/>
    <cellStyle name="Normal 2 3 5 4" xfId="11028"/>
    <cellStyle name="Normal 2 3 5 5" xfId="12341"/>
    <cellStyle name="Normal 2 3 5 6" xfId="14140"/>
    <cellStyle name="Normal 2 3 5 7" xfId="21907"/>
    <cellStyle name="Normal 2 3 6" xfId="5332"/>
    <cellStyle name="Normal 2 3 6 2" xfId="8763"/>
    <cellStyle name="Normal 2 3 6 3" xfId="11029"/>
    <cellStyle name="Normal 2 3 6 4" xfId="12342"/>
    <cellStyle name="Normal 2 3 6 5" xfId="14893"/>
    <cellStyle name="Normal 2 3 7" xfId="8755"/>
    <cellStyle name="Normal 2 3 7 2" xfId="8764"/>
    <cellStyle name="Normal 2 3 7 3" xfId="11030"/>
    <cellStyle name="Normal 2 3 7 4" xfId="12343"/>
    <cellStyle name="Normal 2 3 7 5" xfId="15007"/>
    <cellStyle name="Normal 2 3 8" xfId="8765"/>
    <cellStyle name="Normal 2 3 9" xfId="11021"/>
    <cellStyle name="Normal 2 30" xfId="2281"/>
    <cellStyle name="Normal 2 30 2" xfId="7025"/>
    <cellStyle name="Normal 2 30 3" xfId="8766"/>
    <cellStyle name="Normal 2 30 4" xfId="11032"/>
    <cellStyle name="Normal 2 30 5" xfId="12344"/>
    <cellStyle name="Normal 2 31" xfId="2535"/>
    <cellStyle name="Normal 2 31 2" xfId="7279"/>
    <cellStyle name="Normal 2 31 3" xfId="8767"/>
    <cellStyle name="Normal 2 31 4" xfId="11033"/>
    <cellStyle name="Normal 2 31 5" xfId="12345"/>
    <cellStyle name="Normal 2 32" xfId="2856"/>
    <cellStyle name="Normal 2 32 2" xfId="5730"/>
    <cellStyle name="Normal 2 32 3" xfId="8768"/>
    <cellStyle name="Normal 2 32 4" xfId="11034"/>
    <cellStyle name="Normal 2 32 5" xfId="12346"/>
    <cellStyle name="Normal 2 32 6" xfId="14887"/>
    <cellStyle name="Normal 2 32 7" xfId="21544"/>
    <cellStyle name="Normal 2 33" xfId="4383"/>
    <cellStyle name="Normal 2 33 2" xfId="8769"/>
    <cellStyle name="Normal 2 33 3" xfId="11035"/>
    <cellStyle name="Normal 2 33 4" xfId="12347"/>
    <cellStyle name="Normal 2 33 5" xfId="15011"/>
    <cellStyle name="Normal 2 34" xfId="4683"/>
    <cellStyle name="Normal 2 34 2" xfId="8770"/>
    <cellStyle name="Normal 2 34 2 2" xfId="19238"/>
    <cellStyle name="Normal 2 34 3" xfId="11036"/>
    <cellStyle name="Normal 2 34 3 2" xfId="20318"/>
    <cellStyle name="Normal 2 34 4" xfId="12348"/>
    <cellStyle name="Normal 2 35" xfId="8542"/>
    <cellStyle name="Normal 2 35 2" xfId="15305"/>
    <cellStyle name="Normal 2 36" xfId="10828"/>
    <cellStyle name="Normal 2 37" xfId="12257"/>
    <cellStyle name="Normal 2 38" xfId="12985"/>
    <cellStyle name="Normal 2 39" xfId="20852"/>
    <cellStyle name="Normal 2 4" xfId="199"/>
    <cellStyle name="Normal 2 4 2" xfId="8771"/>
    <cellStyle name="Normal 2 4 2 2" xfId="8772"/>
    <cellStyle name="Normal 2 4 2 3" xfId="11038"/>
    <cellStyle name="Normal 2 4 2 4" xfId="12350"/>
    <cellStyle name="Normal 2 4 2 5" xfId="13181"/>
    <cellStyle name="Normal 2 4 3" xfId="8773"/>
    <cellStyle name="Normal 2 4 3 2" xfId="14896"/>
    <cellStyle name="Normal 2 4 4" xfId="8774"/>
    <cellStyle name="Normal 2 4 4 2" xfId="15019"/>
    <cellStyle name="Normal 2 4 5" xfId="8775"/>
    <cellStyle name="Normal 2 4 5 2" xfId="15084"/>
    <cellStyle name="Normal 2 4 6" xfId="11037"/>
    <cellStyle name="Normal 2 4 7" xfId="12349"/>
    <cellStyle name="Normal 2 4 8" xfId="13074"/>
    <cellStyle name="Normal 2 4 9" xfId="20907"/>
    <cellStyle name="Normal 2 5" xfId="248"/>
    <cellStyle name="Normal 2 5 2" xfId="8776"/>
    <cellStyle name="Normal 2 5 2 2" xfId="8777"/>
    <cellStyle name="Normal 2 5 2 3" xfId="11043"/>
    <cellStyle name="Normal 2 5 2 4" xfId="12352"/>
    <cellStyle name="Normal 2 5 2 5" xfId="13203"/>
    <cellStyle name="Normal 2 5 3" xfId="8778"/>
    <cellStyle name="Normal 2 5 3 2" xfId="14904"/>
    <cellStyle name="Normal 2 5 4" xfId="8779"/>
    <cellStyle name="Normal 2 5 4 2" xfId="15027"/>
    <cellStyle name="Normal 2 5 5" xfId="8780"/>
    <cellStyle name="Normal 2 5 5 2" xfId="15102"/>
    <cellStyle name="Normal 2 5 6" xfId="11042"/>
    <cellStyle name="Normal 2 5 7" xfId="12351"/>
    <cellStyle name="Normal 2 5 8" xfId="13087"/>
    <cellStyle name="Normal 2 5 9" xfId="20929"/>
    <cellStyle name="Normal 2 6" xfId="365"/>
    <cellStyle name="Normal 2 6 2" xfId="8781"/>
    <cellStyle name="Normal 2 6 2 2" xfId="8782"/>
    <cellStyle name="Normal 2 6 2 3" xfId="11048"/>
    <cellStyle name="Normal 2 6 2 4" xfId="12354"/>
    <cellStyle name="Normal 2 6 2 5" xfId="13314"/>
    <cellStyle name="Normal 2 6 3" xfId="8783"/>
    <cellStyle name="Normal 2 6 4" xfId="8784"/>
    <cellStyle name="Normal 2 6 5" xfId="8785"/>
    <cellStyle name="Normal 2 6 6" xfId="11047"/>
    <cellStyle name="Normal 2 6 7" xfId="12353"/>
    <cellStyle name="Normal 2 6 8" xfId="13088"/>
    <cellStyle name="Normal 2 7" xfId="466"/>
    <cellStyle name="Normal 2 7 10" xfId="11052"/>
    <cellStyle name="Normal 2 7 11" xfId="12355"/>
    <cellStyle name="Normal 2 7 12" xfId="13099"/>
    <cellStyle name="Normal 2 7 13" xfId="21118"/>
    <cellStyle name="Normal 2 7 2" xfId="816"/>
    <cellStyle name="Normal 2 7 2 2" xfId="5390"/>
    <cellStyle name="Normal 2 7 2 2 2" xfId="5728"/>
    <cellStyle name="Normal 2 7 2 2 3" xfId="8788"/>
    <cellStyle name="Normal 2 7 2 2 4" xfId="11054"/>
    <cellStyle name="Normal 2 7 2 2 5" xfId="12357"/>
    <cellStyle name="Normal 2 7 2 2 6" xfId="13672"/>
    <cellStyle name="Normal 2 7 2 2 7" xfId="21542"/>
    <cellStyle name="Normal 2 7 2 3" xfId="8787"/>
    <cellStyle name="Normal 2 7 2 3 2" xfId="8789"/>
    <cellStyle name="Normal 2 7 2 3 3" xfId="11055"/>
    <cellStyle name="Normal 2 7 2 3 4" xfId="12358"/>
    <cellStyle name="Normal 2 7 2 3 5" xfId="14947"/>
    <cellStyle name="Normal 2 7 2 4" xfId="8790"/>
    <cellStyle name="Normal 2 7 2 5" xfId="11053"/>
    <cellStyle name="Normal 2 7 2 6" xfId="12356"/>
    <cellStyle name="Normal 2 7 2 7" xfId="13407"/>
    <cellStyle name="Normal 2 7 2 8" xfId="21271"/>
    <cellStyle name="Normal 2 7 3" xfId="1275"/>
    <cellStyle name="Normal 2 7 4" xfId="2499"/>
    <cellStyle name="Normal 2 7 5" xfId="2722"/>
    <cellStyle name="Normal 2 7 6" xfId="2836"/>
    <cellStyle name="Normal 2 7 7" xfId="4623"/>
    <cellStyle name="Normal 2 7 7 2" xfId="8795"/>
    <cellStyle name="Normal 2 7 7 3" xfId="11061"/>
    <cellStyle name="Normal 2 7 7 4" xfId="12359"/>
    <cellStyle name="Normal 2 7 7 5" xfId="14920"/>
    <cellStyle name="Normal 2 7 8" xfId="5113"/>
    <cellStyle name="Normal 2 7 8 2" xfId="8796"/>
    <cellStyle name="Normal 2 7 8 3" xfId="11062"/>
    <cellStyle name="Normal 2 7 8 4" xfId="12360"/>
    <cellStyle name="Normal 2 7 8 5" xfId="15025"/>
    <cellStyle name="Normal 2 7 9" xfId="8786"/>
    <cellStyle name="Normal 2 7 9 2" xfId="8797"/>
    <cellStyle name="Normal 2 7 9 3" xfId="11063"/>
    <cellStyle name="Normal 2 7 9 4" xfId="12361"/>
    <cellStyle name="Normal 2 7 9 5" xfId="15281"/>
    <cellStyle name="Normal 2 8" xfId="828"/>
    <cellStyle name="Normal 2 8 2" xfId="8798"/>
    <cellStyle name="Normal 2 8 2 2" xfId="8799"/>
    <cellStyle name="Normal 2 8 2 3" xfId="11065"/>
    <cellStyle name="Normal 2 8 2 4" xfId="12363"/>
    <cellStyle name="Normal 2 8 2 5" xfId="13681"/>
    <cellStyle name="Normal 2 8 3" xfId="8800"/>
    <cellStyle name="Normal 2 8 4" xfId="8801"/>
    <cellStyle name="Normal 2 8 5" xfId="8802"/>
    <cellStyle name="Normal 2 8 6" xfId="11064"/>
    <cellStyle name="Normal 2 8 7" xfId="12362"/>
    <cellStyle name="Normal 2 8 8" xfId="13075"/>
    <cellStyle name="Normal 2 9" xfId="821"/>
    <cellStyle name="Normal 2 9 2" xfId="8803"/>
    <cellStyle name="Normal 2 9 2 2" xfId="8804"/>
    <cellStyle name="Normal 2 9 2 3" xfId="11070"/>
    <cellStyle name="Normal 2 9 2 4" xfId="12365"/>
    <cellStyle name="Normal 2 9 2 5" xfId="13677"/>
    <cellStyle name="Normal 2 9 3" xfId="8805"/>
    <cellStyle name="Normal 2 9 4" xfId="8806"/>
    <cellStyle name="Normal 2 9 5" xfId="8807"/>
    <cellStyle name="Normal 2 9 6" xfId="11069"/>
    <cellStyle name="Normal 2 9 7" xfId="12364"/>
    <cellStyle name="Normal 2 9 8" xfId="13107"/>
    <cellStyle name="Normal 20" xfId="149"/>
    <cellStyle name="Normal 20 2" xfId="13013"/>
    <cellStyle name="Normal 21" xfId="148"/>
    <cellStyle name="Normal 21 2" xfId="13012"/>
    <cellStyle name="Normal 22" xfId="147"/>
    <cellStyle name="Normal 22 2" xfId="13011"/>
    <cellStyle name="Normal 23" xfId="146"/>
    <cellStyle name="Normal 23 2" xfId="13010"/>
    <cellStyle name="Normal 24" xfId="168"/>
    <cellStyle name="Normal 24 2" xfId="13009"/>
    <cellStyle name="Normal 25" xfId="169"/>
    <cellStyle name="Normal 25 2" xfId="13008"/>
    <cellStyle name="Normal 26" xfId="170"/>
    <cellStyle name="Normal 26 2" xfId="13007"/>
    <cellStyle name="Normal 27" xfId="171"/>
    <cellStyle name="Normal 27 10" xfId="4417"/>
    <cellStyle name="Normal 27 10 2" xfId="8816"/>
    <cellStyle name="Normal 27 10 2 2" xfId="17733"/>
    <cellStyle name="Normal 27 10 3" xfId="11082"/>
    <cellStyle name="Normal 27 10 3 2" xfId="19272"/>
    <cellStyle name="Normal 27 10 4" xfId="12367"/>
    <cellStyle name="Normal 27 10 4 2" xfId="20319"/>
    <cellStyle name="Normal 27 10 5" xfId="15000"/>
    <cellStyle name="Normal 27 11" xfId="4681"/>
    <cellStyle name="Normal 27 11 2" xfId="15070"/>
    <cellStyle name="Normal 27 11 3" xfId="19273"/>
    <cellStyle name="Normal 27 11 4" xfId="20320"/>
    <cellStyle name="Normal 27 12" xfId="8815"/>
    <cellStyle name="Normal 27 13" xfId="11081"/>
    <cellStyle name="Normal 27 14" xfId="12366"/>
    <cellStyle name="Normal 27 15" xfId="20892"/>
    <cellStyle name="Normal 27 2" xfId="321"/>
    <cellStyle name="Normal 27 2 10" xfId="8818"/>
    <cellStyle name="Normal 27 2 10 2" xfId="20321"/>
    <cellStyle name="Normal 27 2 11" xfId="11084"/>
    <cellStyle name="Normal 27 2 12" xfId="12368"/>
    <cellStyle name="Normal 27 2 13" xfId="13006"/>
    <cellStyle name="Normal 27 2 14" xfId="21001"/>
    <cellStyle name="Normal 27 2 2" xfId="698"/>
    <cellStyle name="Normal 27 2 2 2" xfId="3235"/>
    <cellStyle name="Normal 27 2 2 2 2" xfId="17735"/>
    <cellStyle name="Normal 27 2 2 3" xfId="5610"/>
    <cellStyle name="Normal 27 2 2 3 2" xfId="19275"/>
    <cellStyle name="Normal 27 2 2 4" xfId="8819"/>
    <cellStyle name="Normal 27 2 2 4 2" xfId="20322"/>
    <cellStyle name="Normal 27 2 2 5" xfId="11085"/>
    <cellStyle name="Normal 27 2 2 6" xfId="12369"/>
    <cellStyle name="Normal 27 2 2 7" xfId="13166"/>
    <cellStyle name="Normal 27 2 2 8" xfId="21426"/>
    <cellStyle name="Normal 27 2 3" xfId="1159"/>
    <cellStyle name="Normal 27 2 3 2" xfId="3436"/>
    <cellStyle name="Normal 27 2 3 2 2" xfId="17736"/>
    <cellStyle name="Normal 27 2 3 3" xfId="5909"/>
    <cellStyle name="Normal 27 2 3 3 2" xfId="19276"/>
    <cellStyle name="Normal 27 2 3 4" xfId="8820"/>
    <cellStyle name="Normal 27 2 3 4 2" xfId="20323"/>
    <cellStyle name="Normal 27 2 3 5" xfId="11086"/>
    <cellStyle name="Normal 27 2 3 6" xfId="12370"/>
    <cellStyle name="Normal 27 2 3 7" xfId="13880"/>
    <cellStyle name="Normal 27 2 3 8" xfId="21648"/>
    <cellStyle name="Normal 27 2 4" xfId="2381"/>
    <cellStyle name="Normal 27 2 4 2" xfId="3961"/>
    <cellStyle name="Normal 27 2 4 2 2" xfId="17737"/>
    <cellStyle name="Normal 27 2 4 3" xfId="7125"/>
    <cellStyle name="Normal 27 2 4 3 2" xfId="19277"/>
    <cellStyle name="Normal 27 2 4 4" xfId="8821"/>
    <cellStyle name="Normal 27 2 4 4 2" xfId="20324"/>
    <cellStyle name="Normal 27 2 4 5" xfId="11087"/>
    <cellStyle name="Normal 27 2 4 6" xfId="12371"/>
    <cellStyle name="Normal 27 2 4 7" xfId="14452"/>
    <cellStyle name="Normal 27 2 4 8" xfId="22219"/>
    <cellStyle name="Normal 27 2 5" xfId="2136"/>
    <cellStyle name="Normal 27 2 5 2" xfId="3742"/>
    <cellStyle name="Normal 27 2 5 2 2" xfId="17738"/>
    <cellStyle name="Normal 27 2 5 3" xfId="6880"/>
    <cellStyle name="Normal 27 2 5 3 2" xfId="19278"/>
    <cellStyle name="Normal 27 2 5 4" xfId="8822"/>
    <cellStyle name="Normal 27 2 5 4 2" xfId="20325"/>
    <cellStyle name="Normal 27 2 5 5" xfId="11088"/>
    <cellStyle name="Normal 27 2 5 6" xfId="12372"/>
    <cellStyle name="Normal 27 2 5 7" xfId="14226"/>
    <cellStyle name="Normal 27 2 5 8" xfId="21993"/>
    <cellStyle name="Normal 27 2 6" xfId="2632"/>
    <cellStyle name="Normal 27 2 6 2" xfId="4193"/>
    <cellStyle name="Normal 27 2 6 2 2" xfId="17739"/>
    <cellStyle name="Normal 27 2 6 3" xfId="7376"/>
    <cellStyle name="Normal 27 2 6 3 2" xfId="19279"/>
    <cellStyle name="Normal 27 2 6 4" xfId="8823"/>
    <cellStyle name="Normal 27 2 6 4 2" xfId="20326"/>
    <cellStyle name="Normal 27 2 6 5" xfId="11089"/>
    <cellStyle name="Normal 27 2 6 6" xfId="12373"/>
    <cellStyle name="Normal 27 2 6 7" xfId="14690"/>
    <cellStyle name="Normal 27 2 6 8" xfId="22457"/>
    <cellStyle name="Normal 27 2 7" xfId="2967"/>
    <cellStyle name="Normal 27 2 7 2" xfId="8824"/>
    <cellStyle name="Normal 27 2 7 2 2" xfId="17740"/>
    <cellStyle name="Normal 27 2 7 3" xfId="11090"/>
    <cellStyle name="Normal 27 2 7 3 2" xfId="19280"/>
    <cellStyle name="Normal 27 2 7 4" xfId="12374"/>
    <cellStyle name="Normal 27 2 7 4 2" xfId="20327"/>
    <cellStyle name="Normal 27 2 7 5" xfId="15164"/>
    <cellStyle name="Normal 27 2 8" xfId="4507"/>
    <cellStyle name="Normal 27 2 8 2" xfId="17734"/>
    <cellStyle name="Normal 27 2 9" xfId="4995"/>
    <cellStyle name="Normal 27 2 9 2" xfId="19274"/>
    <cellStyle name="Normal 27 3" xfId="282"/>
    <cellStyle name="Normal 27 3 10" xfId="8825"/>
    <cellStyle name="Normal 27 3 10 2" xfId="20328"/>
    <cellStyle name="Normal 27 3 11" xfId="11091"/>
    <cellStyle name="Normal 27 3 12" xfId="12375"/>
    <cellStyle name="Normal 27 3 13" xfId="13236"/>
    <cellStyle name="Normal 27 3 14" xfId="20963"/>
    <cellStyle name="Normal 27 3 2" xfId="662"/>
    <cellStyle name="Normal 27 3 2 2" xfId="3201"/>
    <cellStyle name="Normal 27 3 2 2 2" xfId="17742"/>
    <cellStyle name="Normal 27 3 2 3" xfId="5574"/>
    <cellStyle name="Normal 27 3 2 3 2" xfId="19282"/>
    <cellStyle name="Normal 27 3 2 4" xfId="8826"/>
    <cellStyle name="Normal 27 3 2 4 2" xfId="20329"/>
    <cellStyle name="Normal 27 3 2 5" xfId="11092"/>
    <cellStyle name="Normal 27 3 2 6" xfId="12376"/>
    <cellStyle name="Normal 27 3 2 7" xfId="13530"/>
    <cellStyle name="Normal 27 3 2 8" xfId="21392"/>
    <cellStyle name="Normal 27 3 3" xfId="1121"/>
    <cellStyle name="Normal 27 3 3 2" xfId="3405"/>
    <cellStyle name="Normal 27 3 3 2 2" xfId="17743"/>
    <cellStyle name="Normal 27 3 3 3" xfId="5871"/>
    <cellStyle name="Normal 27 3 3 3 2" xfId="19283"/>
    <cellStyle name="Normal 27 3 3 4" xfId="8827"/>
    <cellStyle name="Normal 27 3 3 4 2" xfId="20330"/>
    <cellStyle name="Normal 27 3 3 5" xfId="11093"/>
    <cellStyle name="Normal 27 3 3 6" xfId="12377"/>
    <cellStyle name="Normal 27 3 3 7" xfId="13848"/>
    <cellStyle name="Normal 27 3 3 8" xfId="21615"/>
    <cellStyle name="Normal 27 3 4" xfId="2342"/>
    <cellStyle name="Normal 27 3 4 2" xfId="3924"/>
    <cellStyle name="Normal 27 3 4 2 2" xfId="17744"/>
    <cellStyle name="Normal 27 3 4 3" xfId="7086"/>
    <cellStyle name="Normal 27 3 4 3 2" xfId="19284"/>
    <cellStyle name="Normal 27 3 4 4" xfId="8828"/>
    <cellStyle name="Normal 27 3 4 4 2" xfId="20331"/>
    <cellStyle name="Normal 27 3 4 5" xfId="11094"/>
    <cellStyle name="Normal 27 3 4 6" xfId="12378"/>
    <cellStyle name="Normal 27 3 4 7" xfId="14414"/>
    <cellStyle name="Normal 27 3 4 8" xfId="22181"/>
    <cellStyle name="Normal 27 3 5" xfId="2065"/>
    <cellStyle name="Normal 27 3 5 2" xfId="3672"/>
    <cellStyle name="Normal 27 3 5 2 2" xfId="17745"/>
    <cellStyle name="Normal 27 3 5 3" xfId="6809"/>
    <cellStyle name="Normal 27 3 5 3 2" xfId="19285"/>
    <cellStyle name="Normal 27 3 5 4" xfId="8829"/>
    <cellStyle name="Normal 27 3 5 4 2" xfId="20332"/>
    <cellStyle name="Normal 27 3 5 5" xfId="11095"/>
    <cellStyle name="Normal 27 3 5 6" xfId="12379"/>
    <cellStyle name="Normal 27 3 5 7" xfId="14156"/>
    <cellStyle name="Normal 27 3 5 8" xfId="21923"/>
    <cellStyle name="Normal 27 3 6" xfId="2175"/>
    <cellStyle name="Normal 27 3 6 2" xfId="3777"/>
    <cellStyle name="Normal 27 3 6 2 2" xfId="17746"/>
    <cellStyle name="Normal 27 3 6 3" xfId="6919"/>
    <cellStyle name="Normal 27 3 6 3 2" xfId="19286"/>
    <cellStyle name="Normal 27 3 6 4" xfId="8830"/>
    <cellStyle name="Normal 27 3 6 4 2" xfId="20333"/>
    <cellStyle name="Normal 27 3 6 5" xfId="11096"/>
    <cellStyle name="Normal 27 3 6 6" xfId="12380"/>
    <cellStyle name="Normal 27 3 6 7" xfId="14262"/>
    <cellStyle name="Normal 27 3 6 8" xfId="22029"/>
    <cellStyle name="Normal 27 3 7" xfId="2934"/>
    <cellStyle name="Normal 27 3 7 2" xfId="8831"/>
    <cellStyle name="Normal 27 3 7 2 2" xfId="17747"/>
    <cellStyle name="Normal 27 3 7 3" xfId="11097"/>
    <cellStyle name="Normal 27 3 7 3 2" xfId="19287"/>
    <cellStyle name="Normal 27 3 7 4" xfId="12381"/>
    <cellStyle name="Normal 27 3 7 4 2" xfId="20334"/>
    <cellStyle name="Normal 27 3 7 5" xfId="15132"/>
    <cellStyle name="Normal 27 3 8" xfId="4474"/>
    <cellStyle name="Normal 27 3 8 2" xfId="17741"/>
    <cellStyle name="Normal 27 3 9" xfId="4956"/>
    <cellStyle name="Normal 27 3 9 2" xfId="19281"/>
    <cellStyle name="Normal 27 4" xfId="574"/>
    <cellStyle name="Normal 27 4 2" xfId="3135"/>
    <cellStyle name="Normal 27 4 2 2" xfId="17748"/>
    <cellStyle name="Normal 27 4 3" xfId="5486"/>
    <cellStyle name="Normal 27 4 3 2" xfId="19288"/>
    <cellStyle name="Normal 27 4 4" xfId="8832"/>
    <cellStyle name="Normal 27 4 4 2" xfId="20335"/>
    <cellStyle name="Normal 27 4 5" xfId="11098"/>
    <cellStyle name="Normal 27 4 6" xfId="12382"/>
    <cellStyle name="Normal 27 4 7" xfId="13461"/>
    <cellStyle name="Normal 27 4 8" xfId="21323"/>
    <cellStyle name="Normal 27 5" xfId="467"/>
    <cellStyle name="Normal 27 5 2" xfId="3101"/>
    <cellStyle name="Normal 27 5 2 2" xfId="17749"/>
    <cellStyle name="Normal 27 5 3" xfId="5391"/>
    <cellStyle name="Normal 27 5 3 2" xfId="19289"/>
    <cellStyle name="Normal 27 5 4" xfId="8833"/>
    <cellStyle name="Normal 27 5 4 2" xfId="20336"/>
    <cellStyle name="Normal 27 5 5" xfId="11099"/>
    <cellStyle name="Normal 27 5 6" xfId="12383"/>
    <cellStyle name="Normal 27 5 7" xfId="13408"/>
    <cellStyle name="Normal 27 5 8" xfId="21272"/>
    <cellStyle name="Normal 27 6" xfId="2235"/>
    <cellStyle name="Normal 27 6 2" xfId="3821"/>
    <cellStyle name="Normal 27 6 2 2" xfId="17750"/>
    <cellStyle name="Normal 27 6 3" xfId="6979"/>
    <cellStyle name="Normal 27 6 3 2" xfId="19290"/>
    <cellStyle name="Normal 27 6 4" xfId="8834"/>
    <cellStyle name="Normal 27 6 4 2" xfId="20337"/>
    <cellStyle name="Normal 27 6 5" xfId="11100"/>
    <cellStyle name="Normal 27 6 6" xfId="12384"/>
    <cellStyle name="Normal 27 6 7" xfId="14309"/>
    <cellStyle name="Normal 27 6 8" xfId="22076"/>
    <cellStyle name="Normal 27 7" xfId="2218"/>
    <cellStyle name="Normal 27 7 2" xfId="3810"/>
    <cellStyle name="Normal 27 7 2 2" xfId="17751"/>
    <cellStyle name="Normal 27 7 3" xfId="6962"/>
    <cellStyle name="Normal 27 7 3 2" xfId="19291"/>
    <cellStyle name="Normal 27 7 4" xfId="8835"/>
    <cellStyle name="Normal 27 7 4 2" xfId="20338"/>
    <cellStyle name="Normal 27 7 5" xfId="11101"/>
    <cellStyle name="Normal 27 7 6" xfId="12385"/>
    <cellStyle name="Normal 27 7 7" xfId="14298"/>
    <cellStyle name="Normal 27 7 8" xfId="22065"/>
    <cellStyle name="Normal 27 8" xfId="2547"/>
    <cellStyle name="Normal 27 8 2" xfId="4116"/>
    <cellStyle name="Normal 27 8 2 2" xfId="17752"/>
    <cellStyle name="Normal 27 8 3" xfId="7291"/>
    <cellStyle name="Normal 27 8 3 2" xfId="19292"/>
    <cellStyle name="Normal 27 8 4" xfId="8836"/>
    <cellStyle name="Normal 27 8 4 2" xfId="20339"/>
    <cellStyle name="Normal 27 8 5" xfId="11102"/>
    <cellStyle name="Normal 27 8 6" xfId="12386"/>
    <cellStyle name="Normal 27 8 7" xfId="14608"/>
    <cellStyle name="Normal 27 8 8" xfId="22375"/>
    <cellStyle name="Normal 27 9" xfId="2879"/>
    <cellStyle name="Normal 27 9 2" xfId="5339"/>
    <cellStyle name="Normal 27 9 2 2" xfId="17753"/>
    <cellStyle name="Normal 27 9 3" xfId="8837"/>
    <cellStyle name="Normal 27 9 3 2" xfId="19293"/>
    <cellStyle name="Normal 27 9 4" xfId="11103"/>
    <cellStyle name="Normal 27 9 4 2" xfId="20340"/>
    <cellStyle name="Normal 27 9 5" xfId="12387"/>
    <cellStyle name="Normal 27 9 6" xfId="14894"/>
    <cellStyle name="Normal 27 9 7" xfId="21235"/>
    <cellStyle name="Normal 28" xfId="184"/>
    <cellStyle name="Normal 28 2" xfId="5352"/>
    <cellStyle name="Normal 28 2 2" xfId="8839"/>
    <cellStyle name="Normal 28 2 2 2" xfId="13168"/>
    <cellStyle name="Normal 28 2 3" xfId="11105"/>
    <cellStyle name="Normal 28 2 4" xfId="12389"/>
    <cellStyle name="Normal 28 3" xfId="8838"/>
    <cellStyle name="Normal 28 3 2" xfId="8840"/>
    <cellStyle name="Normal 28 3 3" xfId="11106"/>
    <cellStyle name="Normal 28 3 4" xfId="12390"/>
    <cellStyle name="Normal 28 3 5" xfId="14895"/>
    <cellStyle name="Normal 28 4" xfId="8841"/>
    <cellStyle name="Normal 28 4 2" xfId="14942"/>
    <cellStyle name="Normal 28 5" xfId="8842"/>
    <cellStyle name="Normal 28 5 2" xfId="15071"/>
    <cellStyle name="Normal 28 6" xfId="11104"/>
    <cellStyle name="Normal 28 7" xfId="12388"/>
    <cellStyle name="Normal 28 8" xfId="20894"/>
    <cellStyle name="Normal 29" xfId="235"/>
    <cellStyle name="Normal 29 10" xfId="4435"/>
    <cellStyle name="Normal 29 10 2" xfId="8844"/>
    <cellStyle name="Normal 29 10 2 2" xfId="17760"/>
    <cellStyle name="Normal 29 10 3" xfId="11110"/>
    <cellStyle name="Normal 29 10 3 2" xfId="19300"/>
    <cellStyle name="Normal 29 10 4" xfId="12392"/>
    <cellStyle name="Normal 29 10 4 2" xfId="20341"/>
    <cellStyle name="Normal 29 10 5" xfId="14981"/>
    <cellStyle name="Normal 29 11" xfId="4874"/>
    <cellStyle name="Normal 29 11 2" xfId="15089"/>
    <cellStyle name="Normal 29 11 3" xfId="19301"/>
    <cellStyle name="Normal 29 11 4" xfId="20342"/>
    <cellStyle name="Normal 29 12" xfId="8843"/>
    <cellStyle name="Normal 29 13" xfId="11109"/>
    <cellStyle name="Normal 29 14" xfId="12391"/>
    <cellStyle name="Normal 29 15" xfId="20916"/>
    <cellStyle name="Normal 29 2" xfId="349"/>
    <cellStyle name="Normal 29 2 10" xfId="8846"/>
    <cellStyle name="Normal 29 2 10 2" xfId="20343"/>
    <cellStyle name="Normal 29 2 11" xfId="11112"/>
    <cellStyle name="Normal 29 2 12" xfId="12393"/>
    <cellStyle name="Normal 29 2 13" xfId="13005"/>
    <cellStyle name="Normal 29 2 14" xfId="21029"/>
    <cellStyle name="Normal 29 2 2" xfId="726"/>
    <cellStyle name="Normal 29 2 2 2" xfId="3263"/>
    <cellStyle name="Normal 29 2 2 2 2" xfId="17762"/>
    <cellStyle name="Normal 29 2 2 3" xfId="5638"/>
    <cellStyle name="Normal 29 2 2 3 2" xfId="19303"/>
    <cellStyle name="Normal 29 2 2 4" xfId="8847"/>
    <cellStyle name="Normal 29 2 2 4 2" xfId="20344"/>
    <cellStyle name="Normal 29 2 2 5" xfId="11113"/>
    <cellStyle name="Normal 29 2 2 6" xfId="12394"/>
    <cellStyle name="Normal 29 2 2 7" xfId="13190"/>
    <cellStyle name="Normal 29 2 2 8" xfId="21454"/>
    <cellStyle name="Normal 29 2 3" xfId="1187"/>
    <cellStyle name="Normal 29 2 3 2" xfId="3464"/>
    <cellStyle name="Normal 29 2 3 2 2" xfId="17763"/>
    <cellStyle name="Normal 29 2 3 3" xfId="5937"/>
    <cellStyle name="Normal 29 2 3 3 2" xfId="19304"/>
    <cellStyle name="Normal 29 2 3 4" xfId="8848"/>
    <cellStyle name="Normal 29 2 3 4 2" xfId="20345"/>
    <cellStyle name="Normal 29 2 3 5" xfId="11114"/>
    <cellStyle name="Normal 29 2 3 6" xfId="12395"/>
    <cellStyle name="Normal 29 2 3 7" xfId="13908"/>
    <cellStyle name="Normal 29 2 3 8" xfId="21676"/>
    <cellStyle name="Normal 29 2 4" xfId="2409"/>
    <cellStyle name="Normal 29 2 4 2" xfId="3989"/>
    <cellStyle name="Normal 29 2 4 2 2" xfId="17764"/>
    <cellStyle name="Normal 29 2 4 3" xfId="7153"/>
    <cellStyle name="Normal 29 2 4 3 2" xfId="19305"/>
    <cellStyle name="Normal 29 2 4 4" xfId="8849"/>
    <cellStyle name="Normal 29 2 4 4 2" xfId="20346"/>
    <cellStyle name="Normal 29 2 4 5" xfId="11115"/>
    <cellStyle name="Normal 29 2 4 6" xfId="12396"/>
    <cellStyle name="Normal 29 2 4 7" xfId="14480"/>
    <cellStyle name="Normal 29 2 4 8" xfId="22247"/>
    <cellStyle name="Normal 29 2 5" xfId="2122"/>
    <cellStyle name="Normal 29 2 5 2" xfId="3728"/>
    <cellStyle name="Normal 29 2 5 2 2" xfId="17765"/>
    <cellStyle name="Normal 29 2 5 3" xfId="6866"/>
    <cellStyle name="Normal 29 2 5 3 2" xfId="19306"/>
    <cellStyle name="Normal 29 2 5 4" xfId="8850"/>
    <cellStyle name="Normal 29 2 5 4 2" xfId="20347"/>
    <cellStyle name="Normal 29 2 5 5" xfId="11116"/>
    <cellStyle name="Normal 29 2 5 6" xfId="12397"/>
    <cellStyle name="Normal 29 2 5 7" xfId="14212"/>
    <cellStyle name="Normal 29 2 5 8" xfId="21979"/>
    <cellStyle name="Normal 29 2 6" xfId="2588"/>
    <cellStyle name="Normal 29 2 6 2" xfId="4155"/>
    <cellStyle name="Normal 29 2 6 2 2" xfId="17766"/>
    <cellStyle name="Normal 29 2 6 3" xfId="7332"/>
    <cellStyle name="Normal 29 2 6 3 2" xfId="19307"/>
    <cellStyle name="Normal 29 2 6 4" xfId="8851"/>
    <cellStyle name="Normal 29 2 6 4 2" xfId="20348"/>
    <cellStyle name="Normal 29 2 6 5" xfId="11117"/>
    <cellStyle name="Normal 29 2 6 6" xfId="12398"/>
    <cellStyle name="Normal 29 2 6 7" xfId="14648"/>
    <cellStyle name="Normal 29 2 6 8" xfId="22415"/>
    <cellStyle name="Normal 29 2 7" xfId="2995"/>
    <cellStyle name="Normal 29 2 7 2" xfId="8852"/>
    <cellStyle name="Normal 29 2 7 2 2" xfId="17767"/>
    <cellStyle name="Normal 29 2 7 3" xfId="11118"/>
    <cellStyle name="Normal 29 2 7 3 2" xfId="19308"/>
    <cellStyle name="Normal 29 2 7 4" xfId="12399"/>
    <cellStyle name="Normal 29 2 7 4 2" xfId="20349"/>
    <cellStyle name="Normal 29 2 7 5" xfId="15192"/>
    <cellStyle name="Normal 29 2 8" xfId="4535"/>
    <cellStyle name="Normal 29 2 8 2" xfId="17761"/>
    <cellStyle name="Normal 29 2 9" xfId="5023"/>
    <cellStyle name="Normal 29 2 9 2" xfId="19302"/>
    <cellStyle name="Normal 29 3" xfId="381"/>
    <cellStyle name="Normal 29 3 10" xfId="8853"/>
    <cellStyle name="Normal 29 3 10 2" xfId="20350"/>
    <cellStyle name="Normal 29 3 11" xfId="11119"/>
    <cellStyle name="Normal 29 3 12" xfId="12400"/>
    <cellStyle name="Normal 29 3 13" xfId="13330"/>
    <cellStyle name="Normal 29 3 14" xfId="21060"/>
    <cellStyle name="Normal 29 3 2" xfId="758"/>
    <cellStyle name="Normal 29 3 2 2" xfId="3293"/>
    <cellStyle name="Normal 29 3 2 2 2" xfId="17769"/>
    <cellStyle name="Normal 29 3 2 3" xfId="5670"/>
    <cellStyle name="Normal 29 3 2 3 2" xfId="19310"/>
    <cellStyle name="Normal 29 3 2 4" xfId="8854"/>
    <cellStyle name="Normal 29 3 2 4 2" xfId="20351"/>
    <cellStyle name="Normal 29 3 2 5" xfId="11120"/>
    <cellStyle name="Normal 29 3 2 6" xfId="12401"/>
    <cellStyle name="Normal 29 3 2 7" xfId="13617"/>
    <cellStyle name="Normal 29 3 2 8" xfId="21484"/>
    <cellStyle name="Normal 29 3 3" xfId="1217"/>
    <cellStyle name="Normal 29 3 3 2" xfId="3494"/>
    <cellStyle name="Normal 29 3 3 2 2" xfId="17770"/>
    <cellStyle name="Normal 29 3 3 3" xfId="5967"/>
    <cellStyle name="Normal 29 3 3 3 2" xfId="19311"/>
    <cellStyle name="Normal 29 3 3 4" xfId="8855"/>
    <cellStyle name="Normal 29 3 3 4 2" xfId="20352"/>
    <cellStyle name="Normal 29 3 3 5" xfId="11121"/>
    <cellStyle name="Normal 29 3 3 6" xfId="12402"/>
    <cellStyle name="Normal 29 3 3 7" xfId="13938"/>
    <cellStyle name="Normal 29 3 3 8" xfId="21706"/>
    <cellStyle name="Normal 29 3 4" xfId="2441"/>
    <cellStyle name="Normal 29 3 4 2" xfId="4021"/>
    <cellStyle name="Normal 29 3 4 2 2" xfId="17771"/>
    <cellStyle name="Normal 29 3 4 3" xfId="7185"/>
    <cellStyle name="Normal 29 3 4 3 2" xfId="19312"/>
    <cellStyle name="Normal 29 3 4 4" xfId="8856"/>
    <cellStyle name="Normal 29 3 4 4 2" xfId="20353"/>
    <cellStyle name="Normal 29 3 4 5" xfId="11122"/>
    <cellStyle name="Normal 29 3 4 6" xfId="12403"/>
    <cellStyle name="Normal 29 3 4 7" xfId="14512"/>
    <cellStyle name="Normal 29 3 4 8" xfId="22279"/>
    <cellStyle name="Normal 29 3 5" xfId="2101"/>
    <cellStyle name="Normal 29 3 5 2" xfId="3707"/>
    <cellStyle name="Normal 29 3 5 2 2" xfId="17772"/>
    <cellStyle name="Normal 29 3 5 3" xfId="6845"/>
    <cellStyle name="Normal 29 3 5 3 2" xfId="19313"/>
    <cellStyle name="Normal 29 3 5 4" xfId="8857"/>
    <cellStyle name="Normal 29 3 5 4 2" xfId="20354"/>
    <cellStyle name="Normal 29 3 5 5" xfId="11123"/>
    <cellStyle name="Normal 29 3 5 6" xfId="12404"/>
    <cellStyle name="Normal 29 3 5 7" xfId="14191"/>
    <cellStyle name="Normal 29 3 5 8" xfId="21958"/>
    <cellStyle name="Normal 29 3 6" xfId="2550"/>
    <cellStyle name="Normal 29 3 6 2" xfId="4119"/>
    <cellStyle name="Normal 29 3 6 2 2" xfId="17773"/>
    <cellStyle name="Normal 29 3 6 3" xfId="7294"/>
    <cellStyle name="Normal 29 3 6 3 2" xfId="19314"/>
    <cellStyle name="Normal 29 3 6 4" xfId="8858"/>
    <cellStyle name="Normal 29 3 6 4 2" xfId="20355"/>
    <cellStyle name="Normal 29 3 6 5" xfId="11124"/>
    <cellStyle name="Normal 29 3 6 6" xfId="12405"/>
    <cellStyle name="Normal 29 3 6 7" xfId="14611"/>
    <cellStyle name="Normal 29 3 6 8" xfId="22378"/>
    <cellStyle name="Normal 29 3 7" xfId="3025"/>
    <cellStyle name="Normal 29 3 7 2" xfId="8859"/>
    <cellStyle name="Normal 29 3 7 2 2" xfId="17774"/>
    <cellStyle name="Normal 29 3 7 3" xfId="11125"/>
    <cellStyle name="Normal 29 3 7 3 2" xfId="19315"/>
    <cellStyle name="Normal 29 3 7 4" xfId="12406"/>
    <cellStyle name="Normal 29 3 7 4 2" xfId="20356"/>
    <cellStyle name="Normal 29 3 7 5" xfId="15223"/>
    <cellStyle name="Normal 29 3 8" xfId="4565"/>
    <cellStyle name="Normal 29 3 8 2" xfId="17768"/>
    <cellStyle name="Normal 29 3 9" xfId="5055"/>
    <cellStyle name="Normal 29 3 9 2" xfId="19309"/>
    <cellStyle name="Normal 29 4" xfId="618"/>
    <cellStyle name="Normal 29 4 2" xfId="3159"/>
    <cellStyle name="Normal 29 4 2 2" xfId="17775"/>
    <cellStyle name="Normal 29 4 3" xfId="5530"/>
    <cellStyle name="Normal 29 4 3 2" xfId="19316"/>
    <cellStyle name="Normal 29 4 4" xfId="8860"/>
    <cellStyle name="Normal 29 4 4 2" xfId="20357"/>
    <cellStyle name="Normal 29 4 5" xfId="11126"/>
    <cellStyle name="Normal 29 4 6" xfId="12407"/>
    <cellStyle name="Normal 29 4 7" xfId="13488"/>
    <cellStyle name="Normal 29 4 8" xfId="21350"/>
    <cellStyle name="Normal 29 5" xfId="1078"/>
    <cellStyle name="Normal 29 5 2" xfId="3366"/>
    <cellStyle name="Normal 29 5 2 2" xfId="17776"/>
    <cellStyle name="Normal 29 5 3" xfId="5828"/>
    <cellStyle name="Normal 29 5 3 2" xfId="19317"/>
    <cellStyle name="Normal 29 5 4" xfId="8861"/>
    <cellStyle name="Normal 29 5 4 2" xfId="20358"/>
    <cellStyle name="Normal 29 5 5" xfId="11127"/>
    <cellStyle name="Normal 29 5 6" xfId="12408"/>
    <cellStyle name="Normal 29 5 7" xfId="13809"/>
    <cellStyle name="Normal 29 5 8" xfId="21576"/>
    <cellStyle name="Normal 29 6" xfId="2295"/>
    <cellStyle name="Normal 29 6 2" xfId="3877"/>
    <cellStyle name="Normal 29 6 2 2" xfId="17777"/>
    <cellStyle name="Normal 29 6 3" xfId="7039"/>
    <cellStyle name="Normal 29 6 3 2" xfId="19318"/>
    <cellStyle name="Normal 29 6 4" xfId="8862"/>
    <cellStyle name="Normal 29 6 4 2" xfId="20359"/>
    <cellStyle name="Normal 29 6 5" xfId="11128"/>
    <cellStyle name="Normal 29 6 6" xfId="12409"/>
    <cellStyle name="Normal 29 6 7" xfId="14367"/>
    <cellStyle name="Normal 29 6 8" xfId="22134"/>
    <cellStyle name="Normal 29 7" xfId="2540"/>
    <cellStyle name="Normal 29 7 2" xfId="4109"/>
    <cellStyle name="Normal 29 7 2 2" xfId="17778"/>
    <cellStyle name="Normal 29 7 3" xfId="7284"/>
    <cellStyle name="Normal 29 7 3 2" xfId="19319"/>
    <cellStyle name="Normal 29 7 4" xfId="8863"/>
    <cellStyle name="Normal 29 7 4 2" xfId="20360"/>
    <cellStyle name="Normal 29 7 5" xfId="11129"/>
    <cellStyle name="Normal 29 7 6" xfId="12410"/>
    <cellStyle name="Normal 29 7 7" xfId="14601"/>
    <cellStyle name="Normal 29 7 8" xfId="22368"/>
    <cellStyle name="Normal 29 8" xfId="2742"/>
    <cellStyle name="Normal 29 8 2" xfId="4287"/>
    <cellStyle name="Normal 29 8 2 2" xfId="17779"/>
    <cellStyle name="Normal 29 8 3" xfId="7486"/>
    <cellStyle name="Normal 29 8 3 2" xfId="19320"/>
    <cellStyle name="Normal 29 8 4" xfId="8864"/>
    <cellStyle name="Normal 29 8 4 2" xfId="20361"/>
    <cellStyle name="Normal 29 8 5" xfId="11130"/>
    <cellStyle name="Normal 29 8 6" xfId="12411"/>
    <cellStyle name="Normal 29 8 7" xfId="14787"/>
    <cellStyle name="Normal 29 8 8" xfId="22554"/>
    <cellStyle name="Normal 29 9" xfId="2895"/>
    <cellStyle name="Normal 29 9 2" xfId="5360"/>
    <cellStyle name="Normal 29 9 2 2" xfId="17780"/>
    <cellStyle name="Normal 29 9 3" xfId="8865"/>
    <cellStyle name="Normal 29 9 3 2" xfId="19321"/>
    <cellStyle name="Normal 29 9 4" xfId="11131"/>
    <cellStyle name="Normal 29 9 4 2" xfId="20362"/>
    <cellStyle name="Normal 29 9 5" xfId="12412"/>
    <cellStyle name="Normal 29 9 6" xfId="14903"/>
    <cellStyle name="Normal 29 9 7" xfId="21248"/>
    <cellStyle name="Normal 3" xfId="145"/>
    <cellStyle name="Normal 3 10" xfId="974"/>
    <cellStyle name="Normal 3 10 2" xfId="8868"/>
    <cellStyle name="Normal 3 10 3" xfId="8869"/>
    <cellStyle name="Normal 3 10 4" xfId="8870"/>
    <cellStyle name="Normal 3 10 5" xfId="8871"/>
    <cellStyle name="Normal 3 10 6" xfId="17782"/>
    <cellStyle name="Normal 3 10 7" xfId="19323"/>
    <cellStyle name="Normal 3 10 8" xfId="20363"/>
    <cellStyle name="Normal 3 11" xfId="995"/>
    <cellStyle name="Normal 3 12" xfId="1008"/>
    <cellStyle name="Normal 3 13" xfId="924"/>
    <cellStyle name="Normal 3 14" xfId="909"/>
    <cellStyle name="Normal 3 15" xfId="962"/>
    <cellStyle name="Normal 3 16" xfId="956"/>
    <cellStyle name="Normal 3 17" xfId="902"/>
    <cellStyle name="Normal 3 18" xfId="882"/>
    <cellStyle name="Normal 3 19" xfId="885"/>
    <cellStyle name="Normal 3 2" xfId="166"/>
    <cellStyle name="Normal 3 2 10" xfId="949"/>
    <cellStyle name="Normal 3 2 11" xfId="929"/>
    <cellStyle name="Normal 3 2 12" xfId="862"/>
    <cellStyle name="Normal 3 2 13" xfId="904"/>
    <cellStyle name="Normal 3 2 14" xfId="951"/>
    <cellStyle name="Normal 3 2 15" xfId="968"/>
    <cellStyle name="Normal 3 2 16" xfId="872"/>
    <cellStyle name="Normal 3 2 17" xfId="892"/>
    <cellStyle name="Normal 3 2 18" xfId="880"/>
    <cellStyle name="Normal 3 2 19" xfId="1024"/>
    <cellStyle name="Normal 3 2 2" xfId="551"/>
    <cellStyle name="Normal 3 2 2 10" xfId="12415"/>
    <cellStyle name="Normal 3 2 2 11" xfId="20891"/>
    <cellStyle name="Normal 3 2 2 2" xfId="571"/>
    <cellStyle name="Normal 3 2 2 2 2" xfId="5464"/>
    <cellStyle name="Normal 3 2 2 2 2 2" xfId="5483"/>
    <cellStyle name="Normal 3 2 2 2 2 3" xfId="7600"/>
    <cellStyle name="Normal 3 2 2 2 2 4" xfId="8894"/>
    <cellStyle name="Normal 3 2 2 2 2 5" xfId="11160"/>
    <cellStyle name="Normal 3 2 2 2 2 6" xfId="12417"/>
    <cellStyle name="Normal 3 2 2 2 2 7" xfId="21321"/>
    <cellStyle name="Normal 3 2 2 2 3" xfId="7596"/>
    <cellStyle name="Normal 3 2 2 2 3 2" xfId="8895"/>
    <cellStyle name="Normal 3 2 2 2 3 3" xfId="11161"/>
    <cellStyle name="Normal 3 2 2 2 3 4" xfId="12418"/>
    <cellStyle name="Normal 3 2 2 2 3 5" xfId="14938"/>
    <cellStyle name="Normal 3 2 2 2 4" xfId="8893"/>
    <cellStyle name="Normal 3 2 2 2 4 2" xfId="8896"/>
    <cellStyle name="Normal 3 2 2 2 4 3" xfId="11162"/>
    <cellStyle name="Normal 3 2 2 2 4 4" xfId="12419"/>
    <cellStyle name="Normal 3 2 2 2 4 5" xfId="15010"/>
    <cellStyle name="Normal 3 2 2 2 5" xfId="11159"/>
    <cellStyle name="Normal 3 2 2 2 6" xfId="12416"/>
    <cellStyle name="Normal 3 2 2 2 7" xfId="21313"/>
    <cellStyle name="Normal 3 2 2 3" xfId="613"/>
    <cellStyle name="Normal 3 2 2 4" xfId="2232"/>
    <cellStyle name="Normal 3 2 2 5" xfId="2234"/>
    <cellStyle name="Normal 3 2 2 6" xfId="2217"/>
    <cellStyle name="Normal 3 2 2 7" xfId="4416"/>
    <cellStyle name="Normal 3 2 2 7 2" xfId="8901"/>
    <cellStyle name="Normal 3 2 2 7 3" xfId="11163"/>
    <cellStyle name="Normal 3 2 2 7 4" xfId="12420"/>
    <cellStyle name="Normal 3 2 2 7 5" xfId="14933"/>
    <cellStyle name="Normal 3 2 2 8" xfId="8892"/>
    <cellStyle name="Normal 3 2 2 8 2" xfId="8902"/>
    <cellStyle name="Normal 3 2 2 8 3" xfId="11164"/>
    <cellStyle name="Normal 3 2 2 8 4" xfId="12421"/>
    <cellStyle name="Normal 3 2 2 8 5" xfId="14945"/>
    <cellStyle name="Normal 3 2 2 9" xfId="11158"/>
    <cellStyle name="Normal 3 2 20" xfId="578"/>
    <cellStyle name="Normal 3 2 21" xfId="2216"/>
    <cellStyle name="Normal 3 2 22" xfId="2507"/>
    <cellStyle name="Normal 3 2 23" xfId="2727"/>
    <cellStyle name="Normal 3 2 24" xfId="4412"/>
    <cellStyle name="Normal 3 2 24 2" xfId="8907"/>
    <cellStyle name="Normal 3 2 24 3" xfId="11168"/>
    <cellStyle name="Normal 3 2 24 4" xfId="12422"/>
    <cellStyle name="Normal 3 2 24 5" xfId="14892"/>
    <cellStyle name="Normal 3 2 25" xfId="8881"/>
    <cellStyle name="Normal 3 2 25 2" xfId="8908"/>
    <cellStyle name="Normal 3 2 25 3" xfId="11169"/>
    <cellStyle name="Normal 3 2 25 4" xfId="12423"/>
    <cellStyle name="Normal 3 2 25 5" xfId="15009"/>
    <cellStyle name="Normal 3 2 26" xfId="11147"/>
    <cellStyle name="Normal 3 2 26 2" xfId="15308"/>
    <cellStyle name="Normal 3 2 27" xfId="12414"/>
    <cellStyle name="Normal 3 2 28" xfId="20887"/>
    <cellStyle name="Normal 3 2 3" xfId="825"/>
    <cellStyle name="Normal 3 2 4" xfId="827"/>
    <cellStyle name="Normal 3 2 4 2" xfId="8911"/>
    <cellStyle name="Normal 3 2 4 3" xfId="8912"/>
    <cellStyle name="Normal 3 2 4 4" xfId="8913"/>
    <cellStyle name="Normal 3 2 4 5" xfId="8914"/>
    <cellStyle name="Normal 3 2 4 6" xfId="17820"/>
    <cellStyle name="Normal 3 2 4 7" xfId="19361"/>
    <cellStyle name="Normal 3 2 4 8" xfId="20364"/>
    <cellStyle name="Normal 3 2 5" xfId="849"/>
    <cellStyle name="Normal 3 2 6" xfId="525"/>
    <cellStyle name="Normal 3 2 7" xfId="915"/>
    <cellStyle name="Normal 3 2 8" xfId="910"/>
    <cellStyle name="Normal 3 2 9" xfId="945"/>
    <cellStyle name="Normal 3 20" xfId="858"/>
    <cellStyle name="Normal 3 21" xfId="1022"/>
    <cellStyle name="Normal 3 22" xfId="493"/>
    <cellStyle name="Normal 3 22 2" xfId="4635"/>
    <cellStyle name="Normal 3 22 3" xfId="5417"/>
    <cellStyle name="Normal 3 22 4" xfId="8922"/>
    <cellStyle name="Normal 3 22 5" xfId="11183"/>
    <cellStyle name="Normal 3 22 6" xfId="12424"/>
    <cellStyle name="Normal 3 23" xfId="1781"/>
    <cellStyle name="Normal 3 23 2" xfId="14054"/>
    <cellStyle name="Normal 3 23 3" xfId="21822"/>
    <cellStyle name="Normal 3 24" xfId="1932"/>
    <cellStyle name="Normal 3 24 2" xfId="14091"/>
    <cellStyle name="Normal 3 24 3" xfId="21858"/>
    <cellStyle name="Normal 3 25" xfId="1998"/>
    <cellStyle name="Normal 3 25 2" xfId="14120"/>
    <cellStyle name="Normal 3 25 3" xfId="21887"/>
    <cellStyle name="Normal 3 26" xfId="2042"/>
    <cellStyle name="Normal 3 26 2" xfId="14141"/>
    <cellStyle name="Normal 3 26 3" xfId="21908"/>
    <cellStyle name="Normal 3 27" xfId="2178"/>
    <cellStyle name="Normal 3 27 2" xfId="6922"/>
    <cellStyle name="Normal 3 27 3" xfId="8927"/>
    <cellStyle name="Normal 3 27 4" xfId="11188"/>
    <cellStyle name="Normal 3 27 5" xfId="12425"/>
    <cellStyle name="Normal 3 28" xfId="2619"/>
    <cellStyle name="Normal 3 28 2" xfId="7363"/>
    <cellStyle name="Normal 3 28 3" xfId="8928"/>
    <cellStyle name="Normal 3 28 4" xfId="11189"/>
    <cellStyle name="Normal 3 28 5" xfId="12426"/>
    <cellStyle name="Normal 3 29" xfId="2765"/>
    <cellStyle name="Normal 3 29 2" xfId="7509"/>
    <cellStyle name="Normal 3 29 3" xfId="8929"/>
    <cellStyle name="Normal 3 29 4" xfId="11190"/>
    <cellStyle name="Normal 3 29 5" xfId="12427"/>
    <cellStyle name="Normal 3 3" xfId="231"/>
    <cellStyle name="Normal 3 3 10" xfId="20912"/>
    <cellStyle name="Normal 3 3 2" xfId="1027"/>
    <cellStyle name="Normal 3 3 2 2" xfId="8932"/>
    <cellStyle name="Normal 3 3 2 3" xfId="8933"/>
    <cellStyle name="Normal 3 3 2 4" xfId="8934"/>
    <cellStyle name="Normal 3 3 2 5" xfId="8935"/>
    <cellStyle name="Normal 3 3 2 6" xfId="17840"/>
    <cellStyle name="Normal 3 3 2 7" xfId="19378"/>
    <cellStyle name="Normal 3 3 2 8" xfId="20365"/>
    <cellStyle name="Normal 3 3 3" xfId="5760"/>
    <cellStyle name="Normal 3 3 3 2" xfId="8936"/>
    <cellStyle name="Normal 3 3 3 3" xfId="11193"/>
    <cellStyle name="Normal 3 3 3 4" xfId="12429"/>
    <cellStyle name="Normal 3 3 3 5" xfId="13186"/>
    <cellStyle name="Normal 3 3 4" xfId="8930"/>
    <cellStyle name="Normal 3 3 4 2" xfId="8937"/>
    <cellStyle name="Normal 3 3 4 3" xfId="11194"/>
    <cellStyle name="Normal 3 3 4 4" xfId="12430"/>
    <cellStyle name="Normal 3 3 4 5" xfId="14899"/>
    <cellStyle name="Normal 3 3 5" xfId="8938"/>
    <cellStyle name="Normal 3 3 5 2" xfId="14932"/>
    <cellStyle name="Normal 3 3 6" xfId="8939"/>
    <cellStyle name="Normal 3 3 6 2" xfId="15087"/>
    <cellStyle name="Normal 3 3 7" xfId="11191"/>
    <cellStyle name="Normal 3 3 8" xfId="12428"/>
    <cellStyle name="Normal 3 3 9" xfId="13059"/>
    <cellStyle name="Normal 3 30" xfId="4388"/>
    <cellStyle name="Normal 3 30 2" xfId="5313"/>
    <cellStyle name="Normal 3 30 3" xfId="8940"/>
    <cellStyle name="Normal 3 30 4" xfId="11197"/>
    <cellStyle name="Normal 3 30 5" xfId="12431"/>
    <cellStyle name="Normal 3 30 6" xfId="14890"/>
    <cellStyle name="Normal 3 30 7" xfId="21224"/>
    <cellStyle name="Normal 3 31" xfId="4900"/>
    <cellStyle name="Normal 3 31 2" xfId="8941"/>
    <cellStyle name="Normal 3 31 3" xfId="11198"/>
    <cellStyle name="Normal 3 31 4" xfId="12432"/>
    <cellStyle name="Normal 3 31 5" xfId="15001"/>
    <cellStyle name="Normal 3 32" xfId="8866"/>
    <cellStyle name="Normal 3 32 2" xfId="8942"/>
    <cellStyle name="Normal 3 32 2 2" xfId="19385"/>
    <cellStyle name="Normal 3 32 3" xfId="11199"/>
    <cellStyle name="Normal 3 32 3 2" xfId="20366"/>
    <cellStyle name="Normal 3 32 4" xfId="12433"/>
    <cellStyle name="Normal 3 32 5" xfId="15048"/>
    <cellStyle name="Normal 3 33" xfId="11132"/>
    <cellStyle name="Normal 3 33 2" xfId="15306"/>
    <cellStyle name="Normal 3 34" xfId="12413"/>
    <cellStyle name="Normal 3 35" xfId="12986"/>
    <cellStyle name="Normal 3 36" xfId="20857"/>
    <cellStyle name="Normal 3 4" xfId="253"/>
    <cellStyle name="Normal 3 4 10" xfId="20934"/>
    <cellStyle name="Normal 3 4 2" xfId="1029"/>
    <cellStyle name="Normal 3 4 2 2" xfId="8945"/>
    <cellStyle name="Normal 3 4 2 3" xfId="8946"/>
    <cellStyle name="Normal 3 4 2 4" xfId="8947"/>
    <cellStyle name="Normal 3 4 2 5" xfId="8948"/>
    <cellStyle name="Normal 3 4 2 6" xfId="17846"/>
    <cellStyle name="Normal 3 4 2 7" xfId="19387"/>
    <cellStyle name="Normal 3 4 2 8" xfId="20367"/>
    <cellStyle name="Normal 3 4 3" xfId="5737"/>
    <cellStyle name="Normal 3 4 3 2" xfId="8949"/>
    <cellStyle name="Normal 3 4 3 3" xfId="11203"/>
    <cellStyle name="Normal 3 4 3 4" xfId="12435"/>
    <cellStyle name="Normal 3 4 3 5" xfId="13208"/>
    <cellStyle name="Normal 3 4 4" xfId="8943"/>
    <cellStyle name="Normal 3 4 4 2" xfId="8950"/>
    <cellStyle name="Normal 3 4 4 3" xfId="11204"/>
    <cellStyle name="Normal 3 4 4 4" xfId="12436"/>
    <cellStyle name="Normal 3 4 4 5" xfId="14905"/>
    <cellStyle name="Normal 3 4 5" xfId="8951"/>
    <cellStyle name="Normal 3 4 5 2" xfId="15005"/>
    <cellStyle name="Normal 3 4 6" xfId="8952"/>
    <cellStyle name="Normal 3 4 6 2" xfId="15105"/>
    <cellStyle name="Normal 3 4 7" xfId="11200"/>
    <cellStyle name="Normal 3 4 8" xfId="12434"/>
    <cellStyle name="Normal 3 4 9" xfId="13061"/>
    <cellStyle name="Normal 3 5" xfId="513"/>
    <cellStyle name="Normal 3 5 10" xfId="11206"/>
    <cellStyle name="Normal 3 5 11" xfId="12437"/>
    <cellStyle name="Normal 3 5 12" xfId="13063"/>
    <cellStyle name="Normal 3 5 13" xfId="21121"/>
    <cellStyle name="Normal 3 5 2" xfId="819"/>
    <cellStyle name="Normal 3 5 2 10" xfId="21289"/>
    <cellStyle name="Normal 3 5 2 2" xfId="1031"/>
    <cellStyle name="Normal 3 5 2 2 2" xfId="5437"/>
    <cellStyle name="Normal 3 5 2 2 2 2" xfId="5731"/>
    <cellStyle name="Normal 3 5 2 2 2 2 2" xfId="5781"/>
    <cellStyle name="Normal 3 5 2 2 2 3" xfId="7607"/>
    <cellStyle name="Normal 3 5 2 2 2 4" xfId="8956"/>
    <cellStyle name="Normal 3 5 2 2 2 5" xfId="11209"/>
    <cellStyle name="Normal 3 5 2 2 2 6" xfId="12440"/>
    <cellStyle name="Normal 3 5 2 2 2 7" xfId="13791"/>
    <cellStyle name="Normal 3 5 2 2 2 8" xfId="21558"/>
    <cellStyle name="Normal 3 5 2 2 3" xfId="7603"/>
    <cellStyle name="Normal 3 5 2 2 3 2" xfId="8957"/>
    <cellStyle name="Normal 3 5 2 2 3 3" xfId="11210"/>
    <cellStyle name="Normal 3 5 2 2 3 4" xfId="12441"/>
    <cellStyle name="Normal 3 5 2 2 3 5" xfId="14978"/>
    <cellStyle name="Normal 3 5 2 2 4" xfId="8955"/>
    <cellStyle name="Normal 3 5 2 2 4 2" xfId="8958"/>
    <cellStyle name="Normal 3 5 2 2 4 3" xfId="11211"/>
    <cellStyle name="Normal 3 5 2 2 4 4" xfId="12442"/>
    <cellStyle name="Normal 3 5 2 2 4 5" xfId="14989"/>
    <cellStyle name="Normal 3 5 2 2 5" xfId="11208"/>
    <cellStyle name="Normal 3 5 2 2 6" xfId="12439"/>
    <cellStyle name="Normal 3 5 2 2 7" xfId="13675"/>
    <cellStyle name="Normal 3 5 2 2 8" xfId="21545"/>
    <cellStyle name="Normal 3 5 2 3" xfId="1350"/>
    <cellStyle name="Normal 3 5 2 4" xfId="4631"/>
    <cellStyle name="Normal 3 5 2 4 2" xfId="7593"/>
    <cellStyle name="Normal 3 5 2 4 3" xfId="8960"/>
    <cellStyle name="Normal 3 5 2 4 4" xfId="11213"/>
    <cellStyle name="Normal 3 5 2 4 5" xfId="12443"/>
    <cellStyle name="Normal 3 5 2 4 6" xfId="14949"/>
    <cellStyle name="Normal 3 5 2 5" xfId="8954"/>
    <cellStyle name="Normal 3 5 2 5 2" xfId="8961"/>
    <cellStyle name="Normal 3 5 2 5 3" xfId="11214"/>
    <cellStyle name="Normal 3 5 2 5 4" xfId="12444"/>
    <cellStyle name="Normal 3 5 2 5 5" xfId="14996"/>
    <cellStyle name="Normal 3 5 2 6" xfId="8962"/>
    <cellStyle name="Normal 3 5 2 7" xfId="11207"/>
    <cellStyle name="Normal 3 5 2 8" xfId="12438"/>
    <cellStyle name="Normal 3 5 2 9" xfId="13127"/>
    <cellStyle name="Normal 3 5 3" xfId="1278"/>
    <cellStyle name="Normal 3 5 3 2" xfId="8963"/>
    <cellStyle name="Normal 3 5 3 2 2" xfId="8964"/>
    <cellStyle name="Normal 3 5 3 2 3" xfId="11217"/>
    <cellStyle name="Normal 3 5 3 2 4" xfId="12446"/>
    <cellStyle name="Normal 3 5 3 2 5" xfId="13997"/>
    <cellStyle name="Normal 3 5 3 3" xfId="8965"/>
    <cellStyle name="Normal 3 5 3 4" xfId="8966"/>
    <cellStyle name="Normal 3 5 3 5" xfId="11216"/>
    <cellStyle name="Normal 3 5 3 6" xfId="12445"/>
    <cellStyle name="Normal 3 5 3 7" xfId="13422"/>
    <cellStyle name="Normal 3 5 4" xfId="2502"/>
    <cellStyle name="Normal 3 5 5" xfId="2724"/>
    <cellStyle name="Normal 3 5 6" xfId="2838"/>
    <cellStyle name="Normal 3 5 7" xfId="4625"/>
    <cellStyle name="Normal 3 5 7 2" xfId="5350"/>
    <cellStyle name="Normal 3 5 7 3" xfId="8970"/>
    <cellStyle name="Normal 3 5 7 4" xfId="11223"/>
    <cellStyle name="Normal 3 5 7 5" xfId="12447"/>
    <cellStyle name="Normal 3 5 7 6" xfId="14923"/>
    <cellStyle name="Normal 3 5 7 7" xfId="21243"/>
    <cellStyle name="Normal 3 5 8" xfId="7589"/>
    <cellStyle name="Normal 3 5 8 2" xfId="8971"/>
    <cellStyle name="Normal 3 5 8 3" xfId="11224"/>
    <cellStyle name="Normal 3 5 8 4" xfId="12448"/>
    <cellStyle name="Normal 3 5 8 5" xfId="15022"/>
    <cellStyle name="Normal 3 5 9" xfId="8953"/>
    <cellStyle name="Normal 3 5 9 2" xfId="8972"/>
    <cellStyle name="Normal 3 5 9 3" xfId="11225"/>
    <cellStyle name="Normal 3 5 9 4" xfId="12449"/>
    <cellStyle name="Normal 3 5 9 5" xfId="15283"/>
    <cellStyle name="Normal 3 6" xfId="521"/>
    <cellStyle name="Normal 3 6 2" xfId="1033"/>
    <cellStyle name="Normal 3 6 2 2" xfId="8975"/>
    <cellStyle name="Normal 3 6 2 3" xfId="8976"/>
    <cellStyle name="Normal 3 6 2 4" xfId="8977"/>
    <cellStyle name="Normal 3 6 2 5" xfId="8978"/>
    <cellStyle name="Normal 3 6 2 6" xfId="17872"/>
    <cellStyle name="Normal 3 6 2 7" xfId="19413"/>
    <cellStyle name="Normal 3 6 2 8" xfId="20368"/>
    <cellStyle name="Normal 3 6 3" xfId="5753"/>
    <cellStyle name="Normal 3 6 3 2" xfId="8979"/>
    <cellStyle name="Normal 3 6 3 3" xfId="11232"/>
    <cellStyle name="Normal 3 6 3 4" xfId="12451"/>
    <cellStyle name="Normal 3 6 3 5" xfId="13428"/>
    <cellStyle name="Normal 3 6 4" xfId="8973"/>
    <cellStyle name="Normal 3 6 4 2" xfId="8980"/>
    <cellStyle name="Normal 3 6 4 3" xfId="11233"/>
    <cellStyle name="Normal 3 6 4 4" xfId="12452"/>
    <cellStyle name="Normal 3 6 4 5" xfId="14926"/>
    <cellStyle name="Normal 3 6 5" xfId="8981"/>
    <cellStyle name="Normal 3 6 6" xfId="8982"/>
    <cellStyle name="Normal 3 6 7" xfId="11226"/>
    <cellStyle name="Normal 3 6 8" xfId="12450"/>
    <cellStyle name="Normal 3 6 9" xfId="13065"/>
    <cellStyle name="Normal 3 7" xfId="826"/>
    <cellStyle name="Normal 3 7 2" xfId="1035"/>
    <cellStyle name="Normal 3 7 2 2" xfId="8985"/>
    <cellStyle name="Normal 3 7 2 3" xfId="8986"/>
    <cellStyle name="Normal 3 7 2 4" xfId="8987"/>
    <cellStyle name="Normal 3 7 2 5" xfId="8988"/>
    <cellStyle name="Normal 3 7 2 6" xfId="17876"/>
    <cellStyle name="Normal 3 7 2 7" xfId="19415"/>
    <cellStyle name="Normal 3 7 2 8" xfId="20369"/>
    <cellStyle name="Normal 3 7 3" xfId="5734"/>
    <cellStyle name="Normal 3 7 3 2" xfId="8989"/>
    <cellStyle name="Normal 3 7 3 3" xfId="11242"/>
    <cellStyle name="Normal 3 7 3 4" xfId="12454"/>
    <cellStyle name="Normal 3 7 3 5" xfId="13680"/>
    <cellStyle name="Normal 3 7 4" xfId="8983"/>
    <cellStyle name="Normal 3 7 4 2" xfId="8990"/>
    <cellStyle name="Normal 3 7 4 3" xfId="11243"/>
    <cellStyle name="Normal 3 7 4 4" xfId="12455"/>
    <cellStyle name="Normal 3 7 4 5" xfId="14953"/>
    <cellStyle name="Normal 3 7 5" xfId="8991"/>
    <cellStyle name="Normal 3 7 6" xfId="8992"/>
    <cellStyle name="Normal 3 7 7" xfId="11236"/>
    <cellStyle name="Normal 3 7 8" xfId="12453"/>
    <cellStyle name="Normal 3 7 9" xfId="13067"/>
    <cellStyle name="Normal 3 8" xfId="527"/>
    <cellStyle name="Normal 3 8 2" xfId="1037"/>
    <cellStyle name="Normal 3 8 2 2" xfId="8995"/>
    <cellStyle name="Normal 3 8 2 3" xfId="8996"/>
    <cellStyle name="Normal 3 8 2 4" xfId="8997"/>
    <cellStyle name="Normal 3 8 2 5" xfId="8998"/>
    <cellStyle name="Normal 3 8 2 6" xfId="17883"/>
    <cellStyle name="Normal 3 8 2 7" xfId="19424"/>
    <cellStyle name="Normal 3 8 2 8" xfId="20370"/>
    <cellStyle name="Normal 3 8 3" xfId="5739"/>
    <cellStyle name="Normal 3 8 3 2" xfId="8999"/>
    <cellStyle name="Normal 3 8 3 3" xfId="11249"/>
    <cellStyle name="Normal 3 8 3 4" xfId="12457"/>
    <cellStyle name="Normal 3 8 3 5" xfId="13432"/>
    <cellStyle name="Normal 3 8 4" xfId="8993"/>
    <cellStyle name="Normal 3 8 4 2" xfId="9000"/>
    <cellStyle name="Normal 3 8 4 3" xfId="11250"/>
    <cellStyle name="Normal 3 8 4 4" xfId="12458"/>
    <cellStyle name="Normal 3 8 4 5" xfId="14927"/>
    <cellStyle name="Normal 3 8 5" xfId="9001"/>
    <cellStyle name="Normal 3 8 6" xfId="9002"/>
    <cellStyle name="Normal 3 8 7" xfId="11245"/>
    <cellStyle name="Normal 3 8 8" xfId="12456"/>
    <cellStyle name="Normal 3 8 9" xfId="13069"/>
    <cellStyle name="Normal 3 9" xfId="971"/>
    <cellStyle name="Normal 30" xfId="257"/>
    <cellStyle name="Normal 30 10" xfId="4451"/>
    <cellStyle name="Normal 30 10 2" xfId="9005"/>
    <cellStyle name="Normal 30 10 2 2" xfId="17894"/>
    <cellStyle name="Normal 30 10 3" xfId="11255"/>
    <cellStyle name="Normal 30 10 3 2" xfId="19435"/>
    <cellStyle name="Normal 30 10 4" xfId="12460"/>
    <cellStyle name="Normal 30 10 4 2" xfId="20371"/>
    <cellStyle name="Normal 30 10 5" xfId="15031"/>
    <cellStyle name="Normal 30 11" xfId="4931"/>
    <cellStyle name="Normal 30 11 2" xfId="15108"/>
    <cellStyle name="Normal 30 11 3" xfId="19436"/>
    <cellStyle name="Normal 30 11 4" xfId="20372"/>
    <cellStyle name="Normal 30 12" xfId="9004"/>
    <cellStyle name="Normal 30 13" xfId="11254"/>
    <cellStyle name="Normal 30 14" xfId="12459"/>
    <cellStyle name="Normal 30 15" xfId="20938"/>
    <cellStyle name="Normal 30 2" xfId="301"/>
    <cellStyle name="Normal 30 2 2" xfId="9007"/>
    <cellStyle name="Normal 30 2 2 2" xfId="9008"/>
    <cellStyle name="Normal 30 2 2 2 2" xfId="13255"/>
    <cellStyle name="Normal 30 2 2 3" xfId="11258"/>
    <cellStyle name="Normal 30 2 2 4" xfId="12462"/>
    <cellStyle name="Normal 30 2 2 5" xfId="13211"/>
    <cellStyle name="Normal 30 2 3" xfId="9009"/>
    <cellStyle name="Normal 30 2 3 2" xfId="14910"/>
    <cellStyle name="Normal 30 2 4" xfId="9010"/>
    <cellStyle name="Normal 30 2 4 2" xfId="14922"/>
    <cellStyle name="Normal 30 2 5" xfId="9011"/>
    <cellStyle name="Normal 30 2 5 2" xfId="15146"/>
    <cellStyle name="Normal 30 2 6" xfId="11257"/>
    <cellStyle name="Normal 30 2 6 2" xfId="17895"/>
    <cellStyle name="Normal 30 2 7" xfId="12461"/>
    <cellStyle name="Normal 30 2 7 2" xfId="19437"/>
    <cellStyle name="Normal 30 2 8" xfId="13004"/>
    <cellStyle name="Normal 30 2 8 2" xfId="20373"/>
    <cellStyle name="Normal 30 2 9" xfId="20981"/>
    <cellStyle name="Normal 30 3" xfId="275"/>
    <cellStyle name="Normal 30 3 2" xfId="13229"/>
    <cellStyle name="Normal 30 3 3" xfId="20956"/>
    <cellStyle name="Normal 30 4" xfId="637"/>
    <cellStyle name="Normal 30 4 2" xfId="3177"/>
    <cellStyle name="Normal 30 4 2 2" xfId="17901"/>
    <cellStyle name="Normal 30 4 3" xfId="5549"/>
    <cellStyle name="Normal 30 4 3 2" xfId="19443"/>
    <cellStyle name="Normal 30 4 4" xfId="9013"/>
    <cellStyle name="Normal 30 4 4 2" xfId="20374"/>
    <cellStyle name="Normal 30 4 5" xfId="11260"/>
    <cellStyle name="Normal 30 4 6" xfId="12463"/>
    <cellStyle name="Normal 30 4 7" xfId="13506"/>
    <cellStyle name="Normal 30 4 8" xfId="21368"/>
    <cellStyle name="Normal 30 5" xfId="1097"/>
    <cellStyle name="Normal 30 5 2" xfId="3382"/>
    <cellStyle name="Normal 30 5 2 2" xfId="17902"/>
    <cellStyle name="Normal 30 5 3" xfId="5847"/>
    <cellStyle name="Normal 30 5 3 2" xfId="19444"/>
    <cellStyle name="Normal 30 5 4" xfId="9014"/>
    <cellStyle name="Normal 30 5 4 2" xfId="20375"/>
    <cellStyle name="Normal 30 5 5" xfId="11261"/>
    <cellStyle name="Normal 30 5 6" xfId="12464"/>
    <cellStyle name="Normal 30 5 7" xfId="13825"/>
    <cellStyle name="Normal 30 5 8" xfId="21592"/>
    <cellStyle name="Normal 30 6" xfId="2317"/>
    <cellStyle name="Normal 30 6 2" xfId="3899"/>
    <cellStyle name="Normal 30 6 2 2" xfId="17903"/>
    <cellStyle name="Normal 30 6 3" xfId="7061"/>
    <cellStyle name="Normal 30 6 3 2" xfId="19445"/>
    <cellStyle name="Normal 30 6 4" xfId="9015"/>
    <cellStyle name="Normal 30 6 4 2" xfId="20376"/>
    <cellStyle name="Normal 30 6 5" xfId="11262"/>
    <cellStyle name="Normal 30 6 6" xfId="12465"/>
    <cellStyle name="Normal 30 6 7" xfId="14389"/>
    <cellStyle name="Normal 30 6 8" xfId="22156"/>
    <cellStyle name="Normal 30 7" xfId="2167"/>
    <cellStyle name="Normal 30 7 2" xfId="3771"/>
    <cellStyle name="Normal 30 7 2 2" xfId="17904"/>
    <cellStyle name="Normal 30 7 3" xfId="6911"/>
    <cellStyle name="Normal 30 7 3 2" xfId="19446"/>
    <cellStyle name="Normal 30 7 4" xfId="9016"/>
    <cellStyle name="Normal 30 7 4 2" xfId="20377"/>
    <cellStyle name="Normal 30 7 5" xfId="11263"/>
    <cellStyle name="Normal 30 7 6" xfId="12466"/>
    <cellStyle name="Normal 30 7 7" xfId="14256"/>
    <cellStyle name="Normal 30 7 8" xfId="22023"/>
    <cellStyle name="Normal 30 8" xfId="2315"/>
    <cellStyle name="Normal 30 8 2" xfId="3897"/>
    <cellStyle name="Normal 30 8 2 2" xfId="17905"/>
    <cellStyle name="Normal 30 8 3" xfId="7059"/>
    <cellStyle name="Normal 30 8 3 2" xfId="19447"/>
    <cellStyle name="Normal 30 8 4" xfId="9017"/>
    <cellStyle name="Normal 30 8 4 2" xfId="20378"/>
    <cellStyle name="Normal 30 8 5" xfId="11264"/>
    <cellStyle name="Normal 30 8 6" xfId="12467"/>
    <cellStyle name="Normal 30 8 7" xfId="14387"/>
    <cellStyle name="Normal 30 8 8" xfId="22154"/>
    <cellStyle name="Normal 30 9" xfId="2911"/>
    <cellStyle name="Normal 30 9 2" xfId="5362"/>
    <cellStyle name="Normal 30 9 2 2" xfId="17906"/>
    <cellStyle name="Normal 30 9 3" xfId="9018"/>
    <cellStyle name="Normal 30 9 3 2" xfId="19448"/>
    <cellStyle name="Normal 30 9 4" xfId="11265"/>
    <cellStyle name="Normal 30 9 4 2" xfId="20379"/>
    <cellStyle name="Normal 30 9 5" xfId="12468"/>
    <cellStyle name="Normal 30 9 6" xfId="14907"/>
    <cellStyle name="Normal 30 9 7" xfId="21250"/>
    <cellStyle name="Normal 31" xfId="339"/>
    <cellStyle name="Normal 31 10" xfId="9019"/>
    <cellStyle name="Normal 31 11" xfId="11266"/>
    <cellStyle name="Normal 31 12" xfId="12469"/>
    <cellStyle name="Normal 31 13" xfId="21019"/>
    <cellStyle name="Normal 31 2" xfId="716"/>
    <cellStyle name="Normal 31 2 2" xfId="3253"/>
    <cellStyle name="Normal 31 2 2 2" xfId="13290"/>
    <cellStyle name="Normal 31 2 3" xfId="5628"/>
    <cellStyle name="Normal 31 2 3 2" xfId="19450"/>
    <cellStyle name="Normal 31 2 4" xfId="9020"/>
    <cellStyle name="Normal 31 2 4 2" xfId="20380"/>
    <cellStyle name="Normal 31 2 5" xfId="11267"/>
    <cellStyle name="Normal 31 2 6" xfId="12470"/>
    <cellStyle name="Normal 31 2 7" xfId="13003"/>
    <cellStyle name="Normal 31 2 8" xfId="21444"/>
    <cellStyle name="Normal 31 3" xfId="1177"/>
    <cellStyle name="Normal 31 3 2" xfId="3454"/>
    <cellStyle name="Normal 31 3 2 2" xfId="17908"/>
    <cellStyle name="Normal 31 3 3" xfId="5927"/>
    <cellStyle name="Normal 31 3 3 2" xfId="19451"/>
    <cellStyle name="Normal 31 3 4" xfId="9021"/>
    <cellStyle name="Normal 31 3 4 2" xfId="20381"/>
    <cellStyle name="Normal 31 3 5" xfId="11268"/>
    <cellStyle name="Normal 31 3 6" xfId="12471"/>
    <cellStyle name="Normal 31 3 7" xfId="13898"/>
    <cellStyle name="Normal 31 3 8" xfId="21666"/>
    <cellStyle name="Normal 31 4" xfId="2399"/>
    <cellStyle name="Normal 31 4 2" xfId="3979"/>
    <cellStyle name="Normal 31 4 2 2" xfId="17909"/>
    <cellStyle name="Normal 31 4 3" xfId="7143"/>
    <cellStyle name="Normal 31 4 3 2" xfId="19452"/>
    <cellStyle name="Normal 31 4 4" xfId="9022"/>
    <cellStyle name="Normal 31 4 4 2" xfId="20382"/>
    <cellStyle name="Normal 31 4 5" xfId="11269"/>
    <cellStyle name="Normal 31 4 6" xfId="12472"/>
    <cellStyle name="Normal 31 4 7" xfId="14470"/>
    <cellStyle name="Normal 31 4 8" xfId="22237"/>
    <cellStyle name="Normal 31 5" xfId="2277"/>
    <cellStyle name="Normal 31 5 2" xfId="3862"/>
    <cellStyle name="Normal 31 5 2 2" xfId="17910"/>
    <cellStyle name="Normal 31 5 3" xfId="7021"/>
    <cellStyle name="Normal 31 5 3 2" xfId="19453"/>
    <cellStyle name="Normal 31 5 4" xfId="9023"/>
    <cellStyle name="Normal 31 5 4 2" xfId="20383"/>
    <cellStyle name="Normal 31 5 5" xfId="11270"/>
    <cellStyle name="Normal 31 5 6" xfId="12473"/>
    <cellStyle name="Normal 31 5 7" xfId="14350"/>
    <cellStyle name="Normal 31 5 8" xfId="22117"/>
    <cellStyle name="Normal 31 6" xfId="2662"/>
    <cellStyle name="Normal 31 6 2" xfId="4217"/>
    <cellStyle name="Normal 31 6 2 2" xfId="17911"/>
    <cellStyle name="Normal 31 6 3" xfId="7406"/>
    <cellStyle name="Normal 31 6 3 2" xfId="19454"/>
    <cellStyle name="Normal 31 6 4" xfId="9024"/>
    <cellStyle name="Normal 31 6 4 2" xfId="20384"/>
    <cellStyle name="Normal 31 6 5" xfId="11271"/>
    <cellStyle name="Normal 31 6 6" xfId="12474"/>
    <cellStyle name="Normal 31 6 7" xfId="14716"/>
    <cellStyle name="Normal 31 6 8" xfId="22483"/>
    <cellStyle name="Normal 31 7" xfId="2985"/>
    <cellStyle name="Normal 31 7 2" xfId="5314"/>
    <cellStyle name="Normal 31 7 2 2" xfId="17912"/>
    <cellStyle name="Normal 31 7 3" xfId="9025"/>
    <cellStyle name="Normal 31 7 3 2" xfId="19455"/>
    <cellStyle name="Normal 31 7 4" xfId="11272"/>
    <cellStyle name="Normal 31 7 4 2" xfId="20385"/>
    <cellStyle name="Normal 31 7 5" xfId="12475"/>
    <cellStyle name="Normal 31 7 6" xfId="14914"/>
    <cellStyle name="Normal 31 7 7" xfId="21225"/>
    <cellStyle name="Normal 31 8" xfId="4525"/>
    <cellStyle name="Normal 31 8 2" xfId="9026"/>
    <cellStyle name="Normal 31 8 2 2" xfId="17913"/>
    <cellStyle name="Normal 31 8 3" xfId="11273"/>
    <cellStyle name="Normal 31 8 3 2" xfId="19456"/>
    <cellStyle name="Normal 31 8 4" xfId="12476"/>
    <cellStyle name="Normal 31 8 4 2" xfId="20386"/>
    <cellStyle name="Normal 31 8 5" xfId="14983"/>
    <cellStyle name="Normal 31 9" xfId="5013"/>
    <cellStyle name="Normal 31 9 2" xfId="15182"/>
    <cellStyle name="Normal 31 9 3" xfId="19457"/>
    <cellStyle name="Normal 31 9 4" xfId="20387"/>
    <cellStyle name="Normal 32" xfId="397"/>
    <cellStyle name="Normal 32 10" xfId="9028"/>
    <cellStyle name="Normal 32 11" xfId="11274"/>
    <cellStyle name="Normal 32 12" xfId="12477"/>
    <cellStyle name="Normal 32 13" xfId="21076"/>
    <cellStyle name="Normal 32 2" xfId="774"/>
    <cellStyle name="Normal 32 2 2" xfId="3309"/>
    <cellStyle name="Normal 32 2 2 2" xfId="13346"/>
    <cellStyle name="Normal 32 2 3" xfId="5686"/>
    <cellStyle name="Normal 32 2 3 2" xfId="19459"/>
    <cellStyle name="Normal 32 2 4" xfId="9029"/>
    <cellStyle name="Normal 32 2 4 2" xfId="20388"/>
    <cellStyle name="Normal 32 2 5" xfId="11275"/>
    <cellStyle name="Normal 32 2 6" xfId="12478"/>
    <cellStyle name="Normal 32 2 7" xfId="13002"/>
    <cellStyle name="Normal 32 2 8" xfId="21500"/>
    <cellStyle name="Normal 32 3" xfId="1233"/>
    <cellStyle name="Normal 32 3 2" xfId="3510"/>
    <cellStyle name="Normal 32 3 2 2" xfId="17915"/>
    <cellStyle name="Normal 32 3 3" xfId="5983"/>
    <cellStyle name="Normal 32 3 3 2" xfId="19460"/>
    <cellStyle name="Normal 32 3 4" xfId="9030"/>
    <cellStyle name="Normal 32 3 4 2" xfId="20389"/>
    <cellStyle name="Normal 32 3 5" xfId="11276"/>
    <cellStyle name="Normal 32 3 6" xfId="12479"/>
    <cellStyle name="Normal 32 3 7" xfId="13954"/>
    <cellStyle name="Normal 32 3 8" xfId="21722"/>
    <cellStyle name="Normal 32 4" xfId="2457"/>
    <cellStyle name="Normal 32 4 2" xfId="4037"/>
    <cellStyle name="Normal 32 4 2 2" xfId="17916"/>
    <cellStyle name="Normal 32 4 3" xfId="7201"/>
    <cellStyle name="Normal 32 4 3 2" xfId="19461"/>
    <cellStyle name="Normal 32 4 4" xfId="9031"/>
    <cellStyle name="Normal 32 4 4 2" xfId="20390"/>
    <cellStyle name="Normal 32 4 5" xfId="11277"/>
    <cellStyle name="Normal 32 4 6" xfId="12480"/>
    <cellStyle name="Normal 32 4 7" xfId="14528"/>
    <cellStyle name="Normal 32 4 8" xfId="22295"/>
    <cellStyle name="Normal 32 5" xfId="2680"/>
    <cellStyle name="Normal 32 5 2" xfId="4235"/>
    <cellStyle name="Normal 32 5 2 2" xfId="17917"/>
    <cellStyle name="Normal 32 5 3" xfId="7424"/>
    <cellStyle name="Normal 32 5 3 2" xfId="19462"/>
    <cellStyle name="Normal 32 5 4" xfId="9032"/>
    <cellStyle name="Normal 32 5 4 2" xfId="20391"/>
    <cellStyle name="Normal 32 5 5" xfId="11278"/>
    <cellStyle name="Normal 32 5 6" xfId="12481"/>
    <cellStyle name="Normal 32 5 7" xfId="14734"/>
    <cellStyle name="Normal 32 5 8" xfId="22501"/>
    <cellStyle name="Normal 32 6" xfId="2794"/>
    <cellStyle name="Normal 32 6 2" xfId="4327"/>
    <cellStyle name="Normal 32 6 2 2" xfId="17918"/>
    <cellStyle name="Normal 32 6 3" xfId="7538"/>
    <cellStyle name="Normal 32 6 3 2" xfId="19463"/>
    <cellStyle name="Normal 32 6 4" xfId="9033"/>
    <cellStyle name="Normal 32 6 4 2" xfId="20392"/>
    <cellStyle name="Normal 32 6 5" xfId="11279"/>
    <cellStyle name="Normal 32 6 6" xfId="12482"/>
    <cellStyle name="Normal 32 6 7" xfId="14833"/>
    <cellStyle name="Normal 32 6 8" xfId="22600"/>
    <cellStyle name="Normal 32 7" xfId="3041"/>
    <cellStyle name="Normal 32 7 2" xfId="5315"/>
    <cellStyle name="Normal 32 7 2 2" xfId="17919"/>
    <cellStyle name="Normal 32 7 3" xfId="9034"/>
    <cellStyle name="Normal 32 7 3 2" xfId="19464"/>
    <cellStyle name="Normal 32 7 4" xfId="11280"/>
    <cellStyle name="Normal 32 7 4 2" xfId="20393"/>
    <cellStyle name="Normal 32 7 5" xfId="12483"/>
    <cellStyle name="Normal 32 7 6" xfId="14917"/>
    <cellStyle name="Normal 32 7 7" xfId="21226"/>
    <cellStyle name="Normal 32 8" xfId="4581"/>
    <cellStyle name="Normal 32 8 2" xfId="9035"/>
    <cellStyle name="Normal 32 8 2 2" xfId="17920"/>
    <cellStyle name="Normal 32 8 3" xfId="11281"/>
    <cellStyle name="Normal 32 8 3 2" xfId="19465"/>
    <cellStyle name="Normal 32 8 4" xfId="12484"/>
    <cellStyle name="Normal 32 8 4 2" xfId="20394"/>
    <cellStyle name="Normal 32 8 5" xfId="14960"/>
    <cellStyle name="Normal 32 9" xfId="5071"/>
    <cellStyle name="Normal 32 9 2" xfId="15239"/>
    <cellStyle name="Normal 32 9 3" xfId="19466"/>
    <cellStyle name="Normal 32 9 4" xfId="20395"/>
    <cellStyle name="Normal 33" xfId="401"/>
    <cellStyle name="Normal 33 10" xfId="9037"/>
    <cellStyle name="Normal 33 11" xfId="11282"/>
    <cellStyle name="Normal 33 12" xfId="12485"/>
    <cellStyle name="Normal 33 13" xfId="21080"/>
    <cellStyle name="Normal 33 2" xfId="778"/>
    <cellStyle name="Normal 33 2 2" xfId="3313"/>
    <cellStyle name="Normal 33 2 2 2" xfId="13350"/>
    <cellStyle name="Normal 33 2 3" xfId="5690"/>
    <cellStyle name="Normal 33 2 3 2" xfId="19468"/>
    <cellStyle name="Normal 33 2 4" xfId="9038"/>
    <cellStyle name="Normal 33 2 4 2" xfId="20396"/>
    <cellStyle name="Normal 33 2 5" xfId="11283"/>
    <cellStyle name="Normal 33 2 6" xfId="12486"/>
    <cellStyle name="Normal 33 2 7" xfId="13001"/>
    <cellStyle name="Normal 33 2 8" xfId="21504"/>
    <cellStyle name="Normal 33 3" xfId="1237"/>
    <cellStyle name="Normal 33 3 2" xfId="3514"/>
    <cellStyle name="Normal 33 3 2 2" xfId="17922"/>
    <cellStyle name="Normal 33 3 3" xfId="5987"/>
    <cellStyle name="Normal 33 3 3 2" xfId="19469"/>
    <cellStyle name="Normal 33 3 4" xfId="9039"/>
    <cellStyle name="Normal 33 3 4 2" xfId="20397"/>
    <cellStyle name="Normal 33 3 5" xfId="11284"/>
    <cellStyle name="Normal 33 3 6" xfId="12487"/>
    <cellStyle name="Normal 33 3 7" xfId="13958"/>
    <cellStyle name="Normal 33 3 8" xfId="21726"/>
    <cellStyle name="Normal 33 4" xfId="2461"/>
    <cellStyle name="Normal 33 4 2" xfId="4041"/>
    <cellStyle name="Normal 33 4 2 2" xfId="17923"/>
    <cellStyle name="Normal 33 4 3" xfId="7205"/>
    <cellStyle name="Normal 33 4 3 2" xfId="19470"/>
    <cellStyle name="Normal 33 4 4" xfId="9040"/>
    <cellStyle name="Normal 33 4 4 2" xfId="20398"/>
    <cellStyle name="Normal 33 4 5" xfId="11285"/>
    <cellStyle name="Normal 33 4 6" xfId="12488"/>
    <cellStyle name="Normal 33 4 7" xfId="14532"/>
    <cellStyle name="Normal 33 4 8" xfId="22299"/>
    <cellStyle name="Normal 33 5" xfId="2684"/>
    <cellStyle name="Normal 33 5 2" xfId="4239"/>
    <cellStyle name="Normal 33 5 2 2" xfId="17924"/>
    <cellStyle name="Normal 33 5 3" xfId="7428"/>
    <cellStyle name="Normal 33 5 3 2" xfId="19471"/>
    <cellStyle name="Normal 33 5 4" xfId="9041"/>
    <cellStyle name="Normal 33 5 4 2" xfId="20399"/>
    <cellStyle name="Normal 33 5 5" xfId="11286"/>
    <cellStyle name="Normal 33 5 6" xfId="12489"/>
    <cellStyle name="Normal 33 5 7" xfId="14738"/>
    <cellStyle name="Normal 33 5 8" xfId="22505"/>
    <cellStyle name="Normal 33 6" xfId="2798"/>
    <cellStyle name="Normal 33 6 2" xfId="4331"/>
    <cellStyle name="Normal 33 6 2 2" xfId="17925"/>
    <cellStyle name="Normal 33 6 3" xfId="7542"/>
    <cellStyle name="Normal 33 6 3 2" xfId="19472"/>
    <cellStyle name="Normal 33 6 4" xfId="9042"/>
    <cellStyle name="Normal 33 6 4 2" xfId="20400"/>
    <cellStyle name="Normal 33 6 5" xfId="11287"/>
    <cellStyle name="Normal 33 6 6" xfId="12490"/>
    <cellStyle name="Normal 33 6 7" xfId="14837"/>
    <cellStyle name="Normal 33 6 8" xfId="22604"/>
    <cellStyle name="Normal 33 7" xfId="3045"/>
    <cellStyle name="Normal 33 7 2" xfId="5316"/>
    <cellStyle name="Normal 33 7 2 2" xfId="17926"/>
    <cellStyle name="Normal 33 7 3" xfId="9043"/>
    <cellStyle name="Normal 33 7 3 2" xfId="19473"/>
    <cellStyle name="Normal 33 7 4" xfId="11288"/>
    <cellStyle name="Normal 33 7 4 2" xfId="20401"/>
    <cellStyle name="Normal 33 7 5" xfId="12491"/>
    <cellStyle name="Normal 33 7 6" xfId="14919"/>
    <cellStyle name="Normal 33 7 7" xfId="21227"/>
    <cellStyle name="Normal 33 8" xfId="4585"/>
    <cellStyle name="Normal 33 8 2" xfId="9044"/>
    <cellStyle name="Normal 33 8 2 2" xfId="17927"/>
    <cellStyle name="Normal 33 8 3" xfId="11289"/>
    <cellStyle name="Normal 33 8 3 2" xfId="19474"/>
    <cellStyle name="Normal 33 8 4" xfId="12492"/>
    <cellStyle name="Normal 33 8 4 2" xfId="20402"/>
    <cellStyle name="Normal 33 8 5" xfId="14967"/>
    <cellStyle name="Normal 33 9" xfId="5075"/>
    <cellStyle name="Normal 33 9 2" xfId="15243"/>
    <cellStyle name="Normal 33 9 3" xfId="19475"/>
    <cellStyle name="Normal 33 9 4" xfId="20403"/>
    <cellStyle name="Normal 34" xfId="400"/>
    <cellStyle name="Normal 34 10" xfId="9046"/>
    <cellStyle name="Normal 34 11" xfId="11290"/>
    <cellStyle name="Normal 34 12" xfId="12493"/>
    <cellStyle name="Normal 34 13" xfId="21079"/>
    <cellStyle name="Normal 34 2" xfId="777"/>
    <cellStyle name="Normal 34 2 2" xfId="3312"/>
    <cellStyle name="Normal 34 2 2 2" xfId="13349"/>
    <cellStyle name="Normal 34 2 3" xfId="5689"/>
    <cellStyle name="Normal 34 2 3 2" xfId="19477"/>
    <cellStyle name="Normal 34 2 4" xfId="9047"/>
    <cellStyle name="Normal 34 2 4 2" xfId="20404"/>
    <cellStyle name="Normal 34 2 5" xfId="11291"/>
    <cellStyle name="Normal 34 2 6" xfId="12494"/>
    <cellStyle name="Normal 34 2 7" xfId="13000"/>
    <cellStyle name="Normal 34 2 8" xfId="21503"/>
    <cellStyle name="Normal 34 3" xfId="1236"/>
    <cellStyle name="Normal 34 3 2" xfId="3513"/>
    <cellStyle name="Normal 34 3 2 2" xfId="17929"/>
    <cellStyle name="Normal 34 3 3" xfId="5986"/>
    <cellStyle name="Normal 34 3 3 2" xfId="19478"/>
    <cellStyle name="Normal 34 3 4" xfId="9048"/>
    <cellStyle name="Normal 34 3 4 2" xfId="20405"/>
    <cellStyle name="Normal 34 3 5" xfId="11292"/>
    <cellStyle name="Normal 34 3 6" xfId="12495"/>
    <cellStyle name="Normal 34 3 7" xfId="13957"/>
    <cellStyle name="Normal 34 3 8" xfId="21725"/>
    <cellStyle name="Normal 34 4" xfId="2460"/>
    <cellStyle name="Normal 34 4 2" xfId="4040"/>
    <cellStyle name="Normal 34 4 2 2" xfId="17930"/>
    <cellStyle name="Normal 34 4 3" xfId="7204"/>
    <cellStyle name="Normal 34 4 3 2" xfId="19479"/>
    <cellStyle name="Normal 34 4 4" xfId="9049"/>
    <cellStyle name="Normal 34 4 4 2" xfId="20406"/>
    <cellStyle name="Normal 34 4 5" xfId="11293"/>
    <cellStyle name="Normal 34 4 6" xfId="12496"/>
    <cellStyle name="Normal 34 4 7" xfId="14531"/>
    <cellStyle name="Normal 34 4 8" xfId="22298"/>
    <cellStyle name="Normal 34 5" xfId="2683"/>
    <cellStyle name="Normal 34 5 2" xfId="4238"/>
    <cellStyle name="Normal 34 5 2 2" xfId="17931"/>
    <cellStyle name="Normal 34 5 3" xfId="7427"/>
    <cellStyle name="Normal 34 5 3 2" xfId="19480"/>
    <cellStyle name="Normal 34 5 4" xfId="9050"/>
    <cellStyle name="Normal 34 5 4 2" xfId="20407"/>
    <cellStyle name="Normal 34 5 5" xfId="11294"/>
    <cellStyle name="Normal 34 5 6" xfId="12497"/>
    <cellStyle name="Normal 34 5 7" xfId="14737"/>
    <cellStyle name="Normal 34 5 8" xfId="22504"/>
    <cellStyle name="Normal 34 6" xfId="2797"/>
    <cellStyle name="Normal 34 6 2" xfId="4330"/>
    <cellStyle name="Normal 34 6 2 2" xfId="17932"/>
    <cellStyle name="Normal 34 6 3" xfId="7541"/>
    <cellStyle name="Normal 34 6 3 2" xfId="19481"/>
    <cellStyle name="Normal 34 6 4" xfId="9051"/>
    <cellStyle name="Normal 34 6 4 2" xfId="20408"/>
    <cellStyle name="Normal 34 6 5" xfId="11295"/>
    <cellStyle name="Normal 34 6 6" xfId="12498"/>
    <cellStyle name="Normal 34 6 7" xfId="14836"/>
    <cellStyle name="Normal 34 6 8" xfId="22603"/>
    <cellStyle name="Normal 34 7" xfId="3044"/>
    <cellStyle name="Normal 34 7 2" xfId="5342"/>
    <cellStyle name="Normal 34 7 2 2" xfId="17933"/>
    <cellStyle name="Normal 34 7 3" xfId="9052"/>
    <cellStyle name="Normal 34 7 3 2" xfId="19482"/>
    <cellStyle name="Normal 34 7 4" xfId="11296"/>
    <cellStyle name="Normal 34 7 4 2" xfId="20409"/>
    <cellStyle name="Normal 34 7 5" xfId="12499"/>
    <cellStyle name="Normal 34 7 6" xfId="14918"/>
    <cellStyle name="Normal 34 7 7" xfId="21237"/>
    <cellStyle name="Normal 34 8" xfId="4584"/>
    <cellStyle name="Normal 34 8 2" xfId="9053"/>
    <cellStyle name="Normal 34 8 2 2" xfId="17934"/>
    <cellStyle name="Normal 34 8 3" xfId="11297"/>
    <cellStyle name="Normal 34 8 3 2" xfId="19483"/>
    <cellStyle name="Normal 34 8 4" xfId="12500"/>
    <cellStyle name="Normal 34 8 4 2" xfId="20410"/>
    <cellStyle name="Normal 34 8 5" xfId="14977"/>
    <cellStyle name="Normal 34 9" xfId="5074"/>
    <cellStyle name="Normal 34 9 2" xfId="15242"/>
    <cellStyle name="Normal 34 9 3" xfId="19484"/>
    <cellStyle name="Normal 34 9 4" xfId="20411"/>
    <cellStyle name="Normal 35" xfId="4369"/>
    <cellStyle name="Normal 35 10" xfId="11298"/>
    <cellStyle name="Normal 35 11" xfId="12501"/>
    <cellStyle name="Normal 35 12" xfId="20867"/>
    <cellStyle name="Normal 35 2" xfId="532"/>
    <cellStyle name="Normal 35 2 2" xfId="4638"/>
    <cellStyle name="Normal 35 2 2 2" xfId="13437"/>
    <cellStyle name="Normal 35 2 3" xfId="5445"/>
    <cellStyle name="Normal 35 2 4" xfId="9056"/>
    <cellStyle name="Normal 35 2 5" xfId="11299"/>
    <cellStyle name="Normal 35 2 6" xfId="12502"/>
    <cellStyle name="Normal 35 2 7" xfId="12999"/>
    <cellStyle name="Normal 35 3" xfId="488"/>
    <cellStyle name="Normal 35 3 2" xfId="5412"/>
    <cellStyle name="Normal 35 3 3" xfId="9057"/>
    <cellStyle name="Normal 35 3 4" xfId="11300"/>
    <cellStyle name="Normal 35 3 5" xfId="12503"/>
    <cellStyle name="Normal 35 4" xfId="2196"/>
    <cellStyle name="Normal 35 4 2" xfId="6940"/>
    <cellStyle name="Normal 35 4 3" xfId="9058"/>
    <cellStyle name="Normal 35 4 4" xfId="11301"/>
    <cellStyle name="Normal 35 4 5" xfId="12504"/>
    <cellStyle name="Normal 35 5" xfId="2231"/>
    <cellStyle name="Normal 35 5 2" xfId="6975"/>
    <cellStyle name="Normal 35 5 3" xfId="9059"/>
    <cellStyle name="Normal 35 5 4" xfId="11302"/>
    <cellStyle name="Normal 35 5 5" xfId="12505"/>
    <cellStyle name="Normal 35 6" xfId="2246"/>
    <cellStyle name="Normal 35 6 2" xfId="6990"/>
    <cellStyle name="Normal 35 6 3" xfId="9060"/>
    <cellStyle name="Normal 35 6 4" xfId="11303"/>
    <cellStyle name="Normal 35 6 5" xfId="12506"/>
    <cellStyle name="Normal 35 7" xfId="4394"/>
    <cellStyle name="Normal 35 7 2" xfId="5317"/>
    <cellStyle name="Normal 35 7 2 2" xfId="19491"/>
    <cellStyle name="Normal 35 7 3" xfId="9061"/>
    <cellStyle name="Normal 35 7 3 2" xfId="20412"/>
    <cellStyle name="Normal 35 7 4" xfId="11304"/>
    <cellStyle name="Normal 35 7 5" xfId="12507"/>
    <cellStyle name="Normal 35 7 6" xfId="21228"/>
    <cellStyle name="Normal 35 8" xfId="4919"/>
    <cellStyle name="Normal 35 9" xfId="9055"/>
    <cellStyle name="Normal 36" xfId="832"/>
    <cellStyle name="Normal 36 2" xfId="5318"/>
    <cellStyle name="Normal 36 2 2" xfId="9063"/>
    <cellStyle name="Normal 36 2 2 2" xfId="13684"/>
    <cellStyle name="Normal 36 2 3" xfId="11306"/>
    <cellStyle name="Normal 36 2 4" xfId="12509"/>
    <cellStyle name="Normal 36 3" xfId="9062"/>
    <cellStyle name="Normal 36 3 2" xfId="9064"/>
    <cellStyle name="Normal 36 3 3" xfId="11307"/>
    <cellStyle name="Normal 36 3 4" xfId="12510"/>
    <cellStyle name="Normal 36 3 5" xfId="14954"/>
    <cellStyle name="Normal 36 4" xfId="9065"/>
    <cellStyle name="Normal 36 4 2" xfId="15006"/>
    <cellStyle name="Normal 36 5" xfId="9066"/>
    <cellStyle name="Normal 36 5 2" xfId="15285"/>
    <cellStyle name="Normal 36 6" xfId="11305"/>
    <cellStyle name="Normal 36 7" xfId="12508"/>
    <cellStyle name="Normal 36 8" xfId="21127"/>
    <cellStyle name="Normal 37" xfId="529"/>
    <cellStyle name="Normal 37 2" xfId="5319"/>
    <cellStyle name="Normal 37 2 2" xfId="9068"/>
    <cellStyle name="Normal 37 2 2 2" xfId="13434"/>
    <cellStyle name="Normal 37 2 3" xfId="11309"/>
    <cellStyle name="Normal 37 2 4" xfId="12512"/>
    <cellStyle name="Normal 37 3" xfId="9067"/>
    <cellStyle name="Normal 37 3 2" xfId="9069"/>
    <cellStyle name="Normal 37 3 3" xfId="11310"/>
    <cellStyle name="Normal 37 3 4" xfId="12513"/>
    <cellStyle name="Normal 37 3 5" xfId="14928"/>
    <cellStyle name="Normal 37 4" xfId="9070"/>
    <cellStyle name="Normal 37 4 2" xfId="15024"/>
    <cellStyle name="Normal 37 5" xfId="9071"/>
    <cellStyle name="Normal 37 5 2" xfId="15051"/>
    <cellStyle name="Normal 37 6" xfId="11308"/>
    <cellStyle name="Normal 37 7" xfId="12511"/>
    <cellStyle name="Normal 37 8" xfId="20865"/>
    <cellStyle name="Normal 38" xfId="917"/>
    <cellStyle name="Normal 38 2" xfId="5341"/>
    <cellStyle name="Normal 38 2 2" xfId="9073"/>
    <cellStyle name="Normal 38 2 2 2" xfId="13729"/>
    <cellStyle name="Normal 38 2 3" xfId="11314"/>
    <cellStyle name="Normal 38 2 4" xfId="12515"/>
    <cellStyle name="Normal 38 3" xfId="9072"/>
    <cellStyle name="Normal 38 3 2" xfId="9074"/>
    <cellStyle name="Normal 38 3 3" xfId="11315"/>
    <cellStyle name="Normal 38 3 4" xfId="12516"/>
    <cellStyle name="Normal 38 3 5" xfId="14966"/>
    <cellStyle name="Normal 38 4" xfId="9075"/>
    <cellStyle name="Normal 38 4 2" xfId="14986"/>
    <cellStyle name="Normal 38 5" xfId="9076"/>
    <cellStyle name="Normal 38 5 2" xfId="15293"/>
    <cellStyle name="Normal 38 6" xfId="11313"/>
    <cellStyle name="Normal 38 7" xfId="12514"/>
    <cellStyle name="Normal 38 8" xfId="21168"/>
    <cellStyle name="Normal 39" xfId="993"/>
    <cellStyle name="Normal 39 2" xfId="5320"/>
    <cellStyle name="Normal 39 2 2" xfId="9078"/>
    <cellStyle name="Normal 39 2 2 2" xfId="13776"/>
    <cellStyle name="Normal 39 2 3" xfId="11319"/>
    <cellStyle name="Normal 39 2 4" xfId="12518"/>
    <cellStyle name="Normal 39 3" xfId="9077"/>
    <cellStyle name="Normal 39 3 2" xfId="9079"/>
    <cellStyle name="Normal 39 3 3" xfId="11320"/>
    <cellStyle name="Normal 39 3 4" xfId="12519"/>
    <cellStyle name="Normal 39 3 5" xfId="14976"/>
    <cellStyle name="Normal 39 4" xfId="9080"/>
    <cellStyle name="Normal 39 4 2" xfId="14990"/>
    <cellStyle name="Normal 39 5" xfId="9081"/>
    <cellStyle name="Normal 39 5 2" xfId="15302"/>
    <cellStyle name="Normal 39 6" xfId="11318"/>
    <cellStyle name="Normal 39 7" xfId="12517"/>
    <cellStyle name="Normal 39 8" xfId="21211"/>
    <cellStyle name="Normal 4" xfId="109"/>
    <cellStyle name="Normal 4 10" xfId="1782"/>
    <cellStyle name="Normal 4 10 2" xfId="14055"/>
    <cellStyle name="Normal 4 10 3" xfId="21823"/>
    <cellStyle name="Normal 4 11" xfId="1933"/>
    <cellStyle name="Normal 4 11 2" xfId="14092"/>
    <cellStyle name="Normal 4 11 3" xfId="21859"/>
    <cellStyle name="Normal 4 12" xfId="1999"/>
    <cellStyle name="Normal 4 12 2" xfId="14121"/>
    <cellStyle name="Normal 4 12 3" xfId="21888"/>
    <cellStyle name="Normal 4 13" xfId="2043"/>
    <cellStyle name="Normal 4 13 2" xfId="14142"/>
    <cellStyle name="Normal 4 13 3" xfId="21909"/>
    <cellStyle name="Normal 4 14" xfId="2179"/>
    <cellStyle name="Normal 4 14 2" xfId="3780"/>
    <cellStyle name="Normal 4 14 2 2" xfId="17967"/>
    <cellStyle name="Normal 4 14 3" xfId="6923"/>
    <cellStyle name="Normal 4 14 3 2" xfId="19517"/>
    <cellStyle name="Normal 4 14 4" xfId="9087"/>
    <cellStyle name="Normal 4 14 4 2" xfId="20413"/>
    <cellStyle name="Normal 4 14 5" xfId="11328"/>
    <cellStyle name="Normal 4 14 6" xfId="12521"/>
    <cellStyle name="Normal 4 14 7" xfId="14265"/>
    <cellStyle name="Normal 4 14 8" xfId="22032"/>
    <cellStyle name="Normal 4 15" xfId="2561"/>
    <cellStyle name="Normal 4 15 2" xfId="4129"/>
    <cellStyle name="Normal 4 15 2 2" xfId="17968"/>
    <cellStyle name="Normal 4 15 3" xfId="7305"/>
    <cellStyle name="Normal 4 15 3 2" xfId="19518"/>
    <cellStyle name="Normal 4 15 4" xfId="9088"/>
    <cellStyle name="Normal 4 15 4 2" xfId="20414"/>
    <cellStyle name="Normal 4 15 5" xfId="11329"/>
    <cellStyle name="Normal 4 15 6" xfId="12522"/>
    <cellStyle name="Normal 4 15 7" xfId="14621"/>
    <cellStyle name="Normal 4 15 8" xfId="22388"/>
    <cellStyle name="Normal 4 16" xfId="2747"/>
    <cellStyle name="Normal 4 16 2" xfId="4291"/>
    <cellStyle name="Normal 4 16 2 2" xfId="17969"/>
    <cellStyle name="Normal 4 16 3" xfId="7491"/>
    <cellStyle name="Normal 4 16 3 2" xfId="19519"/>
    <cellStyle name="Normal 4 16 4" xfId="9089"/>
    <cellStyle name="Normal 4 16 4 2" xfId="20415"/>
    <cellStyle name="Normal 4 16 5" xfId="11330"/>
    <cellStyle name="Normal 4 16 6" xfId="12523"/>
    <cellStyle name="Normal 4 16 7" xfId="14791"/>
    <cellStyle name="Normal 4 16 8" xfId="22558"/>
    <cellStyle name="Normal 4 17" xfId="2857"/>
    <cellStyle name="Normal 4 17 2" xfId="5330"/>
    <cellStyle name="Normal 4 17 2 2" xfId="17970"/>
    <cellStyle name="Normal 4 17 3" xfId="9090"/>
    <cellStyle name="Normal 4 17 3 2" xfId="19520"/>
    <cellStyle name="Normal 4 17 4" xfId="11331"/>
    <cellStyle name="Normal 4 17 4 2" xfId="20416"/>
    <cellStyle name="Normal 4 17 5" xfId="12524"/>
    <cellStyle name="Normal 4 17 6" xfId="14883"/>
    <cellStyle name="Normal 4 17 7" xfId="21231"/>
    <cellStyle name="Normal 4 18" xfId="4389"/>
    <cellStyle name="Normal 4 18 2" xfId="9091"/>
    <cellStyle name="Normal 4 18 2 2" xfId="17971"/>
    <cellStyle name="Normal 4 18 3" xfId="11332"/>
    <cellStyle name="Normal 4 18 3 2" xfId="19521"/>
    <cellStyle name="Normal 4 18 4" xfId="12525"/>
    <cellStyle name="Normal 4 18 4 2" xfId="20417"/>
    <cellStyle name="Normal 4 18 5" xfId="15021"/>
    <cellStyle name="Normal 4 19" xfId="4755"/>
    <cellStyle name="Normal 4 19 2" xfId="15049"/>
    <cellStyle name="Normal 4 19 3" xfId="19522"/>
    <cellStyle name="Normal 4 19 4" xfId="20418"/>
    <cellStyle name="Normal 4 2" xfId="140"/>
    <cellStyle name="Normal 4 2 10" xfId="2211"/>
    <cellStyle name="Normal 4 2 10 2" xfId="3805"/>
    <cellStyle name="Normal 4 2 10 2 2" xfId="17973"/>
    <cellStyle name="Normal 4 2 10 3" xfId="6955"/>
    <cellStyle name="Normal 4 2 10 3 2" xfId="19524"/>
    <cellStyle name="Normal 4 2 10 4" xfId="9094"/>
    <cellStyle name="Normal 4 2 10 4 2" xfId="20419"/>
    <cellStyle name="Normal 4 2 10 5" xfId="11335"/>
    <cellStyle name="Normal 4 2 10 6" xfId="12527"/>
    <cellStyle name="Normal 4 2 10 7" xfId="14293"/>
    <cellStyle name="Normal 4 2 10 8" xfId="22060"/>
    <cellStyle name="Normal 4 2 11" xfId="2573"/>
    <cellStyle name="Normal 4 2 11 2" xfId="4140"/>
    <cellStyle name="Normal 4 2 11 2 2" xfId="17974"/>
    <cellStyle name="Normal 4 2 11 3" xfId="7317"/>
    <cellStyle name="Normal 4 2 11 3 2" xfId="19525"/>
    <cellStyle name="Normal 4 2 11 4" xfId="9095"/>
    <cellStyle name="Normal 4 2 11 4 2" xfId="20420"/>
    <cellStyle name="Normal 4 2 11 5" xfId="11336"/>
    <cellStyle name="Normal 4 2 11 6" xfId="12528"/>
    <cellStyle name="Normal 4 2 11 7" xfId="14633"/>
    <cellStyle name="Normal 4 2 11 8" xfId="22400"/>
    <cellStyle name="Normal 4 2 12" xfId="2749"/>
    <cellStyle name="Normal 4 2 12 2" xfId="4293"/>
    <cellStyle name="Normal 4 2 12 2 2" xfId="17975"/>
    <cellStyle name="Normal 4 2 12 3" xfId="7493"/>
    <cellStyle name="Normal 4 2 12 3 2" xfId="19526"/>
    <cellStyle name="Normal 4 2 12 4" xfId="9096"/>
    <cellStyle name="Normal 4 2 12 4 2" xfId="20421"/>
    <cellStyle name="Normal 4 2 12 5" xfId="11337"/>
    <cellStyle name="Normal 4 2 12 6" xfId="12529"/>
    <cellStyle name="Normal 4 2 12 7" xfId="14793"/>
    <cellStyle name="Normal 4 2 12 8" xfId="22560"/>
    <cellStyle name="Normal 4 2 13" xfId="2876"/>
    <cellStyle name="Normal 4 2 13 2" xfId="5750"/>
    <cellStyle name="Normal 4 2 13 2 2" xfId="17976"/>
    <cellStyle name="Normal 4 2 13 3" xfId="9097"/>
    <cellStyle name="Normal 4 2 13 3 2" xfId="19527"/>
    <cellStyle name="Normal 4 2 13 4" xfId="11338"/>
    <cellStyle name="Normal 4 2 13 4 2" xfId="20422"/>
    <cellStyle name="Normal 4 2 13 5" xfId="12530"/>
    <cellStyle name="Normal 4 2 13 6" xfId="14889"/>
    <cellStyle name="Normal 4 2 13 7" xfId="21551"/>
    <cellStyle name="Normal 4 2 14" xfId="4409"/>
    <cellStyle name="Normal 4 2 14 2" xfId="9098"/>
    <cellStyle name="Normal 4 2 14 2 2" xfId="17977"/>
    <cellStyle name="Normal 4 2 14 3" xfId="11339"/>
    <cellStyle name="Normal 4 2 14 3 2" xfId="19528"/>
    <cellStyle name="Normal 4 2 14 4" xfId="12531"/>
    <cellStyle name="Normal 4 2 14 4 2" xfId="20423"/>
    <cellStyle name="Normal 4 2 14 5" xfId="15016"/>
    <cellStyle name="Normal 4 2 15" xfId="4782"/>
    <cellStyle name="Normal 4 2 15 2" xfId="15065"/>
    <cellStyle name="Normal 4 2 15 3" xfId="19529"/>
    <cellStyle name="Normal 4 2 15 4" xfId="20424"/>
    <cellStyle name="Normal 4 2 16" xfId="9093"/>
    <cellStyle name="Normal 4 2 17" xfId="11334"/>
    <cellStyle name="Normal 4 2 18" xfId="12526"/>
    <cellStyle name="Normal 4 2 19" xfId="13029"/>
    <cellStyle name="Normal 4 2 2" xfId="318"/>
    <cellStyle name="Normal 4 2 2 10" xfId="9100"/>
    <cellStyle name="Normal 4 2 2 10 2" xfId="20425"/>
    <cellStyle name="Normal 4 2 2 11" xfId="11341"/>
    <cellStyle name="Normal 4 2 2 12" xfId="12532"/>
    <cellStyle name="Normal 4 2 2 13" xfId="13058"/>
    <cellStyle name="Normal 4 2 2 14" xfId="20998"/>
    <cellStyle name="Normal 4 2 2 2" xfId="695"/>
    <cellStyle name="Normal 4 2 2 2 2" xfId="3232"/>
    <cellStyle name="Normal 4 2 2 2 2 2" xfId="17979"/>
    <cellStyle name="Normal 4 2 2 2 3" xfId="5607"/>
    <cellStyle name="Normal 4 2 2 2 3 2" xfId="19531"/>
    <cellStyle name="Normal 4 2 2 2 4" xfId="9101"/>
    <cellStyle name="Normal 4 2 2 2 4 2" xfId="20426"/>
    <cellStyle name="Normal 4 2 2 2 5" xfId="11342"/>
    <cellStyle name="Normal 4 2 2 2 6" xfId="12533"/>
    <cellStyle name="Normal 4 2 2 2 7" xfId="13159"/>
    <cellStyle name="Normal 4 2 2 2 8" xfId="21423"/>
    <cellStyle name="Normal 4 2 2 3" xfId="1156"/>
    <cellStyle name="Normal 4 2 2 3 2" xfId="3433"/>
    <cellStyle name="Normal 4 2 2 3 2 2" xfId="17980"/>
    <cellStyle name="Normal 4 2 2 3 3" xfId="5906"/>
    <cellStyle name="Normal 4 2 2 3 3 2" xfId="19532"/>
    <cellStyle name="Normal 4 2 2 3 4" xfId="9102"/>
    <cellStyle name="Normal 4 2 2 3 4 2" xfId="20427"/>
    <cellStyle name="Normal 4 2 2 3 5" xfId="11343"/>
    <cellStyle name="Normal 4 2 2 3 6" xfId="12534"/>
    <cellStyle name="Normal 4 2 2 3 7" xfId="13877"/>
    <cellStyle name="Normal 4 2 2 3 8" xfId="21645"/>
    <cellStyle name="Normal 4 2 2 4" xfId="2378"/>
    <cellStyle name="Normal 4 2 2 4 2" xfId="3958"/>
    <cellStyle name="Normal 4 2 2 4 2 2" xfId="17981"/>
    <cellStyle name="Normal 4 2 2 4 3" xfId="7122"/>
    <cellStyle name="Normal 4 2 2 4 3 2" xfId="19533"/>
    <cellStyle name="Normal 4 2 2 4 4" xfId="9103"/>
    <cellStyle name="Normal 4 2 2 4 4 2" xfId="20428"/>
    <cellStyle name="Normal 4 2 2 4 5" xfId="11344"/>
    <cellStyle name="Normal 4 2 2 4 6" xfId="12535"/>
    <cellStyle name="Normal 4 2 2 4 7" xfId="14449"/>
    <cellStyle name="Normal 4 2 2 4 8" xfId="22216"/>
    <cellStyle name="Normal 4 2 2 5" xfId="2079"/>
    <cellStyle name="Normal 4 2 2 5 2" xfId="3686"/>
    <cellStyle name="Normal 4 2 2 5 2 2" xfId="17982"/>
    <cellStyle name="Normal 4 2 2 5 3" xfId="6823"/>
    <cellStyle name="Normal 4 2 2 5 3 2" xfId="19534"/>
    <cellStyle name="Normal 4 2 2 5 4" xfId="9104"/>
    <cellStyle name="Normal 4 2 2 5 4 2" xfId="20429"/>
    <cellStyle name="Normal 4 2 2 5 5" xfId="11345"/>
    <cellStyle name="Normal 4 2 2 5 6" xfId="12536"/>
    <cellStyle name="Normal 4 2 2 5 7" xfId="14170"/>
    <cellStyle name="Normal 4 2 2 5 8" xfId="21937"/>
    <cellStyle name="Normal 4 2 2 6" xfId="2310"/>
    <cellStyle name="Normal 4 2 2 6 2" xfId="3892"/>
    <cellStyle name="Normal 4 2 2 6 2 2" xfId="17983"/>
    <cellStyle name="Normal 4 2 2 6 3" xfId="7054"/>
    <cellStyle name="Normal 4 2 2 6 3 2" xfId="19535"/>
    <cellStyle name="Normal 4 2 2 6 4" xfId="9105"/>
    <cellStyle name="Normal 4 2 2 6 4 2" xfId="20430"/>
    <cellStyle name="Normal 4 2 2 6 5" xfId="11346"/>
    <cellStyle name="Normal 4 2 2 6 6" xfId="12537"/>
    <cellStyle name="Normal 4 2 2 6 7" xfId="14382"/>
    <cellStyle name="Normal 4 2 2 6 8" xfId="22149"/>
    <cellStyle name="Normal 4 2 2 7" xfId="2964"/>
    <cellStyle name="Normal 4 2 2 7 2" xfId="9106"/>
    <cellStyle name="Normal 4 2 2 7 2 2" xfId="17984"/>
    <cellStyle name="Normal 4 2 2 7 3" xfId="11347"/>
    <cellStyle name="Normal 4 2 2 7 3 2" xfId="19536"/>
    <cellStyle name="Normal 4 2 2 7 4" xfId="12538"/>
    <cellStyle name="Normal 4 2 2 7 4 2" xfId="20431"/>
    <cellStyle name="Normal 4 2 2 7 5" xfId="15161"/>
    <cellStyle name="Normal 4 2 2 8" xfId="4504"/>
    <cellStyle name="Normal 4 2 2 8 2" xfId="17978"/>
    <cellStyle name="Normal 4 2 2 9" xfId="4992"/>
    <cellStyle name="Normal 4 2 2 9 2" xfId="19530"/>
    <cellStyle name="Normal 4 2 20" xfId="20882"/>
    <cellStyle name="Normal 4 2 3" xfId="325"/>
    <cellStyle name="Normal 4 2 3 10" xfId="9107"/>
    <cellStyle name="Normal 4 2 3 10 2" xfId="20432"/>
    <cellStyle name="Normal 4 2 3 11" xfId="11348"/>
    <cellStyle name="Normal 4 2 3 12" xfId="12539"/>
    <cellStyle name="Normal 4 2 3 13" xfId="13276"/>
    <cellStyle name="Normal 4 2 3 14" xfId="21005"/>
    <cellStyle name="Normal 4 2 3 2" xfId="702"/>
    <cellStyle name="Normal 4 2 3 2 2" xfId="3239"/>
    <cellStyle name="Normal 4 2 3 2 2 2" xfId="17986"/>
    <cellStyle name="Normal 4 2 3 2 3" xfId="5614"/>
    <cellStyle name="Normal 4 2 3 2 3 2" xfId="19538"/>
    <cellStyle name="Normal 4 2 3 2 4" xfId="9108"/>
    <cellStyle name="Normal 4 2 3 2 4 2" xfId="20433"/>
    <cellStyle name="Normal 4 2 3 2 5" xfId="11349"/>
    <cellStyle name="Normal 4 2 3 2 6" xfId="12540"/>
    <cellStyle name="Normal 4 2 3 2 7" xfId="13565"/>
    <cellStyle name="Normal 4 2 3 2 8" xfId="21430"/>
    <cellStyle name="Normal 4 2 3 3" xfId="1163"/>
    <cellStyle name="Normal 4 2 3 3 2" xfId="3440"/>
    <cellStyle name="Normal 4 2 3 3 2 2" xfId="17987"/>
    <cellStyle name="Normal 4 2 3 3 3" xfId="5913"/>
    <cellStyle name="Normal 4 2 3 3 3 2" xfId="19539"/>
    <cellStyle name="Normal 4 2 3 3 4" xfId="9109"/>
    <cellStyle name="Normal 4 2 3 3 4 2" xfId="20434"/>
    <cellStyle name="Normal 4 2 3 3 5" xfId="11350"/>
    <cellStyle name="Normal 4 2 3 3 6" xfId="12541"/>
    <cellStyle name="Normal 4 2 3 3 7" xfId="13884"/>
    <cellStyle name="Normal 4 2 3 3 8" xfId="21652"/>
    <cellStyle name="Normal 4 2 3 4" xfId="2385"/>
    <cellStyle name="Normal 4 2 3 4 2" xfId="3965"/>
    <cellStyle name="Normal 4 2 3 4 2 2" xfId="17988"/>
    <cellStyle name="Normal 4 2 3 4 3" xfId="7129"/>
    <cellStyle name="Normal 4 2 3 4 3 2" xfId="19540"/>
    <cellStyle name="Normal 4 2 3 4 4" xfId="9110"/>
    <cellStyle name="Normal 4 2 3 4 4 2" xfId="20435"/>
    <cellStyle name="Normal 4 2 3 4 5" xfId="11351"/>
    <cellStyle name="Normal 4 2 3 4 6" xfId="12542"/>
    <cellStyle name="Normal 4 2 3 4 7" xfId="14456"/>
    <cellStyle name="Normal 4 2 3 4 8" xfId="22223"/>
    <cellStyle name="Normal 4 2 3 5" xfId="2134"/>
    <cellStyle name="Normal 4 2 3 5 2" xfId="3740"/>
    <cellStyle name="Normal 4 2 3 5 2 2" xfId="17989"/>
    <cellStyle name="Normal 4 2 3 5 3" xfId="6878"/>
    <cellStyle name="Normal 4 2 3 5 3 2" xfId="19541"/>
    <cellStyle name="Normal 4 2 3 5 4" xfId="9111"/>
    <cellStyle name="Normal 4 2 3 5 4 2" xfId="20436"/>
    <cellStyle name="Normal 4 2 3 5 5" xfId="11352"/>
    <cellStyle name="Normal 4 2 3 5 6" xfId="12543"/>
    <cellStyle name="Normal 4 2 3 5 7" xfId="14224"/>
    <cellStyle name="Normal 4 2 3 5 8" xfId="21991"/>
    <cellStyle name="Normal 4 2 3 6" xfId="2653"/>
    <cellStyle name="Normal 4 2 3 6 2" xfId="4210"/>
    <cellStyle name="Normal 4 2 3 6 2 2" xfId="17990"/>
    <cellStyle name="Normal 4 2 3 6 3" xfId="7397"/>
    <cellStyle name="Normal 4 2 3 6 3 2" xfId="19542"/>
    <cellStyle name="Normal 4 2 3 6 4" xfId="9112"/>
    <cellStyle name="Normal 4 2 3 6 4 2" xfId="20437"/>
    <cellStyle name="Normal 4 2 3 6 5" xfId="11353"/>
    <cellStyle name="Normal 4 2 3 6 6" xfId="12544"/>
    <cellStyle name="Normal 4 2 3 6 7" xfId="14708"/>
    <cellStyle name="Normal 4 2 3 6 8" xfId="22475"/>
    <cellStyle name="Normal 4 2 3 7" xfId="2971"/>
    <cellStyle name="Normal 4 2 3 7 2" xfId="9113"/>
    <cellStyle name="Normal 4 2 3 7 2 2" xfId="17991"/>
    <cellStyle name="Normal 4 2 3 7 3" xfId="11354"/>
    <cellStyle name="Normal 4 2 3 7 3 2" xfId="19543"/>
    <cellStyle name="Normal 4 2 3 7 4" xfId="12545"/>
    <cellStyle name="Normal 4 2 3 7 4 2" xfId="20438"/>
    <cellStyle name="Normal 4 2 3 7 5" xfId="15168"/>
    <cellStyle name="Normal 4 2 3 8" xfId="4511"/>
    <cellStyle name="Normal 4 2 3 8 2" xfId="17985"/>
    <cellStyle name="Normal 4 2 3 9" xfId="4999"/>
    <cellStyle name="Normal 4 2 3 9 2" xfId="19537"/>
    <cellStyle name="Normal 4 2 4" xfId="547"/>
    <cellStyle name="Normal 4 2 4 2" xfId="3127"/>
    <cellStyle name="Normal 4 2 4 2 2" xfId="17992"/>
    <cellStyle name="Normal 4 2 4 3" xfId="5460"/>
    <cellStyle name="Normal 4 2 4 3 2" xfId="19544"/>
    <cellStyle name="Normal 4 2 4 4" xfId="9114"/>
    <cellStyle name="Normal 4 2 4 4 2" xfId="20439"/>
    <cellStyle name="Normal 4 2 4 5" xfId="11355"/>
    <cellStyle name="Normal 4 2 4 6" xfId="12546"/>
    <cellStyle name="Normal 4 2 4 7" xfId="13452"/>
    <cellStyle name="Normal 4 2 4 8" xfId="21310"/>
    <cellStyle name="Normal 4 2 5" xfId="480"/>
    <cellStyle name="Normal 4 2 5 2" xfId="3104"/>
    <cellStyle name="Normal 4 2 5 2 2" xfId="17993"/>
    <cellStyle name="Normal 4 2 5 3" xfId="5404"/>
    <cellStyle name="Normal 4 2 5 3 2" xfId="19545"/>
    <cellStyle name="Normal 4 2 5 4" xfId="9115"/>
    <cellStyle name="Normal 4 2 5 4 2" xfId="20440"/>
    <cellStyle name="Normal 4 2 5 5" xfId="11356"/>
    <cellStyle name="Normal 4 2 5 6" xfId="12547"/>
    <cellStyle name="Normal 4 2 5 7" xfId="13411"/>
    <cellStyle name="Normal 4 2 5 8" xfId="21277"/>
    <cellStyle name="Normal 4 2 6" xfId="1783"/>
    <cellStyle name="Normal 4 2 6 2" xfId="3605"/>
    <cellStyle name="Normal 4 2 6 2 2" xfId="17994"/>
    <cellStyle name="Normal 4 2 6 3" xfId="6528"/>
    <cellStyle name="Normal 4 2 6 3 2" xfId="19546"/>
    <cellStyle name="Normal 4 2 6 4" xfId="9116"/>
    <cellStyle name="Normal 4 2 6 4 2" xfId="20441"/>
    <cellStyle name="Normal 4 2 6 5" xfId="11357"/>
    <cellStyle name="Normal 4 2 6 6" xfId="12548"/>
    <cellStyle name="Normal 4 2 6 7" xfId="14056"/>
    <cellStyle name="Normal 4 2 6 8" xfId="21824"/>
    <cellStyle name="Normal 4 2 7" xfId="1934"/>
    <cellStyle name="Normal 4 2 7 2" xfId="3632"/>
    <cellStyle name="Normal 4 2 7 2 2" xfId="17995"/>
    <cellStyle name="Normal 4 2 7 3" xfId="6679"/>
    <cellStyle name="Normal 4 2 7 3 2" xfId="19547"/>
    <cellStyle name="Normal 4 2 7 4" xfId="9117"/>
    <cellStyle name="Normal 4 2 7 4 2" xfId="20442"/>
    <cellStyle name="Normal 4 2 7 5" xfId="11358"/>
    <cellStyle name="Normal 4 2 7 6" xfId="12549"/>
    <cellStyle name="Normal 4 2 7 7" xfId="14093"/>
    <cellStyle name="Normal 4 2 7 8" xfId="21860"/>
    <cellStyle name="Normal 4 2 8" xfId="2000"/>
    <cellStyle name="Normal 4 2 8 2" xfId="3652"/>
    <cellStyle name="Normal 4 2 8 2 2" xfId="17996"/>
    <cellStyle name="Normal 4 2 8 3" xfId="6745"/>
    <cellStyle name="Normal 4 2 8 3 2" xfId="19548"/>
    <cellStyle name="Normal 4 2 8 4" xfId="9118"/>
    <cellStyle name="Normal 4 2 8 4 2" xfId="20443"/>
    <cellStyle name="Normal 4 2 8 5" xfId="11359"/>
    <cellStyle name="Normal 4 2 8 6" xfId="12550"/>
    <cellStyle name="Normal 4 2 8 7" xfId="14122"/>
    <cellStyle name="Normal 4 2 8 8" xfId="21889"/>
    <cellStyle name="Normal 4 2 9" xfId="2044"/>
    <cellStyle name="Normal 4 2 9 2" xfId="3664"/>
    <cellStyle name="Normal 4 2 9 2 2" xfId="17997"/>
    <cellStyle name="Normal 4 2 9 3" xfId="6788"/>
    <cellStyle name="Normal 4 2 9 3 2" xfId="19549"/>
    <cellStyle name="Normal 4 2 9 4" xfId="9119"/>
    <cellStyle name="Normal 4 2 9 4 2" xfId="20444"/>
    <cellStyle name="Normal 4 2 9 5" xfId="11360"/>
    <cellStyle name="Normal 4 2 9 6" xfId="12551"/>
    <cellStyle name="Normal 4 2 9 7" xfId="14143"/>
    <cellStyle name="Normal 4 2 9 8" xfId="21910"/>
    <cellStyle name="Normal 4 20" xfId="9082"/>
    <cellStyle name="Normal 4 20 2" xfId="15310"/>
    <cellStyle name="Normal 4 21" xfId="11323"/>
    <cellStyle name="Normal 4 22" xfId="12520"/>
    <cellStyle name="Normal 4 23" xfId="20858"/>
    <cellStyle name="Normal 4 3" xfId="165"/>
    <cellStyle name="Normal 4 3 2" xfId="5746"/>
    <cellStyle name="Normal 4 3 2 2" xfId="9121"/>
    <cellStyle name="Normal 4 3 2 3" xfId="11362"/>
    <cellStyle name="Normal 4 3 2 4" xfId="12553"/>
    <cellStyle name="Normal 4 3 2 5" xfId="13164"/>
    <cellStyle name="Normal 4 3 2 6" xfId="21549"/>
    <cellStyle name="Normal 4 3 3" xfId="9120"/>
    <cellStyle name="Normal 4 3 3 2" xfId="9122"/>
    <cellStyle name="Normal 4 3 3 3" xfId="11363"/>
    <cellStyle name="Normal 4 3 3 4" xfId="12554"/>
    <cellStyle name="Normal 4 3 3 5" xfId="14891"/>
    <cellStyle name="Normal 4 3 4" xfId="9123"/>
    <cellStyle name="Normal 4 3 5" xfId="9124"/>
    <cellStyle name="Normal 4 3 6" xfId="11361"/>
    <cellStyle name="Normal 4 3 7" xfId="12552"/>
    <cellStyle name="Normal 4 3 8" xfId="13071"/>
    <cellStyle name="Normal 4 4" xfId="232"/>
    <cellStyle name="Normal 4 4 10" xfId="4432"/>
    <cellStyle name="Normal 4 4 10 2" xfId="9126"/>
    <cellStyle name="Normal 4 4 10 2 2" xfId="18000"/>
    <cellStyle name="Normal 4 4 10 3" xfId="11367"/>
    <cellStyle name="Normal 4 4 10 3 2" xfId="19551"/>
    <cellStyle name="Normal 4 4 10 4" xfId="12556"/>
    <cellStyle name="Normal 4 4 10 4 2" xfId="20446"/>
    <cellStyle name="Normal 4 4 10 5" xfId="15012"/>
    <cellStyle name="Normal 4 4 11" xfId="4871"/>
    <cellStyle name="Normal 4 4 11 2" xfId="15088"/>
    <cellStyle name="Normal 4 4 11 3" xfId="19552"/>
    <cellStyle name="Normal 4 4 11 4" xfId="20447"/>
    <cellStyle name="Normal 4 4 12" xfId="9125"/>
    <cellStyle name="Normal 4 4 12 2" xfId="17999"/>
    <cellStyle name="Normal 4 4 13" xfId="11366"/>
    <cellStyle name="Normal 4 4 13 2" xfId="19550"/>
    <cellStyle name="Normal 4 4 14" xfId="12555"/>
    <cellStyle name="Normal 4 4 14 2" xfId="20445"/>
    <cellStyle name="Normal 4 4 15" xfId="13125"/>
    <cellStyle name="Normal 4 4 16" xfId="20913"/>
    <cellStyle name="Normal 4 4 2" xfId="348"/>
    <cellStyle name="Normal 4 4 2 10" xfId="9128"/>
    <cellStyle name="Normal 4 4 2 10 2" xfId="20448"/>
    <cellStyle name="Normal 4 4 2 11" xfId="11369"/>
    <cellStyle name="Normal 4 4 2 12" xfId="12557"/>
    <cellStyle name="Normal 4 4 2 13" xfId="13187"/>
    <cellStyle name="Normal 4 4 2 14" xfId="21028"/>
    <cellStyle name="Normal 4 4 2 2" xfId="725"/>
    <cellStyle name="Normal 4 4 2 2 2" xfId="3262"/>
    <cellStyle name="Normal 4 4 2 2 2 2" xfId="18002"/>
    <cellStyle name="Normal 4 4 2 2 3" xfId="5637"/>
    <cellStyle name="Normal 4 4 2 2 3 2" xfId="19554"/>
    <cellStyle name="Normal 4 4 2 2 4" xfId="9129"/>
    <cellStyle name="Normal 4 4 2 2 4 2" xfId="20449"/>
    <cellStyle name="Normal 4 4 2 2 5" xfId="11370"/>
    <cellStyle name="Normal 4 4 2 2 6" xfId="12558"/>
    <cellStyle name="Normal 4 4 2 2 7" xfId="13587"/>
    <cellStyle name="Normal 4 4 2 2 8" xfId="21453"/>
    <cellStyle name="Normal 4 4 2 3" xfId="1186"/>
    <cellStyle name="Normal 4 4 2 3 2" xfId="3463"/>
    <cellStyle name="Normal 4 4 2 3 2 2" xfId="18003"/>
    <cellStyle name="Normal 4 4 2 3 3" xfId="5936"/>
    <cellStyle name="Normal 4 4 2 3 3 2" xfId="19555"/>
    <cellStyle name="Normal 4 4 2 3 4" xfId="9130"/>
    <cellStyle name="Normal 4 4 2 3 4 2" xfId="20450"/>
    <cellStyle name="Normal 4 4 2 3 5" xfId="11371"/>
    <cellStyle name="Normal 4 4 2 3 6" xfId="12559"/>
    <cellStyle name="Normal 4 4 2 3 7" xfId="13907"/>
    <cellStyle name="Normal 4 4 2 3 8" xfId="21675"/>
    <cellStyle name="Normal 4 4 2 4" xfId="2408"/>
    <cellStyle name="Normal 4 4 2 4 2" xfId="3988"/>
    <cellStyle name="Normal 4 4 2 4 2 2" xfId="18004"/>
    <cellStyle name="Normal 4 4 2 4 3" xfId="7152"/>
    <cellStyle name="Normal 4 4 2 4 3 2" xfId="19556"/>
    <cellStyle name="Normal 4 4 2 4 4" xfId="9131"/>
    <cellStyle name="Normal 4 4 2 4 4 2" xfId="20451"/>
    <cellStyle name="Normal 4 4 2 4 5" xfId="11372"/>
    <cellStyle name="Normal 4 4 2 4 6" xfId="12560"/>
    <cellStyle name="Normal 4 4 2 4 7" xfId="14479"/>
    <cellStyle name="Normal 4 4 2 4 8" xfId="22246"/>
    <cellStyle name="Normal 4 4 2 5" xfId="2123"/>
    <cellStyle name="Normal 4 4 2 5 2" xfId="3729"/>
    <cellStyle name="Normal 4 4 2 5 2 2" xfId="18005"/>
    <cellStyle name="Normal 4 4 2 5 3" xfId="6867"/>
    <cellStyle name="Normal 4 4 2 5 3 2" xfId="19557"/>
    <cellStyle name="Normal 4 4 2 5 4" xfId="9132"/>
    <cellStyle name="Normal 4 4 2 5 4 2" xfId="20452"/>
    <cellStyle name="Normal 4 4 2 5 5" xfId="11373"/>
    <cellStyle name="Normal 4 4 2 5 6" xfId="12561"/>
    <cellStyle name="Normal 4 4 2 5 7" xfId="14213"/>
    <cellStyle name="Normal 4 4 2 5 8" xfId="21980"/>
    <cellStyle name="Normal 4 4 2 6" xfId="2536"/>
    <cellStyle name="Normal 4 4 2 6 2" xfId="4105"/>
    <cellStyle name="Normal 4 4 2 6 2 2" xfId="18006"/>
    <cellStyle name="Normal 4 4 2 6 3" xfId="7280"/>
    <cellStyle name="Normal 4 4 2 6 3 2" xfId="19558"/>
    <cellStyle name="Normal 4 4 2 6 4" xfId="9133"/>
    <cellStyle name="Normal 4 4 2 6 4 2" xfId="20453"/>
    <cellStyle name="Normal 4 4 2 6 5" xfId="11374"/>
    <cellStyle name="Normal 4 4 2 6 6" xfId="12562"/>
    <cellStyle name="Normal 4 4 2 6 7" xfId="14597"/>
    <cellStyle name="Normal 4 4 2 6 8" xfId="22364"/>
    <cellStyle name="Normal 4 4 2 7" xfId="2994"/>
    <cellStyle name="Normal 4 4 2 7 2" xfId="9134"/>
    <cellStyle name="Normal 4 4 2 7 2 2" xfId="18007"/>
    <cellStyle name="Normal 4 4 2 7 3" xfId="11375"/>
    <cellStyle name="Normal 4 4 2 7 3 2" xfId="19559"/>
    <cellStyle name="Normal 4 4 2 7 4" xfId="12563"/>
    <cellStyle name="Normal 4 4 2 7 4 2" xfId="20454"/>
    <cellStyle name="Normal 4 4 2 7 5" xfId="15191"/>
    <cellStyle name="Normal 4 4 2 8" xfId="4534"/>
    <cellStyle name="Normal 4 4 2 8 2" xfId="18001"/>
    <cellStyle name="Normal 4 4 2 9" xfId="5022"/>
    <cellStyle name="Normal 4 4 2 9 2" xfId="19553"/>
    <cellStyle name="Normal 4 4 3" xfId="380"/>
    <cellStyle name="Normal 4 4 3 10" xfId="9135"/>
    <cellStyle name="Normal 4 4 3 10 2" xfId="20455"/>
    <cellStyle name="Normal 4 4 3 11" xfId="11376"/>
    <cellStyle name="Normal 4 4 3 12" xfId="12564"/>
    <cellStyle name="Normal 4 4 3 13" xfId="13329"/>
    <cellStyle name="Normal 4 4 3 14" xfId="21059"/>
    <cellStyle name="Normal 4 4 3 2" xfId="757"/>
    <cellStyle name="Normal 4 4 3 2 2" xfId="3292"/>
    <cellStyle name="Normal 4 4 3 2 2 2" xfId="18009"/>
    <cellStyle name="Normal 4 4 3 2 3" xfId="5669"/>
    <cellStyle name="Normal 4 4 3 2 3 2" xfId="19561"/>
    <cellStyle name="Normal 4 4 3 2 4" xfId="9136"/>
    <cellStyle name="Normal 4 4 3 2 4 2" xfId="20456"/>
    <cellStyle name="Normal 4 4 3 2 5" xfId="11377"/>
    <cellStyle name="Normal 4 4 3 2 6" xfId="12565"/>
    <cellStyle name="Normal 4 4 3 2 7" xfId="13616"/>
    <cellStyle name="Normal 4 4 3 2 8" xfId="21483"/>
    <cellStyle name="Normal 4 4 3 3" xfId="1216"/>
    <cellStyle name="Normal 4 4 3 3 2" xfId="3493"/>
    <cellStyle name="Normal 4 4 3 3 2 2" xfId="18010"/>
    <cellStyle name="Normal 4 4 3 3 3" xfId="5966"/>
    <cellStyle name="Normal 4 4 3 3 3 2" xfId="19562"/>
    <cellStyle name="Normal 4 4 3 3 4" xfId="9137"/>
    <cellStyle name="Normal 4 4 3 3 4 2" xfId="20457"/>
    <cellStyle name="Normal 4 4 3 3 5" xfId="11378"/>
    <cellStyle name="Normal 4 4 3 3 6" xfId="12566"/>
    <cellStyle name="Normal 4 4 3 3 7" xfId="13937"/>
    <cellStyle name="Normal 4 4 3 3 8" xfId="21705"/>
    <cellStyle name="Normal 4 4 3 4" xfId="2440"/>
    <cellStyle name="Normal 4 4 3 4 2" xfId="4020"/>
    <cellStyle name="Normal 4 4 3 4 2 2" xfId="18011"/>
    <cellStyle name="Normal 4 4 3 4 3" xfId="7184"/>
    <cellStyle name="Normal 4 4 3 4 3 2" xfId="19563"/>
    <cellStyle name="Normal 4 4 3 4 4" xfId="9138"/>
    <cellStyle name="Normal 4 4 3 4 4 2" xfId="20458"/>
    <cellStyle name="Normal 4 4 3 4 5" xfId="11379"/>
    <cellStyle name="Normal 4 4 3 4 6" xfId="12567"/>
    <cellStyle name="Normal 4 4 3 4 7" xfId="14511"/>
    <cellStyle name="Normal 4 4 3 4 8" xfId="22278"/>
    <cellStyle name="Normal 4 4 3 5" xfId="2290"/>
    <cellStyle name="Normal 4 4 3 5 2" xfId="3874"/>
    <cellStyle name="Normal 4 4 3 5 2 2" xfId="18012"/>
    <cellStyle name="Normal 4 4 3 5 3" xfId="7034"/>
    <cellStyle name="Normal 4 4 3 5 3 2" xfId="19564"/>
    <cellStyle name="Normal 4 4 3 5 4" xfId="9139"/>
    <cellStyle name="Normal 4 4 3 5 4 2" xfId="20459"/>
    <cellStyle name="Normal 4 4 3 5 5" xfId="11380"/>
    <cellStyle name="Normal 4 4 3 5 6" xfId="12568"/>
    <cellStyle name="Normal 4 4 3 5 7" xfId="14362"/>
    <cellStyle name="Normal 4 4 3 5 8" xfId="22129"/>
    <cellStyle name="Normal 4 4 3 6" xfId="2572"/>
    <cellStyle name="Normal 4 4 3 6 2" xfId="4139"/>
    <cellStyle name="Normal 4 4 3 6 2 2" xfId="18013"/>
    <cellStyle name="Normal 4 4 3 6 3" xfId="7316"/>
    <cellStyle name="Normal 4 4 3 6 3 2" xfId="19565"/>
    <cellStyle name="Normal 4 4 3 6 4" xfId="9140"/>
    <cellStyle name="Normal 4 4 3 6 4 2" xfId="20460"/>
    <cellStyle name="Normal 4 4 3 6 5" xfId="11381"/>
    <cellStyle name="Normal 4 4 3 6 6" xfId="12569"/>
    <cellStyle name="Normal 4 4 3 6 7" xfId="14632"/>
    <cellStyle name="Normal 4 4 3 6 8" xfId="22399"/>
    <cellStyle name="Normal 4 4 3 7" xfId="3024"/>
    <cellStyle name="Normal 4 4 3 7 2" xfId="9141"/>
    <cellStyle name="Normal 4 4 3 7 2 2" xfId="18014"/>
    <cellStyle name="Normal 4 4 3 7 3" xfId="11382"/>
    <cellStyle name="Normal 4 4 3 7 3 2" xfId="19566"/>
    <cellStyle name="Normal 4 4 3 7 4" xfId="12570"/>
    <cellStyle name="Normal 4 4 3 7 4 2" xfId="20461"/>
    <cellStyle name="Normal 4 4 3 7 5" xfId="15222"/>
    <cellStyle name="Normal 4 4 3 8" xfId="4564"/>
    <cellStyle name="Normal 4 4 3 8 2" xfId="18008"/>
    <cellStyle name="Normal 4 4 3 9" xfId="5054"/>
    <cellStyle name="Normal 4 4 3 9 2" xfId="19560"/>
    <cellStyle name="Normal 4 4 4" xfId="615"/>
    <cellStyle name="Normal 4 4 4 2" xfId="3158"/>
    <cellStyle name="Normal 4 4 4 2 2" xfId="18015"/>
    <cellStyle name="Normal 4 4 4 3" xfId="5527"/>
    <cellStyle name="Normal 4 4 4 3 2" xfId="19567"/>
    <cellStyle name="Normal 4 4 4 4" xfId="9142"/>
    <cellStyle name="Normal 4 4 4 4 2" xfId="20462"/>
    <cellStyle name="Normal 4 4 4 5" xfId="11383"/>
    <cellStyle name="Normal 4 4 4 6" xfId="12571"/>
    <cellStyle name="Normal 4 4 4 7" xfId="13485"/>
    <cellStyle name="Normal 4 4 4 8" xfId="21347"/>
    <cellStyle name="Normal 4 4 5" xfId="1075"/>
    <cellStyle name="Normal 4 4 5 2" xfId="3365"/>
    <cellStyle name="Normal 4 4 5 2 2" xfId="18016"/>
    <cellStyle name="Normal 4 4 5 3" xfId="5825"/>
    <cellStyle name="Normal 4 4 5 3 2" xfId="19568"/>
    <cellStyle name="Normal 4 4 5 4" xfId="9143"/>
    <cellStyle name="Normal 4 4 5 4 2" xfId="20463"/>
    <cellStyle name="Normal 4 4 5 5" xfId="11384"/>
    <cellStyle name="Normal 4 4 5 6" xfId="12572"/>
    <cellStyle name="Normal 4 4 5 7" xfId="13806"/>
    <cellStyle name="Normal 4 4 5 8" xfId="21573"/>
    <cellStyle name="Normal 4 4 6" xfId="2292"/>
    <cellStyle name="Normal 4 4 6 2" xfId="3876"/>
    <cellStyle name="Normal 4 4 6 2 2" xfId="18017"/>
    <cellStyle name="Normal 4 4 6 3" xfId="7036"/>
    <cellStyle name="Normal 4 4 6 3 2" xfId="19569"/>
    <cellStyle name="Normal 4 4 6 4" xfId="9144"/>
    <cellStyle name="Normal 4 4 6 4 2" xfId="20464"/>
    <cellStyle name="Normal 4 4 6 5" xfId="11385"/>
    <cellStyle name="Normal 4 4 6 6" xfId="12573"/>
    <cellStyle name="Normal 4 4 6 7" xfId="14364"/>
    <cellStyle name="Normal 4 4 6 8" xfId="22131"/>
    <cellStyle name="Normal 4 4 7" xfId="2642"/>
    <cellStyle name="Normal 4 4 7 2" xfId="4201"/>
    <cellStyle name="Normal 4 4 7 2 2" xfId="18018"/>
    <cellStyle name="Normal 4 4 7 3" xfId="7386"/>
    <cellStyle name="Normal 4 4 7 3 2" xfId="19570"/>
    <cellStyle name="Normal 4 4 7 4" xfId="9145"/>
    <cellStyle name="Normal 4 4 7 4 2" xfId="20465"/>
    <cellStyle name="Normal 4 4 7 5" xfId="11386"/>
    <cellStyle name="Normal 4 4 7 6" xfId="12574"/>
    <cellStyle name="Normal 4 4 7 7" xfId="14698"/>
    <cellStyle name="Normal 4 4 7 8" xfId="22465"/>
    <cellStyle name="Normal 4 4 8" xfId="2773"/>
    <cellStyle name="Normal 4 4 8 2" xfId="4309"/>
    <cellStyle name="Normal 4 4 8 2 2" xfId="18019"/>
    <cellStyle name="Normal 4 4 8 3" xfId="7517"/>
    <cellStyle name="Normal 4 4 8 3 2" xfId="19571"/>
    <cellStyle name="Normal 4 4 8 4" xfId="9146"/>
    <cellStyle name="Normal 4 4 8 4 2" xfId="20466"/>
    <cellStyle name="Normal 4 4 8 5" xfId="11387"/>
    <cellStyle name="Normal 4 4 8 6" xfId="12575"/>
    <cellStyle name="Normal 4 4 8 7" xfId="14813"/>
    <cellStyle name="Normal 4 4 8 8" xfId="22580"/>
    <cellStyle name="Normal 4 4 9" xfId="2894"/>
    <cellStyle name="Normal 4 4 9 2" xfId="9147"/>
    <cellStyle name="Normal 4 4 9 2 2" xfId="18020"/>
    <cellStyle name="Normal 4 4 9 3" xfId="11388"/>
    <cellStyle name="Normal 4 4 9 3 2" xfId="19572"/>
    <cellStyle name="Normal 4 4 9 4" xfId="12576"/>
    <cellStyle name="Normal 4 4 9 4 2" xfId="20467"/>
    <cellStyle name="Normal 4 4 9 5" xfId="14900"/>
    <cellStyle name="Normal 4 5" xfId="254"/>
    <cellStyle name="Normal 4 5 10" xfId="4450"/>
    <cellStyle name="Normal 4 5 10 2" xfId="18021"/>
    <cellStyle name="Normal 4 5 11" xfId="4893"/>
    <cellStyle name="Normal 4 5 11 2" xfId="19573"/>
    <cellStyle name="Normal 4 5 12" xfId="9148"/>
    <cellStyle name="Normal 4 5 12 2" xfId="20468"/>
    <cellStyle name="Normal 4 5 13" xfId="11389"/>
    <cellStyle name="Normal 4 5 14" xfId="12577"/>
    <cellStyle name="Normal 4 5 15" xfId="13138"/>
    <cellStyle name="Normal 4 5 16" xfId="20935"/>
    <cellStyle name="Normal 4 5 2" xfId="364"/>
    <cellStyle name="Normal 4 5 2 10" xfId="9149"/>
    <cellStyle name="Normal 4 5 2 10 2" xfId="20469"/>
    <cellStyle name="Normal 4 5 2 11" xfId="11390"/>
    <cellStyle name="Normal 4 5 2 12" xfId="12578"/>
    <cellStyle name="Normal 4 5 2 13" xfId="13313"/>
    <cellStyle name="Normal 4 5 2 14" xfId="21044"/>
    <cellStyle name="Normal 4 5 2 2" xfId="741"/>
    <cellStyle name="Normal 4 5 2 2 2" xfId="3278"/>
    <cellStyle name="Normal 4 5 2 2 2 2" xfId="18023"/>
    <cellStyle name="Normal 4 5 2 2 3" xfId="5653"/>
    <cellStyle name="Normal 4 5 2 2 3 2" xfId="19575"/>
    <cellStyle name="Normal 4 5 2 2 4" xfId="9150"/>
    <cellStyle name="Normal 4 5 2 2 4 2" xfId="20470"/>
    <cellStyle name="Normal 4 5 2 2 5" xfId="11391"/>
    <cellStyle name="Normal 4 5 2 2 6" xfId="12579"/>
    <cellStyle name="Normal 4 5 2 2 7" xfId="13602"/>
    <cellStyle name="Normal 4 5 2 2 8" xfId="21469"/>
    <cellStyle name="Normal 4 5 2 3" xfId="1202"/>
    <cellStyle name="Normal 4 5 2 3 2" xfId="3479"/>
    <cellStyle name="Normal 4 5 2 3 2 2" xfId="18024"/>
    <cellStyle name="Normal 4 5 2 3 3" xfId="5952"/>
    <cellStyle name="Normal 4 5 2 3 3 2" xfId="19576"/>
    <cellStyle name="Normal 4 5 2 3 4" xfId="9151"/>
    <cellStyle name="Normal 4 5 2 3 4 2" xfId="20471"/>
    <cellStyle name="Normal 4 5 2 3 5" xfId="11392"/>
    <cellStyle name="Normal 4 5 2 3 6" xfId="12580"/>
    <cellStyle name="Normal 4 5 2 3 7" xfId="13923"/>
    <cellStyle name="Normal 4 5 2 3 8" xfId="21691"/>
    <cellStyle name="Normal 4 5 2 4" xfId="2424"/>
    <cellStyle name="Normal 4 5 2 4 2" xfId="4004"/>
    <cellStyle name="Normal 4 5 2 4 2 2" xfId="18025"/>
    <cellStyle name="Normal 4 5 2 4 3" xfId="7168"/>
    <cellStyle name="Normal 4 5 2 4 3 2" xfId="19577"/>
    <cellStyle name="Normal 4 5 2 4 4" xfId="9152"/>
    <cellStyle name="Normal 4 5 2 4 4 2" xfId="20472"/>
    <cellStyle name="Normal 4 5 2 4 5" xfId="11393"/>
    <cellStyle name="Normal 4 5 2 4 6" xfId="12581"/>
    <cellStyle name="Normal 4 5 2 4 7" xfId="14495"/>
    <cellStyle name="Normal 4 5 2 4 8" xfId="22262"/>
    <cellStyle name="Normal 4 5 2 5" xfId="2112"/>
    <cellStyle name="Normal 4 5 2 5 2" xfId="3718"/>
    <cellStyle name="Normal 4 5 2 5 2 2" xfId="18026"/>
    <cellStyle name="Normal 4 5 2 5 3" xfId="6856"/>
    <cellStyle name="Normal 4 5 2 5 3 2" xfId="19578"/>
    <cellStyle name="Normal 4 5 2 5 4" xfId="9153"/>
    <cellStyle name="Normal 4 5 2 5 4 2" xfId="20473"/>
    <cellStyle name="Normal 4 5 2 5 5" xfId="11394"/>
    <cellStyle name="Normal 4 5 2 5 6" xfId="12582"/>
    <cellStyle name="Normal 4 5 2 5 7" xfId="14202"/>
    <cellStyle name="Normal 4 5 2 5 8" xfId="21969"/>
    <cellStyle name="Normal 4 5 2 6" xfId="2596"/>
    <cellStyle name="Normal 4 5 2 6 2" xfId="4162"/>
    <cellStyle name="Normal 4 5 2 6 2 2" xfId="18027"/>
    <cellStyle name="Normal 4 5 2 6 3" xfId="7340"/>
    <cellStyle name="Normal 4 5 2 6 3 2" xfId="19579"/>
    <cellStyle name="Normal 4 5 2 6 4" xfId="9154"/>
    <cellStyle name="Normal 4 5 2 6 4 2" xfId="20474"/>
    <cellStyle name="Normal 4 5 2 6 5" xfId="11395"/>
    <cellStyle name="Normal 4 5 2 6 6" xfId="12583"/>
    <cellStyle name="Normal 4 5 2 6 7" xfId="14656"/>
    <cellStyle name="Normal 4 5 2 6 8" xfId="22423"/>
    <cellStyle name="Normal 4 5 2 7" xfId="3010"/>
    <cellStyle name="Normal 4 5 2 7 2" xfId="9155"/>
    <cellStyle name="Normal 4 5 2 7 2 2" xfId="18028"/>
    <cellStyle name="Normal 4 5 2 7 3" xfId="11396"/>
    <cellStyle name="Normal 4 5 2 7 3 2" xfId="19580"/>
    <cellStyle name="Normal 4 5 2 7 4" xfId="12584"/>
    <cellStyle name="Normal 4 5 2 7 4 2" xfId="20475"/>
    <cellStyle name="Normal 4 5 2 7 5" xfId="15207"/>
    <cellStyle name="Normal 4 5 2 8" xfId="4550"/>
    <cellStyle name="Normal 4 5 2 8 2" xfId="18022"/>
    <cellStyle name="Normal 4 5 2 9" xfId="5038"/>
    <cellStyle name="Normal 4 5 2 9 2" xfId="19574"/>
    <cellStyle name="Normal 4 5 3" xfId="396"/>
    <cellStyle name="Normal 4 5 3 10" xfId="9156"/>
    <cellStyle name="Normal 4 5 3 10 2" xfId="20476"/>
    <cellStyle name="Normal 4 5 3 11" xfId="11397"/>
    <cellStyle name="Normal 4 5 3 12" xfId="12585"/>
    <cellStyle name="Normal 4 5 3 13" xfId="13345"/>
    <cellStyle name="Normal 4 5 3 14" xfId="21075"/>
    <cellStyle name="Normal 4 5 3 2" xfId="773"/>
    <cellStyle name="Normal 4 5 3 2 2" xfId="3308"/>
    <cellStyle name="Normal 4 5 3 2 2 2" xfId="18030"/>
    <cellStyle name="Normal 4 5 3 2 3" xfId="5685"/>
    <cellStyle name="Normal 4 5 3 2 3 2" xfId="19582"/>
    <cellStyle name="Normal 4 5 3 2 4" xfId="9157"/>
    <cellStyle name="Normal 4 5 3 2 4 2" xfId="20477"/>
    <cellStyle name="Normal 4 5 3 2 5" xfId="11398"/>
    <cellStyle name="Normal 4 5 3 2 6" xfId="12586"/>
    <cellStyle name="Normal 4 5 3 2 7" xfId="13632"/>
    <cellStyle name="Normal 4 5 3 2 8" xfId="21499"/>
    <cellStyle name="Normal 4 5 3 3" xfId="1232"/>
    <cellStyle name="Normal 4 5 3 3 2" xfId="3509"/>
    <cellStyle name="Normal 4 5 3 3 2 2" xfId="18031"/>
    <cellStyle name="Normal 4 5 3 3 3" xfId="5982"/>
    <cellStyle name="Normal 4 5 3 3 3 2" xfId="19583"/>
    <cellStyle name="Normal 4 5 3 3 4" xfId="9158"/>
    <cellStyle name="Normal 4 5 3 3 4 2" xfId="20478"/>
    <cellStyle name="Normal 4 5 3 3 5" xfId="11399"/>
    <cellStyle name="Normal 4 5 3 3 6" xfId="12587"/>
    <cellStyle name="Normal 4 5 3 3 7" xfId="13953"/>
    <cellStyle name="Normal 4 5 3 3 8" xfId="21721"/>
    <cellStyle name="Normal 4 5 3 4" xfId="2456"/>
    <cellStyle name="Normal 4 5 3 4 2" xfId="4036"/>
    <cellStyle name="Normal 4 5 3 4 2 2" xfId="18032"/>
    <cellStyle name="Normal 4 5 3 4 3" xfId="7200"/>
    <cellStyle name="Normal 4 5 3 4 3 2" xfId="19584"/>
    <cellStyle name="Normal 4 5 3 4 4" xfId="9159"/>
    <cellStyle name="Normal 4 5 3 4 4 2" xfId="20479"/>
    <cellStyle name="Normal 4 5 3 4 5" xfId="11400"/>
    <cellStyle name="Normal 4 5 3 4 6" xfId="12588"/>
    <cellStyle name="Normal 4 5 3 4 7" xfId="14527"/>
    <cellStyle name="Normal 4 5 3 4 8" xfId="22294"/>
    <cellStyle name="Normal 4 5 3 5" xfId="2679"/>
    <cellStyle name="Normal 4 5 3 5 2" xfId="4234"/>
    <cellStyle name="Normal 4 5 3 5 2 2" xfId="18033"/>
    <cellStyle name="Normal 4 5 3 5 3" xfId="7423"/>
    <cellStyle name="Normal 4 5 3 5 3 2" xfId="19585"/>
    <cellStyle name="Normal 4 5 3 5 4" xfId="9160"/>
    <cellStyle name="Normal 4 5 3 5 4 2" xfId="20480"/>
    <cellStyle name="Normal 4 5 3 5 5" xfId="11401"/>
    <cellStyle name="Normal 4 5 3 5 6" xfId="12589"/>
    <cellStyle name="Normal 4 5 3 5 7" xfId="14733"/>
    <cellStyle name="Normal 4 5 3 5 8" xfId="22500"/>
    <cellStyle name="Normal 4 5 3 6" xfId="2793"/>
    <cellStyle name="Normal 4 5 3 6 2" xfId="4326"/>
    <cellStyle name="Normal 4 5 3 6 2 2" xfId="18034"/>
    <cellStyle name="Normal 4 5 3 6 3" xfId="7537"/>
    <cellStyle name="Normal 4 5 3 6 3 2" xfId="19586"/>
    <cellStyle name="Normal 4 5 3 6 4" xfId="9161"/>
    <cellStyle name="Normal 4 5 3 6 4 2" xfId="20481"/>
    <cellStyle name="Normal 4 5 3 6 5" xfId="11402"/>
    <cellStyle name="Normal 4 5 3 6 6" xfId="12590"/>
    <cellStyle name="Normal 4 5 3 6 7" xfId="14832"/>
    <cellStyle name="Normal 4 5 3 6 8" xfId="22599"/>
    <cellStyle name="Normal 4 5 3 7" xfId="3040"/>
    <cellStyle name="Normal 4 5 3 7 2" xfId="9162"/>
    <cellStyle name="Normal 4 5 3 7 2 2" xfId="18035"/>
    <cellStyle name="Normal 4 5 3 7 3" xfId="11403"/>
    <cellStyle name="Normal 4 5 3 7 3 2" xfId="19587"/>
    <cellStyle name="Normal 4 5 3 7 4" xfId="12591"/>
    <cellStyle name="Normal 4 5 3 7 4 2" xfId="20482"/>
    <cellStyle name="Normal 4 5 3 7 5" xfId="15238"/>
    <cellStyle name="Normal 4 5 3 8" xfId="4580"/>
    <cellStyle name="Normal 4 5 3 8 2" xfId="18029"/>
    <cellStyle name="Normal 4 5 3 9" xfId="5070"/>
    <cellStyle name="Normal 4 5 3 9 2" xfId="19581"/>
    <cellStyle name="Normal 4 5 4" xfId="636"/>
    <cellStyle name="Normal 4 5 4 2" xfId="3176"/>
    <cellStyle name="Normal 4 5 4 2 2" xfId="18036"/>
    <cellStyle name="Normal 4 5 4 3" xfId="5548"/>
    <cellStyle name="Normal 4 5 4 3 2" xfId="19588"/>
    <cellStyle name="Normal 4 5 4 4" xfId="9163"/>
    <cellStyle name="Normal 4 5 4 4 2" xfId="20483"/>
    <cellStyle name="Normal 4 5 4 5" xfId="11404"/>
    <cellStyle name="Normal 4 5 4 6" xfId="12592"/>
    <cellStyle name="Normal 4 5 4 7" xfId="13505"/>
    <cellStyle name="Normal 4 5 4 8" xfId="21367"/>
    <cellStyle name="Normal 4 5 5" xfId="1096"/>
    <cellStyle name="Normal 4 5 5 2" xfId="3381"/>
    <cellStyle name="Normal 4 5 5 2 2" xfId="18037"/>
    <cellStyle name="Normal 4 5 5 3" xfId="5846"/>
    <cellStyle name="Normal 4 5 5 3 2" xfId="19589"/>
    <cellStyle name="Normal 4 5 5 4" xfId="9164"/>
    <cellStyle name="Normal 4 5 5 4 2" xfId="20484"/>
    <cellStyle name="Normal 4 5 5 5" xfId="11405"/>
    <cellStyle name="Normal 4 5 5 6" xfId="12593"/>
    <cellStyle name="Normal 4 5 5 7" xfId="13824"/>
    <cellStyle name="Normal 4 5 5 8" xfId="21591"/>
    <cellStyle name="Normal 4 5 6" xfId="2314"/>
    <cellStyle name="Normal 4 5 6 2" xfId="3896"/>
    <cellStyle name="Normal 4 5 6 2 2" xfId="18038"/>
    <cellStyle name="Normal 4 5 6 3" xfId="7058"/>
    <cellStyle name="Normal 4 5 6 3 2" xfId="19590"/>
    <cellStyle name="Normal 4 5 6 4" xfId="9165"/>
    <cellStyle name="Normal 4 5 6 4 2" xfId="20485"/>
    <cellStyle name="Normal 4 5 6 5" xfId="11406"/>
    <cellStyle name="Normal 4 5 6 6" xfId="12594"/>
    <cellStyle name="Normal 4 5 6 7" xfId="14386"/>
    <cellStyle name="Normal 4 5 6 8" xfId="22153"/>
    <cellStyle name="Normal 4 5 7" xfId="2067"/>
    <cellStyle name="Normal 4 5 7 2" xfId="3674"/>
    <cellStyle name="Normal 4 5 7 2 2" xfId="18039"/>
    <cellStyle name="Normal 4 5 7 3" xfId="6811"/>
    <cellStyle name="Normal 4 5 7 3 2" xfId="19591"/>
    <cellStyle name="Normal 4 5 7 4" xfId="9166"/>
    <cellStyle name="Normal 4 5 7 4 2" xfId="20486"/>
    <cellStyle name="Normal 4 5 7 5" xfId="11407"/>
    <cellStyle name="Normal 4 5 7 6" xfId="12595"/>
    <cellStyle name="Normal 4 5 7 7" xfId="14158"/>
    <cellStyle name="Normal 4 5 7 8" xfId="21925"/>
    <cellStyle name="Normal 4 5 8" xfId="2262"/>
    <cellStyle name="Normal 4 5 8 2" xfId="3847"/>
    <cellStyle name="Normal 4 5 8 2 2" xfId="18040"/>
    <cellStyle name="Normal 4 5 8 3" xfId="7006"/>
    <cellStyle name="Normal 4 5 8 3 2" xfId="19592"/>
    <cellStyle name="Normal 4 5 8 4" xfId="9167"/>
    <cellStyle name="Normal 4 5 8 4 2" xfId="20487"/>
    <cellStyle name="Normal 4 5 8 5" xfId="11408"/>
    <cellStyle name="Normal 4 5 8 6" xfId="12596"/>
    <cellStyle name="Normal 4 5 8 7" xfId="14335"/>
    <cellStyle name="Normal 4 5 8 8" xfId="22102"/>
    <cellStyle name="Normal 4 5 9" xfId="2910"/>
    <cellStyle name="Normal 4 5 9 2" xfId="9168"/>
    <cellStyle name="Normal 4 5 9 2 2" xfId="18041"/>
    <cellStyle name="Normal 4 5 9 3" xfId="11409"/>
    <cellStyle name="Normal 4 5 9 3 2" xfId="19593"/>
    <cellStyle name="Normal 4 5 9 4" xfId="12597"/>
    <cellStyle name="Normal 4 5 9 4 2" xfId="20488"/>
    <cellStyle name="Normal 4 5 9 5" xfId="15106"/>
    <cellStyle name="Normal 4 6" xfId="292"/>
    <cellStyle name="Normal 4 6 10" xfId="9169"/>
    <cellStyle name="Normal 4 6 10 2" xfId="20489"/>
    <cellStyle name="Normal 4 6 11" xfId="11410"/>
    <cellStyle name="Normal 4 6 12" xfId="12598"/>
    <cellStyle name="Normal 4 6 13" xfId="13246"/>
    <cellStyle name="Normal 4 6 14" xfId="20972"/>
    <cellStyle name="Normal 4 6 2" xfId="671"/>
    <cellStyle name="Normal 4 6 2 2" xfId="3208"/>
    <cellStyle name="Normal 4 6 2 2 2" xfId="18043"/>
    <cellStyle name="Normal 4 6 2 3" xfId="5583"/>
    <cellStyle name="Normal 4 6 2 3 2" xfId="19595"/>
    <cellStyle name="Normal 4 6 2 4" xfId="9170"/>
    <cellStyle name="Normal 4 6 2 4 2" xfId="20490"/>
    <cellStyle name="Normal 4 6 2 5" xfId="11411"/>
    <cellStyle name="Normal 4 6 2 6" xfId="12599"/>
    <cellStyle name="Normal 4 6 2 7" xfId="13537"/>
    <cellStyle name="Normal 4 6 2 8" xfId="21399"/>
    <cellStyle name="Normal 4 6 3" xfId="1130"/>
    <cellStyle name="Normal 4 6 3 2" xfId="3412"/>
    <cellStyle name="Normal 4 6 3 2 2" xfId="18044"/>
    <cellStyle name="Normal 4 6 3 3" xfId="5880"/>
    <cellStyle name="Normal 4 6 3 3 2" xfId="19596"/>
    <cellStyle name="Normal 4 6 3 4" xfId="9171"/>
    <cellStyle name="Normal 4 6 3 4 2" xfId="20491"/>
    <cellStyle name="Normal 4 6 3 5" xfId="11412"/>
    <cellStyle name="Normal 4 6 3 6" xfId="12600"/>
    <cellStyle name="Normal 4 6 3 7" xfId="13855"/>
    <cellStyle name="Normal 4 6 3 8" xfId="21622"/>
    <cellStyle name="Normal 4 6 4" xfId="2352"/>
    <cellStyle name="Normal 4 6 4 2" xfId="3934"/>
    <cellStyle name="Normal 4 6 4 2 2" xfId="18045"/>
    <cellStyle name="Normal 4 6 4 3" xfId="7096"/>
    <cellStyle name="Normal 4 6 4 3 2" xfId="19597"/>
    <cellStyle name="Normal 4 6 4 4" xfId="9172"/>
    <cellStyle name="Normal 4 6 4 4 2" xfId="20492"/>
    <cellStyle name="Normal 4 6 4 5" xfId="11413"/>
    <cellStyle name="Normal 4 6 4 6" xfId="12601"/>
    <cellStyle name="Normal 4 6 4 7" xfId="14424"/>
    <cellStyle name="Normal 4 6 4 8" xfId="22191"/>
    <cellStyle name="Normal 4 6 5" xfId="2151"/>
    <cellStyle name="Normal 4 6 5 2" xfId="3755"/>
    <cellStyle name="Normal 4 6 5 2 2" xfId="18046"/>
    <cellStyle name="Normal 4 6 5 3" xfId="6895"/>
    <cellStyle name="Normal 4 6 5 3 2" xfId="19598"/>
    <cellStyle name="Normal 4 6 5 4" xfId="9173"/>
    <cellStyle name="Normal 4 6 5 4 2" xfId="20493"/>
    <cellStyle name="Normal 4 6 5 5" xfId="11414"/>
    <cellStyle name="Normal 4 6 5 6" xfId="12602"/>
    <cellStyle name="Normal 4 6 5 7" xfId="14240"/>
    <cellStyle name="Normal 4 6 5 8" xfId="22007"/>
    <cellStyle name="Normal 4 6 6" xfId="2525"/>
    <cellStyle name="Normal 4 6 6 2" xfId="4096"/>
    <cellStyle name="Normal 4 6 6 2 2" xfId="18047"/>
    <cellStyle name="Normal 4 6 6 3" xfId="7269"/>
    <cellStyle name="Normal 4 6 6 3 2" xfId="19599"/>
    <cellStyle name="Normal 4 6 6 4" xfId="9174"/>
    <cellStyle name="Normal 4 6 6 4 2" xfId="20494"/>
    <cellStyle name="Normal 4 6 6 5" xfId="11415"/>
    <cellStyle name="Normal 4 6 6 6" xfId="12603"/>
    <cellStyle name="Normal 4 6 6 7" xfId="14588"/>
    <cellStyle name="Normal 4 6 6 8" xfId="22355"/>
    <cellStyle name="Normal 4 6 7" xfId="2941"/>
    <cellStyle name="Normal 4 6 7 2" xfId="9175"/>
    <cellStyle name="Normal 4 6 7 2 2" xfId="18048"/>
    <cellStyle name="Normal 4 6 7 3" xfId="11416"/>
    <cellStyle name="Normal 4 6 7 3 2" xfId="19600"/>
    <cellStyle name="Normal 4 6 7 4" xfId="12604"/>
    <cellStyle name="Normal 4 6 7 4 2" xfId="20495"/>
    <cellStyle name="Normal 4 6 7 5" xfId="15139"/>
    <cellStyle name="Normal 4 6 8" xfId="4481"/>
    <cellStyle name="Normal 4 6 8 2" xfId="18042"/>
    <cellStyle name="Normal 4 6 9" xfId="4966"/>
    <cellStyle name="Normal 4 6 9 2" xfId="19594"/>
    <cellStyle name="Normal 4 7" xfId="342"/>
    <cellStyle name="Normal 4 7 10" xfId="9176"/>
    <cellStyle name="Normal 4 7 10 2" xfId="20496"/>
    <cellStyle name="Normal 4 7 11" xfId="11417"/>
    <cellStyle name="Normal 4 7 12" xfId="12605"/>
    <cellStyle name="Normal 4 7 13" xfId="13293"/>
    <cellStyle name="Normal 4 7 14" xfId="21022"/>
    <cellStyle name="Normal 4 7 2" xfId="719"/>
    <cellStyle name="Normal 4 7 2 2" xfId="3256"/>
    <cellStyle name="Normal 4 7 2 2 2" xfId="18050"/>
    <cellStyle name="Normal 4 7 2 3" xfId="5631"/>
    <cellStyle name="Normal 4 7 2 3 2" xfId="19602"/>
    <cellStyle name="Normal 4 7 2 4" xfId="9177"/>
    <cellStyle name="Normal 4 7 2 4 2" xfId="20497"/>
    <cellStyle name="Normal 4 7 2 5" xfId="11418"/>
    <cellStyle name="Normal 4 7 2 6" xfId="12606"/>
    <cellStyle name="Normal 4 7 2 7" xfId="13581"/>
    <cellStyle name="Normal 4 7 2 8" xfId="21447"/>
    <cellStyle name="Normal 4 7 3" xfId="1180"/>
    <cellStyle name="Normal 4 7 3 2" xfId="3457"/>
    <cellStyle name="Normal 4 7 3 2 2" xfId="18051"/>
    <cellStyle name="Normal 4 7 3 3" xfId="5930"/>
    <cellStyle name="Normal 4 7 3 3 2" xfId="19603"/>
    <cellStyle name="Normal 4 7 3 4" xfId="9178"/>
    <cellStyle name="Normal 4 7 3 4 2" xfId="20498"/>
    <cellStyle name="Normal 4 7 3 5" xfId="11419"/>
    <cellStyle name="Normal 4 7 3 6" xfId="12607"/>
    <cellStyle name="Normal 4 7 3 7" xfId="13901"/>
    <cellStyle name="Normal 4 7 3 8" xfId="21669"/>
    <cellStyle name="Normal 4 7 4" xfId="2402"/>
    <cellStyle name="Normal 4 7 4 2" xfId="3982"/>
    <cellStyle name="Normal 4 7 4 2 2" xfId="18052"/>
    <cellStyle name="Normal 4 7 4 3" xfId="7146"/>
    <cellStyle name="Normal 4 7 4 3 2" xfId="19604"/>
    <cellStyle name="Normal 4 7 4 4" xfId="9179"/>
    <cellStyle name="Normal 4 7 4 4 2" xfId="20499"/>
    <cellStyle name="Normal 4 7 4 5" xfId="11420"/>
    <cellStyle name="Normal 4 7 4 6" xfId="12608"/>
    <cellStyle name="Normal 4 7 4 7" xfId="14473"/>
    <cellStyle name="Normal 4 7 4 8" xfId="22240"/>
    <cellStyle name="Normal 4 7 5" xfId="2082"/>
    <cellStyle name="Normal 4 7 5 2" xfId="3689"/>
    <cellStyle name="Normal 4 7 5 2 2" xfId="18053"/>
    <cellStyle name="Normal 4 7 5 3" xfId="6826"/>
    <cellStyle name="Normal 4 7 5 3 2" xfId="19605"/>
    <cellStyle name="Normal 4 7 5 4" xfId="9180"/>
    <cellStyle name="Normal 4 7 5 4 2" xfId="20500"/>
    <cellStyle name="Normal 4 7 5 5" xfId="11421"/>
    <cellStyle name="Normal 4 7 5 6" xfId="12609"/>
    <cellStyle name="Normal 4 7 5 7" xfId="14173"/>
    <cellStyle name="Normal 4 7 5 8" xfId="21940"/>
    <cellStyle name="Normal 4 7 6" xfId="2543"/>
    <cellStyle name="Normal 4 7 6 2" xfId="4112"/>
    <cellStyle name="Normal 4 7 6 2 2" xfId="18054"/>
    <cellStyle name="Normal 4 7 6 3" xfId="7287"/>
    <cellStyle name="Normal 4 7 6 3 2" xfId="19606"/>
    <cellStyle name="Normal 4 7 6 4" xfId="9181"/>
    <cellStyle name="Normal 4 7 6 4 2" xfId="20501"/>
    <cellStyle name="Normal 4 7 6 5" xfId="11422"/>
    <cellStyle name="Normal 4 7 6 6" xfId="12610"/>
    <cellStyle name="Normal 4 7 6 7" xfId="14604"/>
    <cellStyle name="Normal 4 7 6 8" xfId="22371"/>
    <cellStyle name="Normal 4 7 7" xfId="2988"/>
    <cellStyle name="Normal 4 7 7 2" xfId="9182"/>
    <cellStyle name="Normal 4 7 7 2 2" xfId="18055"/>
    <cellStyle name="Normal 4 7 7 3" xfId="11423"/>
    <cellStyle name="Normal 4 7 7 3 2" xfId="19607"/>
    <cellStyle name="Normal 4 7 7 4" xfId="12611"/>
    <cellStyle name="Normal 4 7 7 4 2" xfId="20502"/>
    <cellStyle name="Normal 4 7 7 5" xfId="15185"/>
    <cellStyle name="Normal 4 7 8" xfId="4528"/>
    <cellStyle name="Normal 4 7 8 2" xfId="18049"/>
    <cellStyle name="Normal 4 7 9" xfId="5016"/>
    <cellStyle name="Normal 4 7 9 2" xfId="19601"/>
    <cellStyle name="Normal 4 8" xfId="514"/>
    <cellStyle name="Normal 4 8 10" xfId="13423"/>
    <cellStyle name="Normal 4 8 11" xfId="21290"/>
    <cellStyle name="Normal 4 8 2" xfId="1026"/>
    <cellStyle name="Normal 4 8 2 2" xfId="13790"/>
    <cellStyle name="Normal 4 8 2 3" xfId="21556"/>
    <cellStyle name="Normal 4 8 3" xfId="1347"/>
    <cellStyle name="Normal 4 8 3 2" xfId="13999"/>
    <cellStyle name="Normal 4 8 3 3" xfId="21766"/>
    <cellStyle name="Normal 4 8 4" xfId="3114"/>
    <cellStyle name="Normal 4 8 4 2" xfId="9186"/>
    <cellStyle name="Normal 4 8 4 3" xfId="11427"/>
    <cellStyle name="Normal 4 8 4 4" xfId="12613"/>
    <cellStyle name="Normal 4 8 4 5" xfId="15303"/>
    <cellStyle name="Normal 4 8 5" xfId="4630"/>
    <cellStyle name="Normal 4 8 5 2" xfId="18056"/>
    <cellStyle name="Normal 4 8 6" xfId="5438"/>
    <cellStyle name="Normal 4 8 6 2" xfId="19608"/>
    <cellStyle name="Normal 4 8 7" xfId="9183"/>
    <cellStyle name="Normal 4 8 7 2" xfId="20503"/>
    <cellStyle name="Normal 4 8 8" xfId="11424"/>
    <cellStyle name="Normal 4 8 9" xfId="12612"/>
    <cellStyle name="Normal 4 9" xfId="447"/>
    <cellStyle name="Normal 4 9 2" xfId="3088"/>
    <cellStyle name="Normal 4 9 2 2" xfId="18059"/>
    <cellStyle name="Normal 4 9 3" xfId="5371"/>
    <cellStyle name="Normal 4 9 3 2" xfId="19612"/>
    <cellStyle name="Normal 4 9 4" xfId="9187"/>
    <cellStyle name="Normal 4 9 4 2" xfId="20504"/>
    <cellStyle name="Normal 4 9 5" xfId="11428"/>
    <cellStyle name="Normal 4 9 6" xfId="12614"/>
    <cellStyle name="Normal 4 9 7" xfId="13394"/>
    <cellStyle name="Normal 4 9 8" xfId="21257"/>
    <cellStyle name="Normal 40" xfId="937"/>
    <cellStyle name="Normal 40 2" xfId="5321"/>
    <cellStyle name="Normal 40 2 2" xfId="9189"/>
    <cellStyle name="Normal 40 2 2 2" xfId="13743"/>
    <cellStyle name="Normal 40 2 3" xfId="11430"/>
    <cellStyle name="Normal 40 2 4" xfId="12616"/>
    <cellStyle name="Normal 40 3" xfId="9188"/>
    <cellStyle name="Normal 40 3 2" xfId="9190"/>
    <cellStyle name="Normal 40 3 3" xfId="11431"/>
    <cellStyle name="Normal 40 3 4" xfId="12617"/>
    <cellStyle name="Normal 40 3 5" xfId="14970"/>
    <cellStyle name="Normal 40 4" xfId="9191"/>
    <cellStyle name="Normal 40 4 2" xfId="14982"/>
    <cellStyle name="Normal 40 5" xfId="9192"/>
    <cellStyle name="Normal 40 5 2" xfId="15296"/>
    <cellStyle name="Normal 40 6" xfId="11429"/>
    <cellStyle name="Normal 40 7" xfId="12615"/>
    <cellStyle name="Normal 40 8" xfId="21182"/>
    <cellStyle name="Normal 41" xfId="955"/>
    <cellStyle name="Normal 41 2" xfId="5322"/>
    <cellStyle name="Normal 41 2 2" xfId="9194"/>
    <cellStyle name="Normal 41 2 2 2" xfId="13755"/>
    <cellStyle name="Normal 41 2 3" xfId="11435"/>
    <cellStyle name="Normal 41 2 4" xfId="12619"/>
    <cellStyle name="Normal 41 3" xfId="9193"/>
    <cellStyle name="Normal 41 3 2" xfId="9195"/>
    <cellStyle name="Normal 41 3 3" xfId="11436"/>
    <cellStyle name="Normal 41 3 4" xfId="12620"/>
    <cellStyle name="Normal 41 3 5" xfId="14972"/>
    <cellStyle name="Normal 41 4" xfId="9196"/>
    <cellStyle name="Normal 41 4 2" xfId="14992"/>
    <cellStyle name="Normal 41 5" xfId="9197"/>
    <cellStyle name="Normal 41 5 2" xfId="15298"/>
    <cellStyle name="Normal 41 6" xfId="11434"/>
    <cellStyle name="Normal 41 7" xfId="12618"/>
    <cellStyle name="Normal 41 8" xfId="21193"/>
    <cellStyle name="Normal 42" xfId="980"/>
    <cellStyle name="Normal 42 2" xfId="5338"/>
    <cellStyle name="Normal 42 2 2" xfId="9199"/>
    <cellStyle name="Normal 42 2 2 2" xfId="13766"/>
    <cellStyle name="Normal 42 2 3" xfId="11440"/>
    <cellStyle name="Normal 42 2 4" xfId="12622"/>
    <cellStyle name="Normal 42 3" xfId="9198"/>
    <cellStyle name="Normal 42 3 2" xfId="9200"/>
    <cellStyle name="Normal 42 3 3" xfId="11441"/>
    <cellStyle name="Normal 42 3 4" xfId="12623"/>
    <cellStyle name="Normal 42 3 5" xfId="14974"/>
    <cellStyle name="Normal 42 4" xfId="9201"/>
    <cellStyle name="Normal 42 4 2" xfId="14979"/>
    <cellStyle name="Normal 42 5" xfId="9202"/>
    <cellStyle name="Normal 42 5 2" xfId="15300"/>
    <cellStyle name="Normal 42 6" xfId="11439"/>
    <cellStyle name="Normal 42 7" xfId="12621"/>
    <cellStyle name="Normal 42 8" xfId="21202"/>
    <cellStyle name="Normal 43" xfId="864"/>
    <cellStyle name="Normal 43 2" xfId="5323"/>
    <cellStyle name="Normal 43 2 2" xfId="9204"/>
    <cellStyle name="Normal 43 2 2 2" xfId="13704"/>
    <cellStyle name="Normal 43 2 3" xfId="11445"/>
    <cellStyle name="Normal 43 2 4" xfId="12625"/>
    <cellStyle name="Normal 43 3" xfId="9203"/>
    <cellStyle name="Normal 43 3 2" xfId="9205"/>
    <cellStyle name="Normal 43 3 3" xfId="11446"/>
    <cellStyle name="Normal 43 3 4" xfId="12626"/>
    <cellStyle name="Normal 43 3 5" xfId="14959"/>
    <cellStyle name="Normal 43 4" xfId="9206"/>
    <cellStyle name="Normal 43 4 2" xfId="14988"/>
    <cellStyle name="Normal 43 5" xfId="9207"/>
    <cellStyle name="Normal 43 5 2" xfId="15289"/>
    <cellStyle name="Normal 43 6" xfId="11444"/>
    <cellStyle name="Normal 43 7" xfId="12624"/>
    <cellStyle name="Normal 43 8" xfId="21145"/>
    <cellStyle name="Normal 44" xfId="958"/>
    <cellStyle name="Normal 44 2" xfId="5324"/>
    <cellStyle name="Normal 44 2 2" xfId="9209"/>
    <cellStyle name="Normal 44 2 2 2" xfId="13757"/>
    <cellStyle name="Normal 44 2 3" xfId="11450"/>
    <cellStyle name="Normal 44 2 4" xfId="12628"/>
    <cellStyle name="Normal 44 3" xfId="9208"/>
    <cellStyle name="Normal 44 3 2" xfId="9210"/>
    <cellStyle name="Normal 44 3 3" xfId="11451"/>
    <cellStyle name="Normal 44 3 4" xfId="12629"/>
    <cellStyle name="Normal 44 3 5" xfId="14973"/>
    <cellStyle name="Normal 44 4" xfId="9211"/>
    <cellStyle name="Normal 44 4 2" xfId="14991"/>
    <cellStyle name="Normal 44 5" xfId="9212"/>
    <cellStyle name="Normal 44 5 2" xfId="15299"/>
    <cellStyle name="Normal 44 6" xfId="11449"/>
    <cellStyle name="Normal 44 7" xfId="12627"/>
    <cellStyle name="Normal 44 8" xfId="21194"/>
    <cellStyle name="Normal 45" xfId="981"/>
    <cellStyle name="Normal 45 2" xfId="5325"/>
    <cellStyle name="Normal 45 2 2" xfId="9214"/>
    <cellStyle name="Normal 45 2 2 2" xfId="13767"/>
    <cellStyle name="Normal 45 2 3" xfId="11455"/>
    <cellStyle name="Normal 45 2 4" xfId="12631"/>
    <cellStyle name="Normal 45 3" xfId="9213"/>
    <cellStyle name="Normal 45 3 2" xfId="9215"/>
    <cellStyle name="Normal 45 3 3" xfId="11456"/>
    <cellStyle name="Normal 45 3 4" xfId="12632"/>
    <cellStyle name="Normal 45 3 5" xfId="14975"/>
    <cellStyle name="Normal 45 4" xfId="9216"/>
    <cellStyle name="Normal 45 4 2" xfId="14921"/>
    <cellStyle name="Normal 45 5" xfId="9217"/>
    <cellStyle name="Normal 45 5 2" xfId="15301"/>
    <cellStyle name="Normal 45 6" xfId="11454"/>
    <cellStyle name="Normal 45 7" xfId="12630"/>
    <cellStyle name="Normal 45 8" xfId="21203"/>
    <cellStyle name="Normal 46" xfId="883"/>
    <cellStyle name="Normal 46 2" xfId="5736"/>
    <cellStyle name="Normal 46 2 2" xfId="9219"/>
    <cellStyle name="Normal 46 2 2 2" xfId="13713"/>
    <cellStyle name="Normal 46 2 3" xfId="11460"/>
    <cellStyle name="Normal 46 2 4" xfId="12634"/>
    <cellStyle name="Normal 46 3" xfId="9218"/>
    <cellStyle name="Normal 46 3 2" xfId="9220"/>
    <cellStyle name="Normal 46 3 3" xfId="11461"/>
    <cellStyle name="Normal 46 3 4" xfId="12635"/>
    <cellStyle name="Normal 46 3 5" xfId="14961"/>
    <cellStyle name="Normal 46 4" xfId="9221"/>
    <cellStyle name="Normal 46 4 2" xfId="14985"/>
    <cellStyle name="Normal 46 5" xfId="9222"/>
    <cellStyle name="Normal 46 5 2" xfId="15290"/>
    <cellStyle name="Normal 46 6" xfId="11459"/>
    <cellStyle name="Normal 46 7" xfId="12633"/>
    <cellStyle name="Normal 46 8" xfId="21154"/>
    <cellStyle name="Normal 47" xfId="855"/>
    <cellStyle name="Normal 47 2" xfId="5431"/>
    <cellStyle name="Normal 47 2 2" xfId="9224"/>
    <cellStyle name="Normal 47 2 2 2" xfId="13699"/>
    <cellStyle name="Normal 47 2 3" xfId="11465"/>
    <cellStyle name="Normal 47 2 4" xfId="12637"/>
    <cellStyle name="Normal 47 3" xfId="9223"/>
    <cellStyle name="Normal 47 3 2" xfId="9225"/>
    <cellStyle name="Normal 47 3 3" xfId="11466"/>
    <cellStyle name="Normal 47 3 4" xfId="12638"/>
    <cellStyle name="Normal 47 3 5" xfId="14958"/>
    <cellStyle name="Normal 47 4" xfId="9226"/>
    <cellStyle name="Normal 47 4 2" xfId="14984"/>
    <cellStyle name="Normal 47 5" xfId="9227"/>
    <cellStyle name="Normal 47 5 2" xfId="15288"/>
    <cellStyle name="Normal 47 6" xfId="11464"/>
    <cellStyle name="Normal 47 7" xfId="12636"/>
    <cellStyle name="Normal 47 8" xfId="21140"/>
    <cellStyle name="Normal 48" xfId="899"/>
    <cellStyle name="Normal 48 2" xfId="5353"/>
    <cellStyle name="Normal 48 2 2" xfId="9229"/>
    <cellStyle name="Normal 48 2 2 2" xfId="13721"/>
    <cellStyle name="Normal 48 2 3" xfId="11470"/>
    <cellStyle name="Normal 48 2 4" xfId="12640"/>
    <cellStyle name="Normal 48 3" xfId="9228"/>
    <cellStyle name="Normal 48 3 2" xfId="9230"/>
    <cellStyle name="Normal 48 3 3" xfId="11471"/>
    <cellStyle name="Normal 48 3 4" xfId="12641"/>
    <cellStyle name="Normal 48 3 5" xfId="14962"/>
    <cellStyle name="Normal 48 4" xfId="9231"/>
    <cellStyle name="Normal 48 4 2" xfId="14980"/>
    <cellStyle name="Normal 48 5" xfId="9232"/>
    <cellStyle name="Normal 48 5 2" xfId="15291"/>
    <cellStyle name="Normal 48 6" xfId="11469"/>
    <cellStyle name="Normal 48 7" xfId="12639"/>
    <cellStyle name="Normal 48 8" xfId="21162"/>
    <cellStyle name="Normal 49" xfId="594"/>
    <cellStyle name="Normal 49 2" xfId="3150"/>
    <cellStyle name="Normal 49 2 2" xfId="5506"/>
    <cellStyle name="Normal 49 2 2 2" xfId="13476"/>
    <cellStyle name="Normal 49 2 3" xfId="9234"/>
    <cellStyle name="Normal 49 2 3 2" xfId="19651"/>
    <cellStyle name="Normal 49 2 4" xfId="11475"/>
    <cellStyle name="Normal 49 2 4 2" xfId="20505"/>
    <cellStyle name="Normal 49 2 5" xfId="12643"/>
    <cellStyle name="Normal 49 2 6" xfId="13031"/>
    <cellStyle name="Normal 49 2 7" xfId="21338"/>
    <cellStyle name="Normal 49 3" xfId="5356"/>
    <cellStyle name="Normal 49 3 2" xfId="9235"/>
    <cellStyle name="Normal 49 3 2 2" xfId="18098"/>
    <cellStyle name="Normal 49 3 3" xfId="11476"/>
    <cellStyle name="Normal 49 3 3 2" xfId="19652"/>
    <cellStyle name="Normal 49 3 4" xfId="12644"/>
    <cellStyle name="Normal 49 3 4 2" xfId="20506"/>
    <cellStyle name="Normal 49 3 5" xfId="14939"/>
    <cellStyle name="Normal 49 4" xfId="9233"/>
    <cellStyle name="Normal 49 4 2" xfId="9236"/>
    <cellStyle name="Normal 49 4 2 2" xfId="18099"/>
    <cellStyle name="Normal 49 4 3" xfId="11477"/>
    <cellStyle name="Normal 49 4 3 2" xfId="19653"/>
    <cellStyle name="Normal 49 4 4" xfId="12645"/>
    <cellStyle name="Normal 49 4 4 2" xfId="20507"/>
    <cellStyle name="Normal 49 4 5" xfId="15017"/>
    <cellStyle name="Normal 49 5" xfId="11474"/>
    <cellStyle name="Normal 49 6" xfId="12642"/>
    <cellStyle name="Normal 5" xfId="164"/>
    <cellStyle name="Normal 5 10" xfId="967"/>
    <cellStyle name="Normal 5 11" xfId="903"/>
    <cellStyle name="Normal 5 12" xfId="947"/>
    <cellStyle name="Normal 5 13" xfId="977"/>
    <cellStyle name="Normal 5 14" xfId="1012"/>
    <cellStyle name="Normal 5 15" xfId="973"/>
    <cellStyle name="Normal 5 16" xfId="960"/>
    <cellStyle name="Normal 5 17" xfId="853"/>
    <cellStyle name="Normal 5 18" xfId="878"/>
    <cellStyle name="Normal 5 19" xfId="890"/>
    <cellStyle name="Normal 5 2" xfId="233"/>
    <cellStyle name="Normal 5 2 10" xfId="970"/>
    <cellStyle name="Normal 5 2 10 2" xfId="13763"/>
    <cellStyle name="Normal 5 2 10 3" xfId="21199"/>
    <cellStyle name="Normal 5 2 11" xfId="944"/>
    <cellStyle name="Normal 5 2 11 2" xfId="13749"/>
    <cellStyle name="Normal 5 2 11 3" xfId="21188"/>
    <cellStyle name="Normal 5 2 12" xfId="942"/>
    <cellStyle name="Normal 5 2 12 2" xfId="13747"/>
    <cellStyle name="Normal 5 2 12 3" xfId="21186"/>
    <cellStyle name="Normal 5 2 13" xfId="940"/>
    <cellStyle name="Normal 5 2 13 2" xfId="13745"/>
    <cellStyle name="Normal 5 2 13 3" xfId="21184"/>
    <cellStyle name="Normal 5 2 14" xfId="939"/>
    <cellStyle name="Normal 5 2 14 2" xfId="13744"/>
    <cellStyle name="Normal 5 2 14 3" xfId="21183"/>
    <cellStyle name="Normal 5 2 15" xfId="979"/>
    <cellStyle name="Normal 5 2 15 2" xfId="13765"/>
    <cellStyle name="Normal 5 2 15 3" xfId="21201"/>
    <cellStyle name="Normal 5 2 16" xfId="886"/>
    <cellStyle name="Normal 5 2 16 2" xfId="13714"/>
    <cellStyle name="Normal 5 2 16 3" xfId="21155"/>
    <cellStyle name="Normal 5 2 17" xfId="857"/>
    <cellStyle name="Normal 5 2 17 2" xfId="13700"/>
    <cellStyle name="Normal 5 2 17 3" xfId="21141"/>
    <cellStyle name="Normal 5 2 18" xfId="894"/>
    <cellStyle name="Normal 5 2 18 2" xfId="13718"/>
    <cellStyle name="Normal 5 2 18 3" xfId="21159"/>
    <cellStyle name="Normal 5 2 19" xfId="469"/>
    <cellStyle name="Normal 5 2 19 2" xfId="5346"/>
    <cellStyle name="Normal 5 2 19 2 2" xfId="5393"/>
    <cellStyle name="Normal 5 2 19 2 3" xfId="21273"/>
    <cellStyle name="Normal 5 2 19 3" xfId="21240"/>
    <cellStyle name="Normal 5 2 2" xfId="569"/>
    <cellStyle name="Normal 5 2 2 10" xfId="12647"/>
    <cellStyle name="Normal 5 2 2 11" xfId="13188"/>
    <cellStyle name="Normal 5 2 2 12" xfId="20914"/>
    <cellStyle name="Normal 5 2 2 2" xfId="616"/>
    <cellStyle name="Normal 5 2 2 2 2" xfId="5481"/>
    <cellStyle name="Normal 5 2 2 2 2 2" xfId="5528"/>
    <cellStyle name="Normal 5 2 2 2 2 3" xfId="7601"/>
    <cellStyle name="Normal 5 2 2 2 2 4" xfId="9261"/>
    <cellStyle name="Normal 5 2 2 2 2 5" xfId="11502"/>
    <cellStyle name="Normal 5 2 2 2 2 6" xfId="12649"/>
    <cellStyle name="Normal 5 2 2 2 2 7" xfId="13486"/>
    <cellStyle name="Normal 5 2 2 2 2 8" xfId="21348"/>
    <cellStyle name="Normal 5 2 2 2 3" xfId="7599"/>
    <cellStyle name="Normal 5 2 2 2 3 2" xfId="9262"/>
    <cellStyle name="Normal 5 2 2 2 3 3" xfId="11503"/>
    <cellStyle name="Normal 5 2 2 2 3 4" xfId="12650"/>
    <cellStyle name="Normal 5 2 2 2 3 5" xfId="14940"/>
    <cellStyle name="Normal 5 2 2 2 4" xfId="9260"/>
    <cellStyle name="Normal 5 2 2 2 4 2" xfId="9263"/>
    <cellStyle name="Normal 5 2 2 2 4 3" xfId="11504"/>
    <cellStyle name="Normal 5 2 2 2 4 4" xfId="12651"/>
    <cellStyle name="Normal 5 2 2 2 4 5" xfId="14964"/>
    <cellStyle name="Normal 5 2 2 2 5" xfId="11501"/>
    <cellStyle name="Normal 5 2 2 2 6" xfId="12648"/>
    <cellStyle name="Normal 5 2 2 2 7" xfId="13458"/>
    <cellStyle name="Normal 5 2 2 2 8" xfId="21319"/>
    <cellStyle name="Normal 5 2 2 3" xfId="1076"/>
    <cellStyle name="Normal 5 2 2 3 2" xfId="13807"/>
    <cellStyle name="Normal 5 2 2 3 3" xfId="21574"/>
    <cellStyle name="Normal 5 2 2 4" xfId="2293"/>
    <cellStyle name="Normal 5 2 2 4 2" xfId="14365"/>
    <cellStyle name="Normal 5 2 2 4 3" xfId="22132"/>
    <cellStyle name="Normal 5 2 2 5" xfId="2598"/>
    <cellStyle name="Normal 5 2 2 5 2" xfId="14658"/>
    <cellStyle name="Normal 5 2 2 5 3" xfId="22425"/>
    <cellStyle name="Normal 5 2 2 6" xfId="2756"/>
    <cellStyle name="Normal 5 2 2 6 2" xfId="14800"/>
    <cellStyle name="Normal 5 2 2 6 3" xfId="22567"/>
    <cellStyle name="Normal 5 2 2 7" xfId="4433"/>
    <cellStyle name="Normal 5 2 2 7 2" xfId="9268"/>
    <cellStyle name="Normal 5 2 2 7 3" xfId="11508"/>
    <cellStyle name="Normal 5 2 2 7 4" xfId="12652"/>
    <cellStyle name="Normal 5 2 2 7 5" xfId="14937"/>
    <cellStyle name="Normal 5 2 2 8" xfId="9259"/>
    <cellStyle name="Normal 5 2 2 8 2" xfId="9269"/>
    <cellStyle name="Normal 5 2 2 8 3" xfId="11509"/>
    <cellStyle name="Normal 5 2 2 8 4" xfId="12653"/>
    <cellStyle name="Normal 5 2 2 8 5" xfId="15013"/>
    <cellStyle name="Normal 5 2 2 9" xfId="11500"/>
    <cellStyle name="Normal 5 2 20" xfId="2230"/>
    <cellStyle name="Normal 5 2 21" xfId="2622"/>
    <cellStyle name="Normal 5 2 22" xfId="2768"/>
    <cellStyle name="Normal 5 2 23" xfId="4415"/>
    <cellStyle name="Normal 5 2 23 2" xfId="9273"/>
    <cellStyle name="Normal 5 2 23 3" xfId="11510"/>
    <cellStyle name="Normal 5 2 23 4" xfId="12654"/>
    <cellStyle name="Normal 5 2 23 5" xfId="14901"/>
    <cellStyle name="Normal 5 2 24" xfId="9248"/>
    <cellStyle name="Normal 5 2 24 2" xfId="9274"/>
    <cellStyle name="Normal 5 2 24 3" xfId="11511"/>
    <cellStyle name="Normal 5 2 24 4" xfId="12655"/>
    <cellStyle name="Normal 5 2 24 5" xfId="15008"/>
    <cellStyle name="Normal 5 2 25" xfId="9275"/>
    <cellStyle name="Normal 5 2 26" xfId="11489"/>
    <cellStyle name="Normal 5 2 27" xfId="12646"/>
    <cellStyle name="Normal 5 2 28" xfId="13028"/>
    <cellStyle name="Normal 5 2 29" xfId="20890"/>
    <cellStyle name="Normal 5 2 3" xfId="836"/>
    <cellStyle name="Normal 5 2 3 2" xfId="13687"/>
    <cellStyle name="Normal 5 2 3 3" xfId="21130"/>
    <cellStyle name="Normal 5 2 4" xfId="530"/>
    <cellStyle name="Normal 5 2 4 2" xfId="13435"/>
    <cellStyle name="Normal 5 2 4 3" xfId="20866"/>
    <cellStyle name="Normal 5 2 5" xfId="830"/>
    <cellStyle name="Normal 5 2 5 2" xfId="13683"/>
    <cellStyle name="Normal 5 2 5 3" xfId="21126"/>
    <cellStyle name="Normal 5 2 6" xfId="829"/>
    <cellStyle name="Normal 5 2 6 2" xfId="13682"/>
    <cellStyle name="Normal 5 2 6 3" xfId="21125"/>
    <cellStyle name="Normal 5 2 7" xfId="964"/>
    <cellStyle name="Normal 5 2 7 2" xfId="13760"/>
    <cellStyle name="Normal 5 2 7 3" xfId="21196"/>
    <cellStyle name="Normal 5 2 8" xfId="948"/>
    <cellStyle name="Normal 5 2 8 2" xfId="13751"/>
    <cellStyle name="Normal 5 2 8 3" xfId="21190"/>
    <cellStyle name="Normal 5 2 9" xfId="952"/>
    <cellStyle name="Normal 5 2 9 2" xfId="13752"/>
    <cellStyle name="Normal 5 2 9 3" xfId="21191"/>
    <cellStyle name="Normal 5 20" xfId="1025"/>
    <cellStyle name="Normal 5 21" xfId="601"/>
    <cellStyle name="Normal 5 21 2" xfId="4636"/>
    <cellStyle name="Normal 5 21 3" xfId="5513"/>
    <cellStyle name="Normal 5 21 4" xfId="9284"/>
    <cellStyle name="Normal 5 21 5" xfId="11520"/>
    <cellStyle name="Normal 5 21 6" xfId="12656"/>
    <cellStyle name="Normal 5 22" xfId="1784"/>
    <cellStyle name="Normal 5 22 2" xfId="14057"/>
    <cellStyle name="Normal 5 22 3" xfId="21825"/>
    <cellStyle name="Normal 5 23" xfId="1935"/>
    <cellStyle name="Normal 5 23 2" xfId="14094"/>
    <cellStyle name="Normal 5 23 3" xfId="21861"/>
    <cellStyle name="Normal 5 24" xfId="2001"/>
    <cellStyle name="Normal 5 24 2" xfId="14123"/>
    <cellStyle name="Normal 5 24 3" xfId="21890"/>
    <cellStyle name="Normal 5 25" xfId="2045"/>
    <cellStyle name="Normal 5 25 2" xfId="14144"/>
    <cellStyle name="Normal 5 25 3" xfId="21911"/>
    <cellStyle name="Normal 5 26" xfId="2180"/>
    <cellStyle name="Normal 5 26 2" xfId="6924"/>
    <cellStyle name="Normal 5 26 3" xfId="9289"/>
    <cellStyle name="Normal 5 26 4" xfId="11525"/>
    <cellStyle name="Normal 5 26 5" xfId="12657"/>
    <cellStyle name="Normal 5 27" xfId="2553"/>
    <cellStyle name="Normal 5 27 2" xfId="7297"/>
    <cellStyle name="Normal 5 27 3" xfId="9290"/>
    <cellStyle name="Normal 5 27 4" xfId="11526"/>
    <cellStyle name="Normal 5 27 5" xfId="12658"/>
    <cellStyle name="Normal 5 28" xfId="2745"/>
    <cellStyle name="Normal 5 28 2" xfId="7489"/>
    <cellStyle name="Normal 5 28 3" xfId="9291"/>
    <cellStyle name="Normal 5 28 4" xfId="11527"/>
    <cellStyle name="Normal 5 28 5" xfId="12659"/>
    <cellStyle name="Normal 5 29" xfId="4390"/>
    <cellStyle name="Normal 5 29 2" xfId="5359"/>
    <cellStyle name="Normal 5 29 2 2" xfId="19696"/>
    <cellStyle name="Normal 5 29 3" xfId="9292"/>
    <cellStyle name="Normal 5 29 3 2" xfId="20509"/>
    <cellStyle name="Normal 5 29 4" xfId="11528"/>
    <cellStyle name="Normal 5 29 5" xfId="12660"/>
    <cellStyle name="Normal 5 29 6" xfId="21247"/>
    <cellStyle name="Normal 5 3" xfId="255"/>
    <cellStyle name="Normal 5 3 2" xfId="13209"/>
    <cellStyle name="Normal 5 3 3" xfId="20936"/>
    <cellStyle name="Normal 5 30" xfId="4927"/>
    <cellStyle name="Normal 5 30 2" xfId="15309"/>
    <cellStyle name="Normal 5 31" xfId="12987"/>
    <cellStyle name="Normal 5 32" xfId="20859"/>
    <cellStyle name="Normal 5 4" xfId="515"/>
    <cellStyle name="Normal 5 4 10" xfId="12661"/>
    <cellStyle name="Normal 5 4 11" xfId="21124"/>
    <cellStyle name="Normal 5 4 2" xfId="824"/>
    <cellStyle name="Normal 5 4 2 2" xfId="5439"/>
    <cellStyle name="Normal 5 4 2 2 2" xfId="5733"/>
    <cellStyle name="Normal 5 4 2 2 3" xfId="7605"/>
    <cellStyle name="Normal 5 4 2 2 4" xfId="21547"/>
    <cellStyle name="Normal 5 4 2 3" xfId="7594"/>
    <cellStyle name="Normal 5 4 2 4" xfId="21291"/>
    <cellStyle name="Normal 5 4 3" xfId="1280"/>
    <cellStyle name="Normal 5 4 4" xfId="2506"/>
    <cellStyle name="Normal 5 4 5" xfId="2726"/>
    <cellStyle name="Normal 5 4 6" xfId="2840"/>
    <cellStyle name="Normal 5 4 7" xfId="4627"/>
    <cellStyle name="Normal 5 4 8" xfId="9294"/>
    <cellStyle name="Normal 5 4 9" xfId="11530"/>
    <cellStyle name="Normal 5 5" xfId="524"/>
    <cellStyle name="Normal 5 6" xfId="841"/>
    <cellStyle name="Normal 5 7" xfId="850"/>
    <cellStyle name="Normal 5 8" xfId="997"/>
    <cellStyle name="Normal 5 9" xfId="911"/>
    <cellStyle name="Normal 50" xfId="2261"/>
    <cellStyle name="Normal 50 2" xfId="3846"/>
    <cellStyle name="Normal 50 2 2" xfId="5349"/>
    <cellStyle name="Normal 50 2 2 2" xfId="14334"/>
    <cellStyle name="Normal 50 2 3" xfId="9307"/>
    <cellStyle name="Normal 50 2 3 2" xfId="19711"/>
    <cellStyle name="Normal 50 2 4" xfId="11540"/>
    <cellStyle name="Normal 50 2 4 2" xfId="20510"/>
    <cellStyle name="Normal 50 2 5" xfId="12663"/>
    <cellStyle name="Normal 50 2 6" xfId="13032"/>
    <cellStyle name="Normal 50 2 7" xfId="21242"/>
    <cellStyle name="Normal 50 3" xfId="7005"/>
    <cellStyle name="Normal 50 3 2" xfId="15014"/>
    <cellStyle name="Normal 50 3 3" xfId="19712"/>
    <cellStyle name="Normal 50 3 4" xfId="20511"/>
    <cellStyle name="Normal 50 4" xfId="9306"/>
    <cellStyle name="Normal 50 4 2" xfId="9309"/>
    <cellStyle name="Normal 50 4 2 2" xfId="18158"/>
    <cellStyle name="Normal 50 4 3" xfId="11541"/>
    <cellStyle name="Normal 50 4 3 2" xfId="19713"/>
    <cellStyle name="Normal 50 4 4" xfId="12664"/>
    <cellStyle name="Normal 50 4 4 2" xfId="20512"/>
    <cellStyle name="Normal 50 4 5" xfId="15002"/>
    <cellStyle name="Normal 50 5" xfId="11539"/>
    <cellStyle name="Normal 50 6" xfId="12662"/>
    <cellStyle name="Normal 50 7" xfId="22101"/>
    <cellStyle name="Normal 51" xfId="2524"/>
    <cellStyle name="Normal 51 2" xfId="4095"/>
    <cellStyle name="Normal 51 2 2" xfId="5344"/>
    <cellStyle name="Normal 51 2 2 2" xfId="14587"/>
    <cellStyle name="Normal 51 2 3" xfId="9311"/>
    <cellStyle name="Normal 51 2 3 2" xfId="19715"/>
    <cellStyle name="Normal 51 2 4" xfId="11543"/>
    <cellStyle name="Normal 51 2 4 2" xfId="20513"/>
    <cellStyle name="Normal 51 2 5" xfId="12666"/>
    <cellStyle name="Normal 51 2 6" xfId="13033"/>
    <cellStyle name="Normal 51 2 7" xfId="21238"/>
    <cellStyle name="Normal 51 3" xfId="7268"/>
    <cellStyle name="Normal 51 3 2" xfId="15023"/>
    <cellStyle name="Normal 51 3 3" xfId="19716"/>
    <cellStyle name="Normal 51 3 4" xfId="20514"/>
    <cellStyle name="Normal 51 4" xfId="9310"/>
    <cellStyle name="Normal 51 4 2" xfId="9313"/>
    <cellStyle name="Normal 51 4 2 2" xfId="18160"/>
    <cellStyle name="Normal 51 4 3" xfId="11545"/>
    <cellStyle name="Normal 51 4 3 2" xfId="19717"/>
    <cellStyle name="Normal 51 4 4" xfId="12667"/>
    <cellStyle name="Normal 51 4 4 2" xfId="20515"/>
    <cellStyle name="Normal 51 4 5" xfId="15030"/>
    <cellStyle name="Normal 51 5" xfId="11542"/>
    <cellStyle name="Normal 51 6" xfId="12665"/>
    <cellStyle name="Normal 51 7" xfId="22354"/>
    <cellStyle name="Normal 52" xfId="4639"/>
    <cellStyle name="Normal 52 2" xfId="5340"/>
    <cellStyle name="Normal 52 2 2" xfId="5382"/>
    <cellStyle name="Normal 52 2 3" xfId="13034"/>
    <cellStyle name="Normal 52 2 4" xfId="21266"/>
    <cellStyle name="Normal 52 3" xfId="9314"/>
    <cellStyle name="Normal 52 4" xfId="11546"/>
    <cellStyle name="Normal 52 5" xfId="12668"/>
    <cellStyle name="Normal 52 6" xfId="21236"/>
    <cellStyle name="Normal 53" xfId="5741"/>
    <cellStyle name="Normal 53 2" xfId="13035"/>
    <cellStyle name="Normal 54" xfId="5742"/>
    <cellStyle name="Normal 54 2" xfId="13036"/>
    <cellStyle name="Normal 55" xfId="5329"/>
    <cellStyle name="Normal 55 2" xfId="13037"/>
    <cellStyle name="Normal 56" xfId="5747"/>
    <cellStyle name="Normal 56 2" xfId="13038"/>
    <cellStyle name="Normal 57" xfId="5769"/>
    <cellStyle name="Normal 57 2" xfId="13039"/>
    <cellStyle name="Normal 58" xfId="5761"/>
    <cellStyle name="Normal 58 2" xfId="13040"/>
    <cellStyle name="Normal 59" xfId="5759"/>
    <cellStyle name="Normal 59 2" xfId="13041"/>
    <cellStyle name="Normal 6" xfId="163"/>
    <cellStyle name="Normal 6 10" xfId="926"/>
    <cellStyle name="Normal 6 11" xfId="990"/>
    <cellStyle name="Normal 6 12" xfId="975"/>
    <cellStyle name="Normal 6 13" xfId="861"/>
    <cellStyle name="Normal 6 14" xfId="1016"/>
    <cellStyle name="Normal 6 15" xfId="961"/>
    <cellStyle name="Normal 6 16" xfId="873"/>
    <cellStyle name="Normal 6 17" xfId="867"/>
    <cellStyle name="Normal 6 18" xfId="856"/>
    <cellStyle name="Normal 6 19" xfId="1023"/>
    <cellStyle name="Normal 6 19 2" xfId="5335"/>
    <cellStyle name="Normal 6 19 2 2" xfId="5775"/>
    <cellStyle name="Normal 6 19 2 3" xfId="21555"/>
    <cellStyle name="Normal 6 19 3" xfId="21234"/>
    <cellStyle name="Normal 6 2" xfId="934"/>
    <cellStyle name="Normal 6 2 10" xfId="11561"/>
    <cellStyle name="Normal 6 2 11" xfId="12669"/>
    <cellStyle name="Normal 6 2 12" xfId="13027"/>
    <cellStyle name="Normal 6 2 13" xfId="20889"/>
    <cellStyle name="Normal 6 2 2" xfId="568"/>
    <cellStyle name="Normal 6 2 2 2" xfId="5755"/>
    <cellStyle name="Normal 6 2 2 2 2" xfId="5480"/>
    <cellStyle name="Normal 6 2 2 2 3" xfId="7598"/>
    <cellStyle name="Normal 6 2 2 2 4" xfId="9330"/>
    <cellStyle name="Normal 6 2 2 2 5" xfId="11563"/>
    <cellStyle name="Normal 6 2 2 2 6" xfId="12671"/>
    <cellStyle name="Normal 6 2 2 2 7" xfId="13740"/>
    <cellStyle name="Normal 6 2 2 2 8" xfId="21318"/>
    <cellStyle name="Normal 6 2 2 3" xfId="7606"/>
    <cellStyle name="Normal 6 2 2 3 2" xfId="9331"/>
    <cellStyle name="Normal 6 2 2 3 3" xfId="11564"/>
    <cellStyle name="Normal 6 2 2 3 4" xfId="12672"/>
    <cellStyle name="Normal 6 2 2 3 5" xfId="14936"/>
    <cellStyle name="Normal 6 2 2 4" xfId="9329"/>
    <cellStyle name="Normal 6 2 2 4 2" xfId="9332"/>
    <cellStyle name="Normal 6 2 2 4 3" xfId="11565"/>
    <cellStyle name="Normal 6 2 2 4 4" xfId="12673"/>
    <cellStyle name="Normal 6 2 2 4 5" xfId="14999"/>
    <cellStyle name="Normal 6 2 2 5" xfId="11562"/>
    <cellStyle name="Normal 6 2 2 6" xfId="12670"/>
    <cellStyle name="Normal 6 2 2 7" xfId="13055"/>
    <cellStyle name="Normal 6 2 2 8" xfId="21553"/>
    <cellStyle name="Normal 6 2 3" xfId="580"/>
    <cellStyle name="Normal 6 2 4" xfId="2229"/>
    <cellStyle name="Normal 6 2 5" xfId="2641"/>
    <cellStyle name="Normal 6 2 6" xfId="2772"/>
    <cellStyle name="Normal 6 2 7" xfId="4414"/>
    <cellStyle name="Normal 6 2 7 2" xfId="5361"/>
    <cellStyle name="Normal 6 2 7 3" xfId="9337"/>
    <cellStyle name="Normal 6 2 7 4" xfId="11570"/>
    <cellStyle name="Normal 6 2 7 5" xfId="12674"/>
    <cellStyle name="Normal 6 2 7 6" xfId="14968"/>
    <cellStyle name="Normal 6 2 7 7" xfId="21249"/>
    <cellStyle name="Normal 6 2 8" xfId="4926"/>
    <cellStyle name="Normal 6 2 8 2" xfId="9338"/>
    <cellStyle name="Normal 6 2 8 3" xfId="11571"/>
    <cellStyle name="Normal 6 2 8 4" xfId="12675"/>
    <cellStyle name="Normal 6 2 8 5" xfId="14987"/>
    <cellStyle name="Normal 6 2 9" xfId="9328"/>
    <cellStyle name="Normal 6 2 9 2" xfId="9339"/>
    <cellStyle name="Normal 6 2 9 3" xfId="11572"/>
    <cellStyle name="Normal 6 2 9 4" xfId="12676"/>
    <cellStyle name="Normal 6 2 9 5" xfId="15069"/>
    <cellStyle name="Normal 6 20" xfId="1312"/>
    <cellStyle name="Normal 6 20 2" xfId="13998"/>
    <cellStyle name="Normal 6 20 3" xfId="21765"/>
    <cellStyle name="Normal 6 21" xfId="1785"/>
    <cellStyle name="Normal 6 21 2" xfId="14058"/>
    <cellStyle name="Normal 6 21 3" xfId="21826"/>
    <cellStyle name="Normal 6 22" xfId="1936"/>
    <cellStyle name="Normal 6 22 2" xfId="14095"/>
    <cellStyle name="Normal 6 22 3" xfId="21862"/>
    <cellStyle name="Normal 6 23" xfId="2002"/>
    <cellStyle name="Normal 6 23 2" xfId="14124"/>
    <cellStyle name="Normal 6 23 3" xfId="21891"/>
    <cellStyle name="Normal 6 24" xfId="2046"/>
    <cellStyle name="Normal 6 24 2" xfId="14145"/>
    <cellStyle name="Normal 6 24 3" xfId="21912"/>
    <cellStyle name="Normal 6 25" xfId="2594"/>
    <cellStyle name="Normal 6 25 2" xfId="14654"/>
    <cellStyle name="Normal 6 25 3" xfId="22421"/>
    <cellStyle name="Normal 6 26" xfId="2755"/>
    <cellStyle name="Normal 6 26 2" xfId="14799"/>
    <cellStyle name="Normal 6 26 3" xfId="22566"/>
    <cellStyle name="Normal 6 27" xfId="2842"/>
    <cellStyle name="Normal 6 27 2" xfId="14876"/>
    <cellStyle name="Normal 6 27 3" xfId="22643"/>
    <cellStyle name="Normal 6 28" xfId="4629"/>
    <cellStyle name="Normal 6 28 2" xfId="5351"/>
    <cellStyle name="Normal 6 28 3" xfId="15294"/>
    <cellStyle name="Normal 6 28 4" xfId="21244"/>
    <cellStyle name="Normal 6 29" xfId="7592"/>
    <cellStyle name="Normal 6 29 2" xfId="15307"/>
    <cellStyle name="Normal 6 3" xfId="823"/>
    <cellStyle name="Normal 6 3 2" xfId="5745"/>
    <cellStyle name="Normal 6 3 2 2" xfId="9350"/>
    <cellStyle name="Normal 6 3 2 3" xfId="11580"/>
    <cellStyle name="Normal 6 3 2 4" xfId="12678"/>
    <cellStyle name="Normal 6 3 2 5" xfId="13679"/>
    <cellStyle name="Normal 6 3 3" xfId="9349"/>
    <cellStyle name="Normal 6 3 3 2" xfId="9351"/>
    <cellStyle name="Normal 6 3 3 3" xfId="11581"/>
    <cellStyle name="Normal 6 3 3 4" xfId="12679"/>
    <cellStyle name="Normal 6 3 3 5" xfId="14952"/>
    <cellStyle name="Normal 6 3 4" xfId="9352"/>
    <cellStyle name="Normal 6 3 5" xfId="9353"/>
    <cellStyle name="Normal 6 3 6" xfId="11579"/>
    <cellStyle name="Normal 6 3 7" xfId="12677"/>
    <cellStyle name="Normal 6 3 8" xfId="13070"/>
    <cellStyle name="Normal 6 30" xfId="12988"/>
    <cellStyle name="Normal 6 31" xfId="21179"/>
    <cellStyle name="Normal 6 4" xfId="523"/>
    <cellStyle name="Normal 6 4 2" xfId="9354"/>
    <cellStyle name="Normal 6 4 2 2" xfId="9355"/>
    <cellStyle name="Normal 6 4 2 3" xfId="11585"/>
    <cellStyle name="Normal 6 4 2 4" xfId="12681"/>
    <cellStyle name="Normal 6 4 2 5" xfId="13430"/>
    <cellStyle name="Normal 6 4 3" xfId="9356"/>
    <cellStyle name="Normal 6 4 4" xfId="9357"/>
    <cellStyle name="Normal 6 4 5" xfId="9358"/>
    <cellStyle name="Normal 6 4 6" xfId="11584"/>
    <cellStyle name="Normal 6 4 7" xfId="12680"/>
    <cellStyle name="Normal 6 4 8" xfId="13124"/>
    <cellStyle name="Normal 6 5" xfId="847"/>
    <cellStyle name="Normal 6 6" xfId="831"/>
    <cellStyle name="Normal 6 7" xfId="998"/>
    <cellStyle name="Normal 6 8" xfId="992"/>
    <cellStyle name="Normal 6 9" xfId="950"/>
    <cellStyle name="Normal 60" xfId="5767"/>
    <cellStyle name="Normal 60 2" xfId="13042"/>
    <cellStyle name="Normal 61" xfId="5757"/>
    <cellStyle name="Normal 61 2" xfId="13043"/>
    <cellStyle name="Normal 62" xfId="5768"/>
    <cellStyle name="Normal 62 2" xfId="13044"/>
    <cellStyle name="Normal 63" xfId="5751"/>
    <cellStyle name="Normal 63 2" xfId="13045"/>
    <cellStyle name="Normal 64" xfId="5756"/>
    <cellStyle name="Normal 64 2" xfId="13046"/>
    <cellStyle name="Normal 65" xfId="5754"/>
    <cellStyle name="Normal 65 2" xfId="13047"/>
    <cellStyle name="Normal 66" xfId="5735"/>
    <cellStyle name="Normal 66 2" xfId="13048"/>
    <cellStyle name="Normal 67" xfId="5444"/>
    <cellStyle name="Normal 67 2" xfId="13049"/>
    <cellStyle name="Normal 68" xfId="5430"/>
    <cellStyle name="Normal 68 2" xfId="13050"/>
    <cellStyle name="Normal 69" xfId="5354"/>
    <cellStyle name="Normal 69 2" xfId="13051"/>
    <cellStyle name="Normal 7" xfId="162"/>
    <cellStyle name="Normal 7 10" xfId="972"/>
    <cellStyle name="Normal 7 11" xfId="1005"/>
    <cellStyle name="Normal 7 12" xfId="906"/>
    <cellStyle name="Normal 7 13" xfId="925"/>
    <cellStyle name="Normal 7 14" xfId="1003"/>
    <cellStyle name="Normal 7 15" xfId="982"/>
    <cellStyle name="Normal 7 16" xfId="913"/>
    <cellStyle name="Normal 7 17" xfId="874"/>
    <cellStyle name="Normal 7 18" xfId="898"/>
    <cellStyle name="Normal 7 19" xfId="854"/>
    <cellStyle name="Normal 7 2" xfId="234"/>
    <cellStyle name="Normal 7 2 10" xfId="986"/>
    <cellStyle name="Normal 7 2 10 2" xfId="13771"/>
    <cellStyle name="Normal 7 2 10 3" xfId="21207"/>
    <cellStyle name="Normal 7 2 11" xfId="1009"/>
    <cellStyle name="Normal 7 2 11 2" xfId="13783"/>
    <cellStyle name="Normal 7 2 11 3" xfId="21218"/>
    <cellStyle name="Normal 7 2 12" xfId="1007"/>
    <cellStyle name="Normal 7 2 12 2" xfId="13782"/>
    <cellStyle name="Normal 7 2 12 3" xfId="21217"/>
    <cellStyle name="Normal 7 2 13" xfId="999"/>
    <cellStyle name="Normal 7 2 13 2" xfId="13778"/>
    <cellStyle name="Normal 7 2 13 3" xfId="21213"/>
    <cellStyle name="Normal 7 2 14" xfId="1015"/>
    <cellStyle name="Normal 7 2 14 2" xfId="13787"/>
    <cellStyle name="Normal 7 2 14 3" xfId="21221"/>
    <cellStyle name="Normal 7 2 15" xfId="1020"/>
    <cellStyle name="Normal 7 2 15 2" xfId="13789"/>
    <cellStyle name="Normal 7 2 15 3" xfId="21223"/>
    <cellStyle name="Normal 7 2 16" xfId="881"/>
    <cellStyle name="Normal 7 2 16 2" xfId="13712"/>
    <cellStyle name="Normal 7 2 16 3" xfId="21153"/>
    <cellStyle name="Normal 7 2 17" xfId="888"/>
    <cellStyle name="Normal 7 2 17 2" xfId="13716"/>
    <cellStyle name="Normal 7 2 17 3" xfId="21157"/>
    <cellStyle name="Normal 7 2 18" xfId="877"/>
    <cellStyle name="Normal 7 2 18 2" xfId="13711"/>
    <cellStyle name="Normal 7 2 18 3" xfId="21152"/>
    <cellStyle name="Normal 7 2 19" xfId="470"/>
    <cellStyle name="Normal 7 2 19 2" xfId="5347"/>
    <cellStyle name="Normal 7 2 19 2 2" xfId="5394"/>
    <cellStyle name="Normal 7 2 19 2 3" xfId="21274"/>
    <cellStyle name="Normal 7 2 19 3" xfId="21241"/>
    <cellStyle name="Normal 7 2 2" xfId="567"/>
    <cellStyle name="Normal 7 2 2 10" xfId="12683"/>
    <cellStyle name="Normal 7 2 2 11" xfId="13060"/>
    <cellStyle name="Normal 7 2 2 12" xfId="20915"/>
    <cellStyle name="Normal 7 2 2 2" xfId="617"/>
    <cellStyle name="Normal 7 2 2 2 2" xfId="5479"/>
    <cellStyle name="Normal 7 2 2 2 2 2" xfId="5529"/>
    <cellStyle name="Normal 7 2 2 2 2 2 2" xfId="13487"/>
    <cellStyle name="Normal 7 2 2 2 2 3" xfId="7602"/>
    <cellStyle name="Normal 7 2 2 2 2 4" xfId="9398"/>
    <cellStyle name="Normal 7 2 2 2 2 5" xfId="11619"/>
    <cellStyle name="Normal 7 2 2 2 2 6" xfId="12685"/>
    <cellStyle name="Normal 7 2 2 2 2 7" xfId="21349"/>
    <cellStyle name="Normal 7 2 2 2 3" xfId="7597"/>
    <cellStyle name="Normal 7 2 2 2 3 2" xfId="9399"/>
    <cellStyle name="Normal 7 2 2 2 3 3" xfId="11620"/>
    <cellStyle name="Normal 7 2 2 2 3 4" xfId="12686"/>
    <cellStyle name="Normal 7 2 2 2 3 5" xfId="14941"/>
    <cellStyle name="Normal 7 2 2 2 4" xfId="9397"/>
    <cellStyle name="Normal 7 2 2 2 4 2" xfId="9400"/>
    <cellStyle name="Normal 7 2 2 2 4 3" xfId="11621"/>
    <cellStyle name="Normal 7 2 2 2 4 4" xfId="12687"/>
    <cellStyle name="Normal 7 2 2 2 4 5" xfId="14965"/>
    <cellStyle name="Normal 7 2 2 2 5" xfId="11618"/>
    <cellStyle name="Normal 7 2 2 2 6" xfId="12684"/>
    <cellStyle name="Normal 7 2 2 2 7" xfId="13189"/>
    <cellStyle name="Normal 7 2 2 2 8" xfId="21317"/>
    <cellStyle name="Normal 7 2 2 3" xfId="1077"/>
    <cellStyle name="Normal 7 2 2 3 2" xfId="13808"/>
    <cellStyle name="Normal 7 2 2 3 3" xfId="21575"/>
    <cellStyle name="Normal 7 2 2 4" xfId="2294"/>
    <cellStyle name="Normal 7 2 2 4 2" xfId="14366"/>
    <cellStyle name="Normal 7 2 2 4 3" xfId="22133"/>
    <cellStyle name="Normal 7 2 2 5" xfId="2650"/>
    <cellStyle name="Normal 7 2 2 5 2" xfId="14706"/>
    <cellStyle name="Normal 7 2 2 5 3" xfId="22473"/>
    <cellStyle name="Normal 7 2 2 6" xfId="2776"/>
    <cellStyle name="Normal 7 2 2 6 2" xfId="14816"/>
    <cellStyle name="Normal 7 2 2 6 3" xfId="22583"/>
    <cellStyle name="Normal 7 2 2 7" xfId="4434"/>
    <cellStyle name="Normal 7 2 2 7 2" xfId="9405"/>
    <cellStyle name="Normal 7 2 2 7 3" xfId="11626"/>
    <cellStyle name="Normal 7 2 2 7 4" xfId="12688"/>
    <cellStyle name="Normal 7 2 2 7 5" xfId="14935"/>
    <cellStyle name="Normal 7 2 2 8" xfId="9396"/>
    <cellStyle name="Normal 7 2 2 8 2" xfId="9406"/>
    <cellStyle name="Normal 7 2 2 8 3" xfId="11627"/>
    <cellStyle name="Normal 7 2 2 8 4" xfId="12689"/>
    <cellStyle name="Normal 7 2 2 8 5" xfId="15003"/>
    <cellStyle name="Normal 7 2 2 9" xfId="11617"/>
    <cellStyle name="Normal 7 2 20" xfId="2228"/>
    <cellStyle name="Normal 7 2 21" xfId="2654"/>
    <cellStyle name="Normal 7 2 22" xfId="2777"/>
    <cellStyle name="Normal 7 2 23" xfId="4413"/>
    <cellStyle name="Normal 7 2 23 2" xfId="5443"/>
    <cellStyle name="Normal 7 2 23 3" xfId="9410"/>
    <cellStyle name="Normal 7 2 23 4" xfId="11631"/>
    <cellStyle name="Normal 7 2 23 5" xfId="12690"/>
    <cellStyle name="Normal 7 2 23 6" xfId="14902"/>
    <cellStyle name="Normal 7 2 23 7" xfId="21295"/>
    <cellStyle name="Normal 7 2 24" xfId="4928"/>
    <cellStyle name="Normal 7 2 24 2" xfId="9411"/>
    <cellStyle name="Normal 7 2 24 3" xfId="11632"/>
    <cellStyle name="Normal 7 2 24 4" xfId="12691"/>
    <cellStyle name="Normal 7 2 24 5" xfId="15018"/>
    <cellStyle name="Normal 7 2 25" xfId="9385"/>
    <cellStyle name="Normal 7 2 25 2" xfId="9412"/>
    <cellStyle name="Normal 7 2 25 3" xfId="11633"/>
    <cellStyle name="Normal 7 2 25 4" xfId="12692"/>
    <cellStyle name="Normal 7 2 25 5" xfId="15068"/>
    <cellStyle name="Normal 7 2 26" xfId="11606"/>
    <cellStyle name="Normal 7 2 27" xfId="12682"/>
    <cellStyle name="Normal 7 2 28" xfId="13026"/>
    <cellStyle name="Normal 7 2 29" xfId="20888"/>
    <cellStyle name="Normal 7 2 3" xfId="837"/>
    <cellStyle name="Normal 7 2 3 2" xfId="13688"/>
    <cellStyle name="Normal 7 2 3 3" xfId="21131"/>
    <cellStyle name="Normal 7 2 4" xfId="851"/>
    <cellStyle name="Normal 7 2 4 2" xfId="13697"/>
    <cellStyle name="Normal 7 2 4 3" xfId="21139"/>
    <cellStyle name="Normal 7 2 5" xfId="528"/>
    <cellStyle name="Normal 7 2 5 2" xfId="13433"/>
    <cellStyle name="Normal 7 2 5 3" xfId="20864"/>
    <cellStyle name="Normal 7 2 6" xfId="835"/>
    <cellStyle name="Normal 7 2 6 2" xfId="13686"/>
    <cellStyle name="Normal 7 2 6 3" xfId="21129"/>
    <cellStyle name="Normal 7 2 7" xfId="860"/>
    <cellStyle name="Normal 7 2 7 2" xfId="13702"/>
    <cellStyle name="Normal 7 2 7 3" xfId="21143"/>
    <cellStyle name="Normal 7 2 8" xfId="928"/>
    <cellStyle name="Normal 7 2 8 2" xfId="13736"/>
    <cellStyle name="Normal 7 2 8 3" xfId="21175"/>
    <cellStyle name="Normal 7 2 9" xfId="905"/>
    <cellStyle name="Normal 7 2 9 2" xfId="13724"/>
    <cellStyle name="Normal 7 2 9 3" xfId="21164"/>
    <cellStyle name="Normal 7 20" xfId="1028"/>
    <cellStyle name="Normal 7 20 2" xfId="5334"/>
    <cellStyle name="Normal 7 20 2 2" xfId="5778"/>
    <cellStyle name="Normal 7 20 2 3" xfId="21557"/>
    <cellStyle name="Normal 7 20 3" xfId="21233"/>
    <cellStyle name="Normal 7 21" xfId="492"/>
    <cellStyle name="Normal 7 21 2" xfId="4637"/>
    <cellStyle name="Normal 7 21 3" xfId="5416"/>
    <cellStyle name="Normal 7 21 4" xfId="9421"/>
    <cellStyle name="Normal 7 21 5" xfId="11642"/>
    <cellStyle name="Normal 7 21 6" xfId="12693"/>
    <cellStyle name="Normal 7 22" xfId="2181"/>
    <cellStyle name="Normal 7 22 2" xfId="6925"/>
    <cellStyle name="Normal 7 22 3" xfId="9422"/>
    <cellStyle name="Normal 7 22 4" xfId="11643"/>
    <cellStyle name="Normal 7 22 5" xfId="12694"/>
    <cellStyle name="Normal 7 23" xfId="2531"/>
    <cellStyle name="Normal 7 23 2" xfId="7275"/>
    <cellStyle name="Normal 7 23 3" xfId="9423"/>
    <cellStyle name="Normal 7 23 4" xfId="11644"/>
    <cellStyle name="Normal 7 23 5" xfId="12695"/>
    <cellStyle name="Normal 7 24" xfId="2740"/>
    <cellStyle name="Normal 7 24 2" xfId="7484"/>
    <cellStyle name="Normal 7 24 3" xfId="9424"/>
    <cellStyle name="Normal 7 24 4" xfId="11645"/>
    <cellStyle name="Normal 7 24 5" xfId="12696"/>
    <cellStyle name="Normal 7 25" xfId="4391"/>
    <cellStyle name="Normal 7 25 2" xfId="5345"/>
    <cellStyle name="Normal 7 25 2 2" xfId="19808"/>
    <cellStyle name="Normal 7 25 3" xfId="9425"/>
    <cellStyle name="Normal 7 25 3 2" xfId="20516"/>
    <cellStyle name="Normal 7 25 4" xfId="11646"/>
    <cellStyle name="Normal 7 25 5" xfId="12697"/>
    <cellStyle name="Normal 7 25 6" xfId="21239"/>
    <cellStyle name="Normal 7 26" xfId="4899"/>
    <cellStyle name="Normal 7 26 2" xfId="15311"/>
    <cellStyle name="Normal 7 27" xfId="12989"/>
    <cellStyle name="Normal 7 28" xfId="20860"/>
    <cellStyle name="Normal 7 3" xfId="256"/>
    <cellStyle name="Normal 7 3 2" xfId="5773"/>
    <cellStyle name="Normal 7 3 2 2" xfId="9427"/>
    <cellStyle name="Normal 7 3 2 3" xfId="11648"/>
    <cellStyle name="Normal 7 3 2 4" xfId="12699"/>
    <cellStyle name="Normal 7 3 2 5" xfId="13210"/>
    <cellStyle name="Normal 7 3 3" xfId="9426"/>
    <cellStyle name="Normal 7 3 3 2" xfId="9428"/>
    <cellStyle name="Normal 7 3 3 3" xfId="11649"/>
    <cellStyle name="Normal 7 3 3 4" xfId="12700"/>
    <cellStyle name="Normal 7 3 3 5" xfId="14906"/>
    <cellStyle name="Normal 7 3 4" xfId="9429"/>
    <cellStyle name="Normal 7 3 4 2" xfId="14956"/>
    <cellStyle name="Normal 7 3 5" xfId="9430"/>
    <cellStyle name="Normal 7 3 5 2" xfId="15107"/>
    <cellStyle name="Normal 7 3 6" xfId="11647"/>
    <cellStyle name="Normal 7 3 7" xfId="12698"/>
    <cellStyle name="Normal 7 3 8" xfId="13072"/>
    <cellStyle name="Normal 7 3 9" xfId="20937"/>
    <cellStyle name="Normal 7 4" xfId="516"/>
    <cellStyle name="Normal 7 4 10" xfId="11652"/>
    <cellStyle name="Normal 7 4 11" xfId="12701"/>
    <cellStyle name="Normal 7 4 12" xfId="13126"/>
    <cellStyle name="Normal 7 4 13" xfId="21123"/>
    <cellStyle name="Normal 7 4 2" xfId="822"/>
    <cellStyle name="Normal 7 4 2 2" xfId="5440"/>
    <cellStyle name="Normal 7 4 2 2 2" xfId="5732"/>
    <cellStyle name="Normal 7 4 2 2 3" xfId="7604"/>
    <cellStyle name="Normal 7 4 2 2 4" xfId="9433"/>
    <cellStyle name="Normal 7 4 2 2 5" xfId="11654"/>
    <cellStyle name="Normal 7 4 2 2 6" xfId="12703"/>
    <cellStyle name="Normal 7 4 2 2 7" xfId="13678"/>
    <cellStyle name="Normal 7 4 2 2 8" xfId="21546"/>
    <cellStyle name="Normal 7 4 2 3" xfId="7595"/>
    <cellStyle name="Normal 7 4 2 3 2" xfId="9434"/>
    <cellStyle name="Normal 7 4 2 3 3" xfId="11655"/>
    <cellStyle name="Normal 7 4 2 3 4" xfId="12704"/>
    <cellStyle name="Normal 7 4 2 3 5" xfId="14951"/>
    <cellStyle name="Normal 7 4 2 4" xfId="9432"/>
    <cellStyle name="Normal 7 4 2 4 2" xfId="9435"/>
    <cellStyle name="Normal 7 4 2 4 3" xfId="11656"/>
    <cellStyle name="Normal 7 4 2 4 4" xfId="12705"/>
    <cellStyle name="Normal 7 4 2 4 5" xfId="14995"/>
    <cellStyle name="Normal 7 4 2 5" xfId="11653"/>
    <cellStyle name="Normal 7 4 2 6" xfId="12702"/>
    <cellStyle name="Normal 7 4 2 7" xfId="13424"/>
    <cellStyle name="Normal 7 4 2 8" xfId="21292"/>
    <cellStyle name="Normal 7 4 3" xfId="1279"/>
    <cellStyle name="Normal 7 4 4" xfId="2504"/>
    <cellStyle name="Normal 7 4 5" xfId="2725"/>
    <cellStyle name="Normal 7 4 6" xfId="2839"/>
    <cellStyle name="Normal 7 4 7" xfId="4626"/>
    <cellStyle name="Normal 7 4 7 2" xfId="9440"/>
    <cellStyle name="Normal 7 4 7 3" xfId="11661"/>
    <cellStyle name="Normal 7 4 7 4" xfId="12706"/>
    <cellStyle name="Normal 7 4 7 5" xfId="14924"/>
    <cellStyle name="Normal 7 4 8" xfId="9431"/>
    <cellStyle name="Normal 7 4 8 2" xfId="9441"/>
    <cellStyle name="Normal 7 4 8 3" xfId="11662"/>
    <cellStyle name="Normal 7 4 8 4" xfId="12707"/>
    <cellStyle name="Normal 7 4 8 5" xfId="14916"/>
    <cellStyle name="Normal 7 4 9" xfId="9442"/>
    <cellStyle name="Normal 7 5" xfId="833"/>
    <cellStyle name="Normal 7 6" xfId="840"/>
    <cellStyle name="Normal 7 7" xfId="520"/>
    <cellStyle name="Normal 7 8" xfId="969"/>
    <cellStyle name="Normal 7 9" xfId="912"/>
    <cellStyle name="Normal 70" xfId="5355"/>
    <cellStyle name="Normal 70 2" xfId="13052"/>
    <cellStyle name="Normal 71" xfId="5752"/>
    <cellStyle name="Normal 71 10" xfId="9450"/>
    <cellStyle name="Normal 71 10 2" xfId="13100"/>
    <cellStyle name="Normal 71 10 3" xfId="19832"/>
    <cellStyle name="Normal 71 10 4" xfId="20518"/>
    <cellStyle name="Normal 71 11" xfId="9451"/>
    <cellStyle name="Normal 71 11 2" xfId="13110"/>
    <cellStyle name="Normal 71 11 3" xfId="19833"/>
    <cellStyle name="Normal 71 11 4" xfId="20519"/>
    <cellStyle name="Normal 71 12" xfId="18274"/>
    <cellStyle name="Normal 71 13" xfId="19831"/>
    <cellStyle name="Normal 71 14" xfId="20517"/>
    <cellStyle name="Normal 71 15" xfId="21552"/>
    <cellStyle name="Normal 71 2" xfId="9452"/>
    <cellStyle name="Normal 71 2 2" xfId="13053"/>
    <cellStyle name="Normal 71 2 3" xfId="19834"/>
    <cellStyle name="Normal 71 2 4" xfId="20520"/>
    <cellStyle name="Normal 71 3" xfId="9453"/>
    <cellStyle name="Normal 71 3 2" xfId="13080"/>
    <cellStyle name="Normal 71 3 3" xfId="19835"/>
    <cellStyle name="Normal 71 3 4" xfId="20521"/>
    <cellStyle name="Normal 71 4" xfId="9454"/>
    <cellStyle name="Normal 71 4 2" xfId="13104"/>
    <cellStyle name="Normal 71 4 3" xfId="19836"/>
    <cellStyle name="Normal 71 4 4" xfId="20522"/>
    <cellStyle name="Normal 71 5" xfId="9455"/>
    <cellStyle name="Normal 71 5 2" xfId="13079"/>
    <cellStyle name="Normal 71 5 3" xfId="19837"/>
    <cellStyle name="Normal 71 5 4" xfId="20523"/>
    <cellStyle name="Normal 71 6" xfId="9456"/>
    <cellStyle name="Normal 71 6 2" xfId="13105"/>
    <cellStyle name="Normal 71 6 3" xfId="19838"/>
    <cellStyle name="Normal 71 6 4" xfId="20524"/>
    <cellStyle name="Normal 71 7" xfId="9457"/>
    <cellStyle name="Normal 71 7 2" xfId="13115"/>
    <cellStyle name="Normal 71 7 3" xfId="19839"/>
    <cellStyle name="Normal 71 7 4" xfId="20525"/>
    <cellStyle name="Normal 71 8" xfId="9458"/>
    <cellStyle name="Normal 71 8 2" xfId="13113"/>
    <cellStyle name="Normal 71 8 3" xfId="19840"/>
    <cellStyle name="Normal 71 8 4" xfId="20526"/>
    <cellStyle name="Normal 71 9" xfId="9459"/>
    <cellStyle name="Normal 71 9 2" xfId="13086"/>
    <cellStyle name="Normal 71 9 3" xfId="19841"/>
    <cellStyle name="Normal 71 9 4" xfId="20527"/>
    <cellStyle name="Normal 72" xfId="5333"/>
    <cellStyle name="Normal 72 10" xfId="9461"/>
    <cellStyle name="Normal 72 10 2" xfId="13101"/>
    <cellStyle name="Normal 72 10 3" xfId="19843"/>
    <cellStyle name="Normal 72 10 4" xfId="20529"/>
    <cellStyle name="Normal 72 11" xfId="9462"/>
    <cellStyle name="Normal 72 11 2" xfId="13076"/>
    <cellStyle name="Normal 72 11 3" xfId="19844"/>
    <cellStyle name="Normal 72 11 4" xfId="20530"/>
    <cellStyle name="Normal 72 12" xfId="12998"/>
    <cellStyle name="Normal 72 12 2" xfId="18275"/>
    <cellStyle name="Normal 72 13" xfId="19842"/>
    <cellStyle name="Normal 72 14" xfId="20528"/>
    <cellStyle name="Normal 72 15" xfId="21232"/>
    <cellStyle name="Normal 72 2" xfId="9463"/>
    <cellStyle name="Normal 72 2 2" xfId="13057"/>
    <cellStyle name="Normal 72 2 3" xfId="19845"/>
    <cellStyle name="Normal 72 2 4" xfId="20531"/>
    <cellStyle name="Normal 72 3" xfId="9464"/>
    <cellStyle name="Normal 72 3 2" xfId="13083"/>
    <cellStyle name="Normal 72 3 3" xfId="19846"/>
    <cellStyle name="Normal 72 3 4" xfId="20532"/>
    <cellStyle name="Normal 72 4" xfId="9465"/>
    <cellStyle name="Normal 72 4 2" xfId="13111"/>
    <cellStyle name="Normal 72 4 3" xfId="19847"/>
    <cellStyle name="Normal 72 4 4" xfId="20533"/>
    <cellStyle name="Normal 72 5" xfId="9466"/>
    <cellStyle name="Normal 72 5 2" xfId="13084"/>
    <cellStyle name="Normal 72 5 3" xfId="19848"/>
    <cellStyle name="Normal 72 5 4" xfId="20534"/>
    <cellStyle name="Normal 72 6" xfId="9467"/>
    <cellStyle name="Normal 72 6 2" xfId="13102"/>
    <cellStyle name="Normal 72 6 3" xfId="19849"/>
    <cellStyle name="Normal 72 6 4" xfId="20535"/>
    <cellStyle name="Normal 72 7" xfId="9468"/>
    <cellStyle name="Normal 72 7 2" xfId="13077"/>
    <cellStyle name="Normal 72 7 3" xfId="19850"/>
    <cellStyle name="Normal 72 7 4" xfId="20536"/>
    <cellStyle name="Normal 72 8" xfId="9469"/>
    <cellStyle name="Normal 72 8 2" xfId="13112"/>
    <cellStyle name="Normal 72 8 3" xfId="19851"/>
    <cellStyle name="Normal 72 8 4" xfId="20537"/>
    <cellStyle name="Normal 72 9" xfId="9470"/>
    <cellStyle name="Normal 72 9 2" xfId="13085"/>
    <cellStyle name="Normal 72 9 3" xfId="19852"/>
    <cellStyle name="Normal 72 9 4" xfId="20538"/>
    <cellStyle name="Normal 73" xfId="13073"/>
    <cellStyle name="Normal 73 2" xfId="9471"/>
    <cellStyle name="Normal 73 3" xfId="11687"/>
    <cellStyle name="Normal 73 4" xfId="12708"/>
    <cellStyle name="Normal 74" xfId="9472"/>
    <cellStyle name="Normal 75" xfId="5348"/>
    <cellStyle name="Normal 76" xfId="5343"/>
    <cellStyle name="Normal 77" xfId="5423"/>
    <cellStyle name="Normal 78" xfId="5743"/>
    <cellStyle name="Normal 79" xfId="5744"/>
    <cellStyle name="Normal 8" xfId="161"/>
    <cellStyle name="Normal 8 2" xfId="1030"/>
    <cellStyle name="Normal 8 2 2" xfId="13025"/>
    <cellStyle name="Normal 8 2 2 2" xfId="13062"/>
    <cellStyle name="Normal 8 3" xfId="5772"/>
    <cellStyle name="Normal 8 4" xfId="9481"/>
    <cellStyle name="Normal 8 4 2" xfId="18286"/>
    <cellStyle name="Normal 8 4 3" xfId="19863"/>
    <cellStyle name="Normal 8 4 4" xfId="20539"/>
    <cellStyle name="Normal 8 5" xfId="15312"/>
    <cellStyle name="Normal 80" xfId="5328"/>
    <cellStyle name="Normal 81" xfId="5748"/>
    <cellStyle name="Normal 82" xfId="5764"/>
    <cellStyle name="Normal 83" xfId="5740"/>
    <cellStyle name="Normal 84" xfId="5765"/>
    <cellStyle name="Normal 85" xfId="5758"/>
    <cellStyle name="Normal 86" xfId="5762"/>
    <cellStyle name="Normal 87" xfId="5763"/>
    <cellStyle name="Normal 88" xfId="9490"/>
    <cellStyle name="Normal 89" xfId="9491"/>
    <cellStyle name="Normal 9" xfId="160"/>
    <cellStyle name="Normal 9 2" xfId="12990"/>
    <cellStyle name="Normal 9 2 2" xfId="13024"/>
    <cellStyle name="Normal 90" xfId="9493"/>
    <cellStyle name="Normal 91" xfId="9494"/>
    <cellStyle name="Normal 91 10" xfId="9495"/>
    <cellStyle name="Normal 91 11" xfId="9496"/>
    <cellStyle name="Normal 91 12" xfId="18294"/>
    <cellStyle name="Normal 91 13" xfId="19871"/>
    <cellStyle name="Normal 91 14" xfId="20540"/>
    <cellStyle name="Normal 91 2" xfId="9497"/>
    <cellStyle name="Normal 91 3" xfId="9498"/>
    <cellStyle name="Normal 91 4" xfId="9499"/>
    <cellStyle name="Normal 91 5" xfId="9500"/>
    <cellStyle name="Normal 91 6" xfId="9501"/>
    <cellStyle name="Normal 91 7" xfId="9502"/>
    <cellStyle name="Normal 91 8" xfId="9503"/>
    <cellStyle name="Normal 91 9" xfId="9504"/>
    <cellStyle name="Normal 92" xfId="9505"/>
    <cellStyle name="Normal 92 10" xfId="9506"/>
    <cellStyle name="Normal 92 11" xfId="9507"/>
    <cellStyle name="Normal 92 12" xfId="18305"/>
    <cellStyle name="Normal 92 13" xfId="19882"/>
    <cellStyle name="Normal 92 14" xfId="20541"/>
    <cellStyle name="Normal 92 2" xfId="9508"/>
    <cellStyle name="Normal 92 3" xfId="9509"/>
    <cellStyle name="Normal 92 4" xfId="9510"/>
    <cellStyle name="Normal 92 5" xfId="9511"/>
    <cellStyle name="Normal 92 6" xfId="9512"/>
    <cellStyle name="Normal 92 7" xfId="9513"/>
    <cellStyle name="Normal 92 8" xfId="9514"/>
    <cellStyle name="Normal 92 9" xfId="9515"/>
    <cellStyle name="Normal 93" xfId="9516"/>
    <cellStyle name="Normal 93 10" xfId="9517"/>
    <cellStyle name="Normal 93 11" xfId="9518"/>
    <cellStyle name="Normal 93 12" xfId="18315"/>
    <cellStyle name="Normal 93 13" xfId="19893"/>
    <cellStyle name="Normal 93 14" xfId="20542"/>
    <cellStyle name="Normal 93 2" xfId="9519"/>
    <cellStyle name="Normal 93 3" xfId="9520"/>
    <cellStyle name="Normal 93 4" xfId="9521"/>
    <cellStyle name="Normal 93 5" xfId="9522"/>
    <cellStyle name="Normal 93 6" xfId="9523"/>
    <cellStyle name="Normal 93 7" xfId="9524"/>
    <cellStyle name="Normal 93 8" xfId="9525"/>
    <cellStyle name="Normal 93 9" xfId="9526"/>
    <cellStyle name="Normal 94" xfId="9527"/>
    <cellStyle name="Normal 94 10" xfId="9528"/>
    <cellStyle name="Normal 94 11" xfId="9529"/>
    <cellStyle name="Normal 94 12" xfId="18320"/>
    <cellStyle name="Normal 94 13" xfId="19898"/>
    <cellStyle name="Normal 94 14" xfId="20543"/>
    <cellStyle name="Normal 94 2" xfId="9530"/>
    <cellStyle name="Normal 94 3" xfId="9531"/>
    <cellStyle name="Normal 94 4" xfId="9532"/>
    <cellStyle name="Normal 94 5" xfId="9533"/>
    <cellStyle name="Normal 94 6" xfId="9534"/>
    <cellStyle name="Normal 94 7" xfId="9535"/>
    <cellStyle name="Normal 94 8" xfId="9536"/>
    <cellStyle name="Normal 94 9" xfId="9537"/>
    <cellStyle name="Normal 95" xfId="9538"/>
    <cellStyle name="Normal 95 10" xfId="9539"/>
    <cellStyle name="Normal 95 11" xfId="9540"/>
    <cellStyle name="Normal 95 12" xfId="18330"/>
    <cellStyle name="Normal 95 13" xfId="19907"/>
    <cellStyle name="Normal 95 14" xfId="20544"/>
    <cellStyle name="Normal 95 2" xfId="9541"/>
    <cellStyle name="Normal 95 3" xfId="9542"/>
    <cellStyle name="Normal 95 4" xfId="9543"/>
    <cellStyle name="Normal 95 5" xfId="9544"/>
    <cellStyle name="Normal 95 6" xfId="9545"/>
    <cellStyle name="Normal 95 7" xfId="9546"/>
    <cellStyle name="Normal 95 8" xfId="9547"/>
    <cellStyle name="Normal 95 9" xfId="9548"/>
    <cellStyle name="Normal 96" xfId="9549"/>
    <cellStyle name="Normal 96 2" xfId="18341"/>
    <cellStyle name="Normal 96 3" xfId="19918"/>
    <cellStyle name="Normal 96 4" xfId="20545"/>
    <cellStyle name="Normal 97" xfId="9550"/>
    <cellStyle name="Normal 97 2" xfId="18342"/>
    <cellStyle name="Normal 97 3" xfId="19919"/>
    <cellStyle name="Normal 97 4" xfId="20546"/>
    <cellStyle name="Normal 98" xfId="9551"/>
    <cellStyle name="Normal 98 2" xfId="18343"/>
    <cellStyle name="Normal 98 3" xfId="19920"/>
    <cellStyle name="Normal 98 4" xfId="20547"/>
    <cellStyle name="Normal 99" xfId="9552"/>
    <cellStyle name="Normal 99 2" xfId="18344"/>
    <cellStyle name="Normal 99 3" xfId="19921"/>
    <cellStyle name="Normal 99 4" xfId="20548"/>
    <cellStyle name="Note 10" xfId="399"/>
    <cellStyle name="Note 10 10" xfId="9553"/>
    <cellStyle name="Note 10 10 2" xfId="20549"/>
    <cellStyle name="Note 10 11" xfId="11749"/>
    <cellStyle name="Note 10 12" xfId="12709"/>
    <cellStyle name="Note 10 13" xfId="13348"/>
    <cellStyle name="Note 10 14" xfId="21078"/>
    <cellStyle name="Note 10 2" xfId="776"/>
    <cellStyle name="Note 10 2 2" xfId="3311"/>
    <cellStyle name="Note 10 2 2 2" xfId="18346"/>
    <cellStyle name="Note 10 2 3" xfId="5688"/>
    <cellStyle name="Note 10 2 3 2" xfId="19923"/>
    <cellStyle name="Note 10 2 4" xfId="9554"/>
    <cellStyle name="Note 10 2 4 2" xfId="20550"/>
    <cellStyle name="Note 10 2 5" xfId="11750"/>
    <cellStyle name="Note 10 2 6" xfId="12710"/>
    <cellStyle name="Note 10 2 7" xfId="13634"/>
    <cellStyle name="Note 10 2 8" xfId="21502"/>
    <cellStyle name="Note 10 3" xfId="1235"/>
    <cellStyle name="Note 10 3 2" xfId="3512"/>
    <cellStyle name="Note 10 3 2 2" xfId="18347"/>
    <cellStyle name="Note 10 3 3" xfId="5985"/>
    <cellStyle name="Note 10 3 3 2" xfId="19924"/>
    <cellStyle name="Note 10 3 4" xfId="9555"/>
    <cellStyle name="Note 10 3 4 2" xfId="20551"/>
    <cellStyle name="Note 10 3 5" xfId="11751"/>
    <cellStyle name="Note 10 3 6" xfId="12711"/>
    <cellStyle name="Note 10 3 7" xfId="13956"/>
    <cellStyle name="Note 10 3 8" xfId="21724"/>
    <cellStyle name="Note 10 4" xfId="2459"/>
    <cellStyle name="Note 10 4 2" xfId="4039"/>
    <cellStyle name="Note 10 4 2 2" xfId="18348"/>
    <cellStyle name="Note 10 4 3" xfId="7203"/>
    <cellStyle name="Note 10 4 3 2" xfId="19925"/>
    <cellStyle name="Note 10 4 4" xfId="9556"/>
    <cellStyle name="Note 10 4 4 2" xfId="20552"/>
    <cellStyle name="Note 10 4 5" xfId="11752"/>
    <cellStyle name="Note 10 4 6" xfId="12712"/>
    <cellStyle name="Note 10 4 7" xfId="14530"/>
    <cellStyle name="Note 10 4 8" xfId="22297"/>
    <cellStyle name="Note 10 5" xfId="2682"/>
    <cellStyle name="Note 10 5 2" xfId="4237"/>
    <cellStyle name="Note 10 5 2 2" xfId="18349"/>
    <cellStyle name="Note 10 5 3" xfId="7426"/>
    <cellStyle name="Note 10 5 3 2" xfId="19926"/>
    <cellStyle name="Note 10 5 4" xfId="9557"/>
    <cellStyle name="Note 10 5 4 2" xfId="20553"/>
    <cellStyle name="Note 10 5 5" xfId="11753"/>
    <cellStyle name="Note 10 5 6" xfId="12713"/>
    <cellStyle name="Note 10 5 7" xfId="14736"/>
    <cellStyle name="Note 10 5 8" xfId="22503"/>
    <cellStyle name="Note 10 6" xfId="2796"/>
    <cellStyle name="Note 10 6 2" xfId="4329"/>
    <cellStyle name="Note 10 6 2 2" xfId="18350"/>
    <cellStyle name="Note 10 6 3" xfId="7540"/>
    <cellStyle name="Note 10 6 3 2" xfId="19927"/>
    <cellStyle name="Note 10 6 4" xfId="9558"/>
    <cellStyle name="Note 10 6 4 2" xfId="20554"/>
    <cellStyle name="Note 10 6 5" xfId="11754"/>
    <cellStyle name="Note 10 6 6" xfId="12714"/>
    <cellStyle name="Note 10 6 7" xfId="14835"/>
    <cellStyle name="Note 10 6 8" xfId="22602"/>
    <cellStyle name="Note 10 7" xfId="3043"/>
    <cellStyle name="Note 10 7 2" xfId="9559"/>
    <cellStyle name="Note 10 7 2 2" xfId="18351"/>
    <cellStyle name="Note 10 7 3" xfId="11755"/>
    <cellStyle name="Note 10 7 3 2" xfId="19928"/>
    <cellStyle name="Note 10 7 4" xfId="12715"/>
    <cellStyle name="Note 10 7 4 2" xfId="20555"/>
    <cellStyle name="Note 10 7 5" xfId="15241"/>
    <cellStyle name="Note 10 8" xfId="4583"/>
    <cellStyle name="Note 10 8 2" xfId="18345"/>
    <cellStyle name="Note 10 9" xfId="5073"/>
    <cellStyle name="Note 10 9 2" xfId="19922"/>
    <cellStyle name="Note 11" xfId="398"/>
    <cellStyle name="Note 11 10" xfId="9560"/>
    <cellStyle name="Note 11 10 2" xfId="20556"/>
    <cellStyle name="Note 11 11" xfId="11756"/>
    <cellStyle name="Note 11 12" xfId="12716"/>
    <cellStyle name="Note 11 13" xfId="13347"/>
    <cellStyle name="Note 11 14" xfId="21077"/>
    <cellStyle name="Note 11 2" xfId="775"/>
    <cellStyle name="Note 11 2 2" xfId="3310"/>
    <cellStyle name="Note 11 2 2 2" xfId="18353"/>
    <cellStyle name="Note 11 2 3" xfId="5687"/>
    <cellStyle name="Note 11 2 3 2" xfId="19930"/>
    <cellStyle name="Note 11 2 4" xfId="9561"/>
    <cellStyle name="Note 11 2 4 2" xfId="20557"/>
    <cellStyle name="Note 11 2 5" xfId="11757"/>
    <cellStyle name="Note 11 2 6" xfId="12717"/>
    <cellStyle name="Note 11 2 7" xfId="13633"/>
    <cellStyle name="Note 11 2 8" xfId="21501"/>
    <cellStyle name="Note 11 3" xfId="1234"/>
    <cellStyle name="Note 11 3 2" xfId="3511"/>
    <cellStyle name="Note 11 3 2 2" xfId="18354"/>
    <cellStyle name="Note 11 3 3" xfId="5984"/>
    <cellStyle name="Note 11 3 3 2" xfId="19931"/>
    <cellStyle name="Note 11 3 4" xfId="9562"/>
    <cellStyle name="Note 11 3 4 2" xfId="20558"/>
    <cellStyle name="Note 11 3 5" xfId="11758"/>
    <cellStyle name="Note 11 3 6" xfId="12718"/>
    <cellStyle name="Note 11 3 7" xfId="13955"/>
    <cellStyle name="Note 11 3 8" xfId="21723"/>
    <cellStyle name="Note 11 4" xfId="2458"/>
    <cellStyle name="Note 11 4 2" xfId="4038"/>
    <cellStyle name="Note 11 4 2 2" xfId="18355"/>
    <cellStyle name="Note 11 4 3" xfId="7202"/>
    <cellStyle name="Note 11 4 3 2" xfId="19932"/>
    <cellStyle name="Note 11 4 4" xfId="9563"/>
    <cellStyle name="Note 11 4 4 2" xfId="20559"/>
    <cellStyle name="Note 11 4 5" xfId="11759"/>
    <cellStyle name="Note 11 4 6" xfId="12719"/>
    <cellStyle name="Note 11 4 7" xfId="14529"/>
    <cellStyle name="Note 11 4 8" xfId="22296"/>
    <cellStyle name="Note 11 5" xfId="2681"/>
    <cellStyle name="Note 11 5 2" xfId="4236"/>
    <cellStyle name="Note 11 5 2 2" xfId="18356"/>
    <cellStyle name="Note 11 5 3" xfId="7425"/>
    <cellStyle name="Note 11 5 3 2" xfId="19933"/>
    <cellStyle name="Note 11 5 4" xfId="9564"/>
    <cellStyle name="Note 11 5 4 2" xfId="20560"/>
    <cellStyle name="Note 11 5 5" xfId="11760"/>
    <cellStyle name="Note 11 5 6" xfId="12720"/>
    <cellStyle name="Note 11 5 7" xfId="14735"/>
    <cellStyle name="Note 11 5 8" xfId="22502"/>
    <cellStyle name="Note 11 6" xfId="2795"/>
    <cellStyle name="Note 11 6 2" xfId="4328"/>
    <cellStyle name="Note 11 6 2 2" xfId="18357"/>
    <cellStyle name="Note 11 6 3" xfId="7539"/>
    <cellStyle name="Note 11 6 3 2" xfId="19934"/>
    <cellStyle name="Note 11 6 4" xfId="9565"/>
    <cellStyle name="Note 11 6 4 2" xfId="20561"/>
    <cellStyle name="Note 11 6 5" xfId="11761"/>
    <cellStyle name="Note 11 6 6" xfId="12721"/>
    <cellStyle name="Note 11 6 7" xfId="14834"/>
    <cellStyle name="Note 11 6 8" xfId="22601"/>
    <cellStyle name="Note 11 7" xfId="3042"/>
    <cellStyle name="Note 11 7 2" xfId="9566"/>
    <cellStyle name="Note 11 7 2 2" xfId="18358"/>
    <cellStyle name="Note 11 7 3" xfId="11762"/>
    <cellStyle name="Note 11 7 3 2" xfId="19935"/>
    <cellStyle name="Note 11 7 4" xfId="12722"/>
    <cellStyle name="Note 11 7 4 2" xfId="20562"/>
    <cellStyle name="Note 11 7 5" xfId="15240"/>
    <cellStyle name="Note 11 8" xfId="4582"/>
    <cellStyle name="Note 11 8 2" xfId="18352"/>
    <cellStyle name="Note 11 9" xfId="5072"/>
    <cellStyle name="Note 11 9 2" xfId="19929"/>
    <cellStyle name="Note 12" xfId="442"/>
    <cellStyle name="Note 12 2" xfId="3084"/>
    <cellStyle name="Note 12 2 2" xfId="18359"/>
    <cellStyle name="Note 12 3" xfId="5366"/>
    <cellStyle name="Note 12 3 2" xfId="19936"/>
    <cellStyle name="Note 12 4" xfId="9567"/>
    <cellStyle name="Note 12 4 2" xfId="20563"/>
    <cellStyle name="Note 12 5" xfId="11763"/>
    <cellStyle name="Note 12 6" xfId="12723"/>
    <cellStyle name="Note 12 7" xfId="13389"/>
    <cellStyle name="Note 12 8" xfId="21252"/>
    <cellStyle name="Note 13" xfId="440"/>
    <cellStyle name="Note 13 2" xfId="3083"/>
    <cellStyle name="Note 13 2 2" xfId="18360"/>
    <cellStyle name="Note 13 3" xfId="5364"/>
    <cellStyle name="Note 13 3 2" xfId="19937"/>
    <cellStyle name="Note 13 4" xfId="9568"/>
    <cellStyle name="Note 13 4 2" xfId="20564"/>
    <cellStyle name="Note 13 5" xfId="11764"/>
    <cellStyle name="Note 13 6" xfId="12724"/>
    <cellStyle name="Note 13 7" xfId="13388"/>
    <cellStyle name="Note 13 8" xfId="21251"/>
    <cellStyle name="Note 14" xfId="1131"/>
    <cellStyle name="Note 14 2" xfId="5881"/>
    <cellStyle name="Note 14 3" xfId="9569"/>
    <cellStyle name="Note 14 4" xfId="11765"/>
    <cellStyle name="Note 14 5" xfId="12725"/>
    <cellStyle name="Note 15" xfId="1349"/>
    <cellStyle name="Note 15 2" xfId="6099"/>
    <cellStyle name="Note 15 3" xfId="9570"/>
    <cellStyle name="Note 15 4" xfId="11766"/>
    <cellStyle name="Note 15 5" xfId="12726"/>
    <cellStyle name="Note 16" xfId="598"/>
    <cellStyle name="Note 16 2" xfId="5510"/>
    <cellStyle name="Note 16 3" xfId="9571"/>
    <cellStyle name="Note 16 4" xfId="11767"/>
    <cellStyle name="Note 16 5" xfId="12727"/>
    <cellStyle name="Note 17" xfId="593"/>
    <cellStyle name="Note 17 2" xfId="5505"/>
    <cellStyle name="Note 17 3" xfId="9572"/>
    <cellStyle name="Note 17 4" xfId="11768"/>
    <cellStyle name="Note 17 5" xfId="12728"/>
    <cellStyle name="Note 18" xfId="1393"/>
    <cellStyle name="Note 18 2" xfId="6143"/>
    <cellStyle name="Note 18 3" xfId="9573"/>
    <cellStyle name="Note 18 4" xfId="11769"/>
    <cellStyle name="Note 18 5" xfId="12729"/>
    <cellStyle name="Note 19" xfId="1433"/>
    <cellStyle name="Note 19 2" xfId="6182"/>
    <cellStyle name="Note 19 3" xfId="9574"/>
    <cellStyle name="Note 19 4" xfId="11770"/>
    <cellStyle name="Note 19 5" xfId="12730"/>
    <cellStyle name="Note 2" xfId="110"/>
    <cellStyle name="Note 2 10" xfId="936"/>
    <cellStyle name="Note 2 10 2" xfId="13742"/>
    <cellStyle name="Note 2 10 3" xfId="21181"/>
    <cellStyle name="Note 2 11" xfId="907"/>
    <cellStyle name="Note 2 11 2" xfId="13725"/>
    <cellStyle name="Note 2 11 3" xfId="21165"/>
    <cellStyle name="Note 2 12" xfId="923"/>
    <cellStyle name="Note 2 12 2" xfId="13734"/>
    <cellStyle name="Note 2 12 3" xfId="21173"/>
    <cellStyle name="Note 2 13" xfId="984"/>
    <cellStyle name="Note 2 13 2" xfId="13769"/>
    <cellStyle name="Note 2 13 3" xfId="21205"/>
    <cellStyle name="Note 2 14" xfId="983"/>
    <cellStyle name="Note 2 14 2" xfId="13768"/>
    <cellStyle name="Note 2 14 3" xfId="21204"/>
    <cellStyle name="Note 2 15" xfId="959"/>
    <cellStyle name="Note 2 15 2" xfId="13758"/>
    <cellStyle name="Note 2 15 3" xfId="21195"/>
    <cellStyle name="Note 2 16" xfId="989"/>
    <cellStyle name="Note 2 16 2" xfId="13774"/>
    <cellStyle name="Note 2 16 3" xfId="21209"/>
    <cellStyle name="Note 2 17" xfId="863"/>
    <cellStyle name="Note 2 17 2" xfId="13703"/>
    <cellStyle name="Note 2 17 3" xfId="21144"/>
    <cellStyle name="Note 2 18" xfId="987"/>
    <cellStyle name="Note 2 18 2" xfId="13772"/>
    <cellStyle name="Note 2 18 3" xfId="21208"/>
    <cellStyle name="Note 2 19" xfId="900"/>
    <cellStyle name="Note 2 19 2" xfId="13722"/>
    <cellStyle name="Note 2 19 3" xfId="21163"/>
    <cellStyle name="Note 2 2" xfId="141"/>
    <cellStyle name="Note 2 2 2" xfId="13160"/>
    <cellStyle name="Note 2 2 3" xfId="20883"/>
    <cellStyle name="Note 2 20" xfId="875"/>
    <cellStyle name="Note 2 20 2" xfId="13709"/>
    <cellStyle name="Note 2 20 3" xfId="21150"/>
    <cellStyle name="Note 2 21" xfId="869"/>
    <cellStyle name="Note 2 21 2" xfId="13707"/>
    <cellStyle name="Note 2 21 3" xfId="21148"/>
    <cellStyle name="Note 2 22" xfId="499"/>
    <cellStyle name="Note 2 22 2" xfId="4633"/>
    <cellStyle name="Note 2 22 3" xfId="5311"/>
    <cellStyle name="Note 2 22 4" xfId="9589"/>
    <cellStyle name="Note 2 22 5" xfId="11785"/>
    <cellStyle name="Note 2 22 6" xfId="12732"/>
    <cellStyle name="Note 2 23" xfId="1786"/>
    <cellStyle name="Note 2 23 2" xfId="14059"/>
    <cellStyle name="Note 2 23 3" xfId="21827"/>
    <cellStyle name="Note 2 24" xfId="1937"/>
    <cellStyle name="Note 2 24 2" xfId="14096"/>
    <cellStyle name="Note 2 24 3" xfId="21863"/>
    <cellStyle name="Note 2 25" xfId="2003"/>
    <cellStyle name="Note 2 25 2" xfId="14125"/>
    <cellStyle name="Note 2 25 3" xfId="21892"/>
    <cellStyle name="Note 2 26" xfId="2047"/>
    <cellStyle name="Note 2 26 2" xfId="14146"/>
    <cellStyle name="Note 2 26 3" xfId="21913"/>
    <cellStyle name="Note 2 27" xfId="2170"/>
    <cellStyle name="Note 2 27 2" xfId="6914"/>
    <cellStyle name="Note 2 27 3" xfId="9594"/>
    <cellStyle name="Note 2 27 4" xfId="11790"/>
    <cellStyle name="Note 2 27 5" xfId="12733"/>
    <cellStyle name="Note 2 28" xfId="2511"/>
    <cellStyle name="Note 2 28 2" xfId="7255"/>
    <cellStyle name="Note 2 28 3" xfId="9595"/>
    <cellStyle name="Note 2 28 4" xfId="11791"/>
    <cellStyle name="Note 2 28 5" xfId="12734"/>
    <cellStyle name="Note 2 29" xfId="2730"/>
    <cellStyle name="Note 2 29 2" xfId="7474"/>
    <cellStyle name="Note 2 29 3" xfId="9596"/>
    <cellStyle name="Note 2 29 4" xfId="11792"/>
    <cellStyle name="Note 2 29 5" xfId="12735"/>
    <cellStyle name="Note 2 3" xfId="221"/>
    <cellStyle name="Note 2 3 2" xfId="1788"/>
    <cellStyle name="Note 2 3 2 2" xfId="6533"/>
    <cellStyle name="Note 2 3 2 3" xfId="9598"/>
    <cellStyle name="Note 2 3 2 4" xfId="11794"/>
    <cellStyle name="Note 2 3 2 5" xfId="12736"/>
    <cellStyle name="Note 2 3 3" xfId="1938"/>
    <cellStyle name="Note 2 3 3 2" xfId="6683"/>
    <cellStyle name="Note 2 3 3 3" xfId="9599"/>
    <cellStyle name="Note 2 3 3 4" xfId="11795"/>
    <cellStyle name="Note 2 3 3 5" xfId="12737"/>
    <cellStyle name="Note 2 3 4" xfId="2004"/>
    <cellStyle name="Note 2 3 4 2" xfId="6749"/>
    <cellStyle name="Note 2 3 4 3" xfId="9600"/>
    <cellStyle name="Note 2 3 4 4" xfId="11796"/>
    <cellStyle name="Note 2 3 4 5" xfId="12738"/>
    <cellStyle name="Note 2 3 5" xfId="2048"/>
    <cellStyle name="Note 2 3 5 2" xfId="6792"/>
    <cellStyle name="Note 2 3 5 3" xfId="9601"/>
    <cellStyle name="Note 2 3 5 4" xfId="11797"/>
    <cellStyle name="Note 2 3 5 5" xfId="12739"/>
    <cellStyle name="Note 2 3 6" xfId="13182"/>
    <cellStyle name="Note 2 3 7" xfId="20908"/>
    <cellStyle name="Note 2 30" xfId="2858"/>
    <cellStyle name="Note 2 30 2" xfId="9602"/>
    <cellStyle name="Note 2 30 2 2" xfId="19959"/>
    <cellStyle name="Note 2 30 3" xfId="11798"/>
    <cellStyle name="Note 2 30 3 2" xfId="20565"/>
    <cellStyle name="Note 2 30 4" xfId="12740"/>
    <cellStyle name="Note 2 31" xfId="4384"/>
    <cellStyle name="Note 2 32" xfId="4756"/>
    <cellStyle name="Note 2 33" xfId="9575"/>
    <cellStyle name="Note 2 34" xfId="11771"/>
    <cellStyle name="Note 2 35" xfId="12731"/>
    <cellStyle name="Note 2 36" xfId="13139"/>
    <cellStyle name="Note 2 37" xfId="20853"/>
    <cellStyle name="Note 2 4" xfId="249"/>
    <cellStyle name="Note 2 4 2" xfId="13204"/>
    <cellStyle name="Note 2 4 3" xfId="20930"/>
    <cellStyle name="Note 2 5" xfId="293"/>
    <cellStyle name="Note 2 5 2" xfId="13247"/>
    <cellStyle name="Note 2 5 3" xfId="20973"/>
    <cellStyle name="Note 2 6" xfId="291"/>
    <cellStyle name="Note 2 6 2" xfId="13245"/>
    <cellStyle name="Note 2 6 3" xfId="20971"/>
    <cellStyle name="Note 2 7" xfId="506"/>
    <cellStyle name="Note 2 7 10" xfId="11802"/>
    <cellStyle name="Note 2 7 11" xfId="12741"/>
    <cellStyle name="Note 2 7 2" xfId="517"/>
    <cellStyle name="Note 2 7 2 2" xfId="13425"/>
    <cellStyle name="Note 2 7 2 3" xfId="21293"/>
    <cellStyle name="Note 2 7 3" xfId="491"/>
    <cellStyle name="Note 2 7 3 2" xfId="13418"/>
    <cellStyle name="Note 2 7 3 3" xfId="21285"/>
    <cellStyle name="Note 2 7 4" xfId="2183"/>
    <cellStyle name="Note 2 7 4 2" xfId="14267"/>
    <cellStyle name="Note 2 7 4 3" xfId="22034"/>
    <cellStyle name="Note 2 7 5" xfId="2621"/>
    <cellStyle name="Note 2 7 5 2" xfId="14680"/>
    <cellStyle name="Note 2 7 5 3" xfId="22447"/>
    <cellStyle name="Note 2 7 6" xfId="2767"/>
    <cellStyle name="Note 2 7 6 2" xfId="14810"/>
    <cellStyle name="Note 2 7 6 3" xfId="22577"/>
    <cellStyle name="Note 2 7 7" xfId="4392"/>
    <cellStyle name="Note 2 7 8" xfId="4904"/>
    <cellStyle name="Note 2 7 9" xfId="9606"/>
    <cellStyle name="Note 2 8" xfId="522"/>
    <cellStyle name="Note 2 8 2" xfId="13429"/>
    <cellStyle name="Note 2 8 3" xfId="20863"/>
    <cellStyle name="Note 2 9" xfId="838"/>
    <cellStyle name="Note 2 9 2" xfId="13689"/>
    <cellStyle name="Note 2 9 3" xfId="21132"/>
    <cellStyle name="Note 20" xfId="2182"/>
    <cellStyle name="Note 20 2" xfId="3781"/>
    <cellStyle name="Note 20 2 2" xfId="18394"/>
    <cellStyle name="Note 20 3" xfId="6926"/>
    <cellStyle name="Note 20 3 2" xfId="19971"/>
    <cellStyle name="Note 20 4" xfId="9614"/>
    <cellStyle name="Note 20 4 2" xfId="20566"/>
    <cellStyle name="Note 20 5" xfId="11810"/>
    <cellStyle name="Note 20 6" xfId="12742"/>
    <cellStyle name="Note 20 7" xfId="14266"/>
    <cellStyle name="Note 20 8" xfId="22033"/>
    <cellStyle name="Note 21" xfId="2612"/>
    <cellStyle name="Note 21 2" xfId="4176"/>
    <cellStyle name="Note 21 2 2" xfId="18395"/>
    <cellStyle name="Note 21 3" xfId="7356"/>
    <cellStyle name="Note 21 3 2" xfId="19972"/>
    <cellStyle name="Note 21 4" xfId="9615"/>
    <cellStyle name="Note 21 4 2" xfId="20567"/>
    <cellStyle name="Note 21 5" xfId="11811"/>
    <cellStyle name="Note 21 6" xfId="12743"/>
    <cellStyle name="Note 21 7" xfId="14672"/>
    <cellStyle name="Note 21 8" xfId="22439"/>
    <cellStyle name="Note 22" xfId="2763"/>
    <cellStyle name="Note 22 2" xfId="4304"/>
    <cellStyle name="Note 22 2 2" xfId="18396"/>
    <cellStyle name="Note 22 3" xfId="7507"/>
    <cellStyle name="Note 22 3 2" xfId="19973"/>
    <cellStyle name="Note 22 4" xfId="9616"/>
    <cellStyle name="Note 22 4 2" xfId="20568"/>
    <cellStyle name="Note 22 5" xfId="11812"/>
    <cellStyle name="Note 22 6" xfId="12744"/>
    <cellStyle name="Note 22 7" xfId="14807"/>
    <cellStyle name="Note 22 8" xfId="22574"/>
    <cellStyle name="Note 23" xfId="2843"/>
    <cellStyle name="Note 23 2" xfId="9617"/>
    <cellStyle name="Note 23 2 2" xfId="18397"/>
    <cellStyle name="Note 23 3" xfId="11813"/>
    <cellStyle name="Note 23 3 2" xfId="19974"/>
    <cellStyle name="Note 23 4" xfId="12745"/>
    <cellStyle name="Note 23 4 2" xfId="20569"/>
    <cellStyle name="Note 23 5" xfId="15033"/>
    <cellStyle name="Note 24" xfId="4370"/>
    <cellStyle name="Note 25" xfId="4896"/>
    <cellStyle name="Note 26" xfId="20861"/>
    <cellStyle name="Note 3" xfId="111"/>
    <cellStyle name="Note 3 10" xfId="933"/>
    <cellStyle name="Note 3 10 2" xfId="13739"/>
    <cellStyle name="Note 3 10 3" xfId="21178"/>
    <cellStyle name="Note 3 11" xfId="943"/>
    <cellStyle name="Note 3 11 2" xfId="13748"/>
    <cellStyle name="Note 3 11 3" xfId="21187"/>
    <cellStyle name="Note 3 12" xfId="920"/>
    <cellStyle name="Note 3 12 2" xfId="13732"/>
    <cellStyle name="Note 3 12 3" xfId="21171"/>
    <cellStyle name="Note 3 13" xfId="1001"/>
    <cellStyle name="Note 3 13 2" xfId="13780"/>
    <cellStyle name="Note 3 13 3" xfId="21215"/>
    <cellStyle name="Note 3 14" xfId="946"/>
    <cellStyle name="Note 3 14 2" xfId="13750"/>
    <cellStyle name="Note 3 14 3" xfId="21189"/>
    <cellStyle name="Note 3 15" xfId="1000"/>
    <cellStyle name="Note 3 15 2" xfId="13779"/>
    <cellStyle name="Note 3 15 3" xfId="21214"/>
    <cellStyle name="Note 3 16" xfId="966"/>
    <cellStyle name="Note 3 16 2" xfId="13762"/>
    <cellStyle name="Note 3 16 3" xfId="21198"/>
    <cellStyle name="Note 3 17" xfId="978"/>
    <cellStyle name="Note 3 17 2" xfId="13764"/>
    <cellStyle name="Note 3 17 3" xfId="21200"/>
    <cellStyle name="Note 3 18" xfId="1002"/>
    <cellStyle name="Note 3 18 2" xfId="13781"/>
    <cellStyle name="Note 3 18 3" xfId="21216"/>
    <cellStyle name="Note 3 19" xfId="889"/>
    <cellStyle name="Note 3 19 2" xfId="13717"/>
    <cellStyle name="Note 3 19 3" xfId="21158"/>
    <cellStyle name="Note 3 2" xfId="142"/>
    <cellStyle name="Note 3 2 2" xfId="13161"/>
    <cellStyle name="Note 3 2 3" xfId="20884"/>
    <cellStyle name="Note 3 20" xfId="868"/>
    <cellStyle name="Note 3 20 2" xfId="13706"/>
    <cellStyle name="Note 3 20 3" xfId="21147"/>
    <cellStyle name="Note 3 21" xfId="866"/>
    <cellStyle name="Note 3 21 2" xfId="13705"/>
    <cellStyle name="Note 3 21 3" xfId="21146"/>
    <cellStyle name="Note 3 22" xfId="458"/>
    <cellStyle name="Note 3 22 2" xfId="4634"/>
    <cellStyle name="Note 3 22 3" xfId="5312"/>
    <cellStyle name="Note 3 22 4" xfId="9632"/>
    <cellStyle name="Note 3 22 5" xfId="11828"/>
    <cellStyle name="Note 3 22 6" xfId="12747"/>
    <cellStyle name="Note 3 23" xfId="1789"/>
    <cellStyle name="Note 3 23 2" xfId="14061"/>
    <cellStyle name="Note 3 23 3" xfId="21829"/>
    <cellStyle name="Note 3 24" xfId="1939"/>
    <cellStyle name="Note 3 24 2" xfId="14097"/>
    <cellStyle name="Note 3 24 3" xfId="21864"/>
    <cellStyle name="Note 3 25" xfId="2005"/>
    <cellStyle name="Note 3 25 2" xfId="14126"/>
    <cellStyle name="Note 3 25 3" xfId="21893"/>
    <cellStyle name="Note 3 26" xfId="2049"/>
    <cellStyle name="Note 3 26 2" xfId="14147"/>
    <cellStyle name="Note 3 26 3" xfId="21914"/>
    <cellStyle name="Note 3 27" xfId="2171"/>
    <cellStyle name="Note 3 27 2" xfId="6915"/>
    <cellStyle name="Note 3 27 3" xfId="9637"/>
    <cellStyle name="Note 3 27 4" xfId="11830"/>
    <cellStyle name="Note 3 27 5" xfId="12748"/>
    <cellStyle name="Note 3 28" xfId="2512"/>
    <cellStyle name="Note 3 28 2" xfId="7256"/>
    <cellStyle name="Note 3 28 3" xfId="9638"/>
    <cellStyle name="Note 3 28 4" xfId="11831"/>
    <cellStyle name="Note 3 28 5" xfId="12749"/>
    <cellStyle name="Note 3 29" xfId="2731"/>
    <cellStyle name="Note 3 29 2" xfId="7475"/>
    <cellStyle name="Note 3 29 3" xfId="9639"/>
    <cellStyle name="Note 3 29 4" xfId="11832"/>
    <cellStyle name="Note 3 29 5" xfId="12750"/>
    <cellStyle name="Note 3 3" xfId="222"/>
    <cellStyle name="Note 3 3 2" xfId="1791"/>
    <cellStyle name="Note 3 3 2 2" xfId="6536"/>
    <cellStyle name="Note 3 3 2 3" xfId="9641"/>
    <cellStyle name="Note 3 3 2 4" xfId="11833"/>
    <cellStyle name="Note 3 3 2 5" xfId="12751"/>
    <cellStyle name="Note 3 3 3" xfId="1940"/>
    <cellStyle name="Note 3 3 3 2" xfId="6685"/>
    <cellStyle name="Note 3 3 3 3" xfId="9642"/>
    <cellStyle name="Note 3 3 3 4" xfId="11834"/>
    <cellStyle name="Note 3 3 3 5" xfId="12752"/>
    <cellStyle name="Note 3 3 4" xfId="2006"/>
    <cellStyle name="Note 3 3 4 2" xfId="6751"/>
    <cellStyle name="Note 3 3 4 3" xfId="9643"/>
    <cellStyle name="Note 3 3 4 4" xfId="11835"/>
    <cellStyle name="Note 3 3 4 5" xfId="12753"/>
    <cellStyle name="Note 3 3 5" xfId="2050"/>
    <cellStyle name="Note 3 3 5 2" xfId="6794"/>
    <cellStyle name="Note 3 3 5 3" xfId="9644"/>
    <cellStyle name="Note 3 3 5 4" xfId="11836"/>
    <cellStyle name="Note 3 3 5 5" xfId="12754"/>
    <cellStyle name="Note 3 3 6" xfId="13183"/>
    <cellStyle name="Note 3 3 7" xfId="20909"/>
    <cellStyle name="Note 3 30" xfId="2859"/>
    <cellStyle name="Note 3 30 2" xfId="9645"/>
    <cellStyle name="Note 3 30 2 2" xfId="20002"/>
    <cellStyle name="Note 3 30 3" xfId="11837"/>
    <cellStyle name="Note 3 30 3 2" xfId="20570"/>
    <cellStyle name="Note 3 30 4" xfId="12755"/>
    <cellStyle name="Note 3 31" xfId="4385"/>
    <cellStyle name="Note 3 32" xfId="4757"/>
    <cellStyle name="Note 3 33" xfId="9618"/>
    <cellStyle name="Note 3 34" xfId="11814"/>
    <cellStyle name="Note 3 35" xfId="12746"/>
    <cellStyle name="Note 3 36" xfId="13140"/>
    <cellStyle name="Note 3 37" xfId="20854"/>
    <cellStyle name="Note 3 4" xfId="250"/>
    <cellStyle name="Note 3 4 2" xfId="13205"/>
    <cellStyle name="Note 3 4 3" xfId="20931"/>
    <cellStyle name="Note 3 5" xfId="294"/>
    <cellStyle name="Note 3 5 2" xfId="13248"/>
    <cellStyle name="Note 3 5 3" xfId="20974"/>
    <cellStyle name="Note 3 6" xfId="290"/>
    <cellStyle name="Note 3 6 2" xfId="13244"/>
    <cellStyle name="Note 3 6 3" xfId="20970"/>
    <cellStyle name="Note 3 7" xfId="507"/>
    <cellStyle name="Note 3 7 10" xfId="11840"/>
    <cellStyle name="Note 3 7 11" xfId="12756"/>
    <cellStyle name="Note 3 7 2" xfId="518"/>
    <cellStyle name="Note 3 7 2 2" xfId="13426"/>
    <cellStyle name="Note 3 7 2 3" xfId="21294"/>
    <cellStyle name="Note 3 7 3" xfId="443"/>
    <cellStyle name="Note 3 7 3 2" xfId="13390"/>
    <cellStyle name="Note 3 7 3 3" xfId="21253"/>
    <cellStyle name="Note 3 7 4" xfId="2184"/>
    <cellStyle name="Note 3 7 4 2" xfId="14268"/>
    <cellStyle name="Note 3 7 4 3" xfId="22035"/>
    <cellStyle name="Note 3 7 5" xfId="2658"/>
    <cellStyle name="Note 3 7 5 2" xfId="14712"/>
    <cellStyle name="Note 3 7 5 3" xfId="22479"/>
    <cellStyle name="Note 3 7 6" xfId="2778"/>
    <cellStyle name="Note 3 7 6 2" xfId="14817"/>
    <cellStyle name="Note 3 7 6 3" xfId="22584"/>
    <cellStyle name="Note 3 7 7" xfId="4393"/>
    <cellStyle name="Note 3 7 8" xfId="4905"/>
    <cellStyle name="Note 3 7 9" xfId="9649"/>
    <cellStyle name="Note 3 8" xfId="839"/>
    <cellStyle name="Note 3 8 2" xfId="13690"/>
    <cellStyle name="Note 3 8 3" xfId="21133"/>
    <cellStyle name="Note 3 9" xfId="818"/>
    <cellStyle name="Note 3 9 2" xfId="13674"/>
    <cellStyle name="Note 3 9 3" xfId="21120"/>
    <cellStyle name="Note 4" xfId="112"/>
    <cellStyle name="Note 4 10" xfId="1941"/>
    <cellStyle name="Note 4 10 2" xfId="14098"/>
    <cellStyle name="Note 4 10 3" xfId="21865"/>
    <cellStyle name="Note 4 11" xfId="2007"/>
    <cellStyle name="Note 4 11 2" xfId="14127"/>
    <cellStyle name="Note 4 11 3" xfId="21894"/>
    <cellStyle name="Note 4 12" xfId="2051"/>
    <cellStyle name="Note 4 12 2" xfId="14148"/>
    <cellStyle name="Note 4 12 3" xfId="21915"/>
    <cellStyle name="Note 4 13" xfId="2172"/>
    <cellStyle name="Note 4 13 2" xfId="3774"/>
    <cellStyle name="Note 4 13 2 2" xfId="18436"/>
    <cellStyle name="Note 4 13 3" xfId="6916"/>
    <cellStyle name="Note 4 13 3 2" xfId="20015"/>
    <cellStyle name="Note 4 13 4" xfId="9661"/>
    <cellStyle name="Note 4 13 4 2" xfId="20572"/>
    <cellStyle name="Note 4 13 5" xfId="11852"/>
    <cellStyle name="Note 4 13 6" xfId="12758"/>
    <cellStyle name="Note 4 13 7" xfId="14259"/>
    <cellStyle name="Note 4 13 8" xfId="22026"/>
    <cellStyle name="Note 4 14" xfId="2194"/>
    <cellStyle name="Note 4 14 2" xfId="3791"/>
    <cellStyle name="Note 4 14 2 2" xfId="18437"/>
    <cellStyle name="Note 4 14 3" xfId="6938"/>
    <cellStyle name="Note 4 14 3 2" xfId="20016"/>
    <cellStyle name="Note 4 14 4" xfId="9662"/>
    <cellStyle name="Note 4 14 4 2" xfId="20573"/>
    <cellStyle name="Note 4 14 5" xfId="11853"/>
    <cellStyle name="Note 4 14 6" xfId="12759"/>
    <cellStyle name="Note 4 14 7" xfId="14278"/>
    <cellStyle name="Note 4 14 8" xfId="22045"/>
    <cellStyle name="Note 4 15" xfId="2608"/>
    <cellStyle name="Note 4 15 2" xfId="4172"/>
    <cellStyle name="Note 4 15 2 2" xfId="18438"/>
    <cellStyle name="Note 4 15 3" xfId="7352"/>
    <cellStyle name="Note 4 15 3 2" xfId="20017"/>
    <cellStyle name="Note 4 15 4" xfId="9663"/>
    <cellStyle name="Note 4 15 4 2" xfId="20574"/>
    <cellStyle name="Note 4 15 5" xfId="11854"/>
    <cellStyle name="Note 4 15 6" xfId="12760"/>
    <cellStyle name="Note 4 15 7" xfId="14668"/>
    <cellStyle name="Note 4 15 8" xfId="22435"/>
    <cellStyle name="Note 4 16" xfId="2860"/>
    <cellStyle name="Note 4 16 2" xfId="9664"/>
    <cellStyle name="Note 4 16 2 2" xfId="18439"/>
    <cellStyle name="Note 4 16 3" xfId="11855"/>
    <cellStyle name="Note 4 16 3 2" xfId="20018"/>
    <cellStyle name="Note 4 16 4" xfId="12761"/>
    <cellStyle name="Note 4 16 4 2" xfId="20575"/>
    <cellStyle name="Note 4 16 5" xfId="15046"/>
    <cellStyle name="Note 4 17" xfId="4386"/>
    <cellStyle name="Note 4 17 2" xfId="18434"/>
    <cellStyle name="Note 4 18" xfId="4758"/>
    <cellStyle name="Note 4 18 2" xfId="20014"/>
    <cellStyle name="Note 4 19" xfId="9657"/>
    <cellStyle name="Note 4 19 2" xfId="20571"/>
    <cellStyle name="Note 4 2" xfId="143"/>
    <cellStyle name="Note 4 2 10" xfId="2214"/>
    <cellStyle name="Note 4 2 10 2" xfId="3808"/>
    <cellStyle name="Note 4 2 10 2 2" xfId="18441"/>
    <cellStyle name="Note 4 2 10 3" xfId="6958"/>
    <cellStyle name="Note 4 2 10 3 2" xfId="20020"/>
    <cellStyle name="Note 4 2 10 4" xfId="9666"/>
    <cellStyle name="Note 4 2 10 4 2" xfId="20577"/>
    <cellStyle name="Note 4 2 10 5" xfId="11857"/>
    <cellStyle name="Note 4 2 10 6" xfId="12763"/>
    <cellStyle name="Note 4 2 10 7" xfId="14296"/>
    <cellStyle name="Note 4 2 10 8" xfId="22063"/>
    <cellStyle name="Note 4 2 11" xfId="2527"/>
    <cellStyle name="Note 4 2 11 2" xfId="4098"/>
    <cellStyle name="Note 4 2 11 2 2" xfId="18442"/>
    <cellStyle name="Note 4 2 11 3" xfId="7271"/>
    <cellStyle name="Note 4 2 11 3 2" xfId="20021"/>
    <cellStyle name="Note 4 2 11 4" xfId="9667"/>
    <cellStyle name="Note 4 2 11 4 2" xfId="20578"/>
    <cellStyle name="Note 4 2 11 5" xfId="11858"/>
    <cellStyle name="Note 4 2 11 6" xfId="12764"/>
    <cellStyle name="Note 4 2 11 7" xfId="14590"/>
    <cellStyle name="Note 4 2 11 8" xfId="22357"/>
    <cellStyle name="Note 4 2 12" xfId="2738"/>
    <cellStyle name="Note 4 2 12 2" xfId="4284"/>
    <cellStyle name="Note 4 2 12 2 2" xfId="18443"/>
    <cellStyle name="Note 4 2 12 3" xfId="7482"/>
    <cellStyle name="Note 4 2 12 3 2" xfId="20022"/>
    <cellStyle name="Note 4 2 12 4" xfId="9668"/>
    <cellStyle name="Note 4 2 12 4 2" xfId="20579"/>
    <cellStyle name="Note 4 2 12 5" xfId="11859"/>
    <cellStyle name="Note 4 2 12 6" xfId="12765"/>
    <cellStyle name="Note 4 2 12 7" xfId="14784"/>
    <cellStyle name="Note 4 2 12 8" xfId="22551"/>
    <cellStyle name="Note 4 2 13" xfId="2877"/>
    <cellStyle name="Note 4 2 13 2" xfId="9669"/>
    <cellStyle name="Note 4 2 13 2 2" xfId="18444"/>
    <cellStyle name="Note 4 2 13 3" xfId="11860"/>
    <cellStyle name="Note 4 2 13 3 2" xfId="20023"/>
    <cellStyle name="Note 4 2 13 4" xfId="12766"/>
    <cellStyle name="Note 4 2 13 4 2" xfId="20580"/>
    <cellStyle name="Note 4 2 13 5" xfId="15066"/>
    <cellStyle name="Note 4 2 14" xfId="4410"/>
    <cellStyle name="Note 4 2 14 2" xfId="18440"/>
    <cellStyle name="Note 4 2 15" xfId="4785"/>
    <cellStyle name="Note 4 2 15 2" xfId="20019"/>
    <cellStyle name="Note 4 2 16" xfId="9665"/>
    <cellStyle name="Note 4 2 16 2" xfId="20576"/>
    <cellStyle name="Note 4 2 17" xfId="11856"/>
    <cellStyle name="Note 4 2 18" xfId="12762"/>
    <cellStyle name="Note 4 2 19" xfId="13162"/>
    <cellStyle name="Note 4 2 2" xfId="319"/>
    <cellStyle name="Note 4 2 2 10" xfId="9670"/>
    <cellStyle name="Note 4 2 2 10 2" xfId="20581"/>
    <cellStyle name="Note 4 2 2 11" xfId="11861"/>
    <cellStyle name="Note 4 2 2 12" xfId="12767"/>
    <cellStyle name="Note 4 2 2 13" xfId="13271"/>
    <cellStyle name="Note 4 2 2 14" xfId="20999"/>
    <cellStyle name="Note 4 2 2 2" xfId="696"/>
    <cellStyle name="Note 4 2 2 2 2" xfId="3233"/>
    <cellStyle name="Note 4 2 2 2 2 2" xfId="18446"/>
    <cellStyle name="Note 4 2 2 2 3" xfId="5608"/>
    <cellStyle name="Note 4 2 2 2 3 2" xfId="20025"/>
    <cellStyle name="Note 4 2 2 2 4" xfId="9671"/>
    <cellStyle name="Note 4 2 2 2 4 2" xfId="20582"/>
    <cellStyle name="Note 4 2 2 2 5" xfId="11862"/>
    <cellStyle name="Note 4 2 2 2 6" xfId="12768"/>
    <cellStyle name="Note 4 2 2 2 7" xfId="13560"/>
    <cellStyle name="Note 4 2 2 2 8" xfId="21424"/>
    <cellStyle name="Note 4 2 2 3" xfId="1157"/>
    <cellStyle name="Note 4 2 2 3 2" xfId="3434"/>
    <cellStyle name="Note 4 2 2 3 2 2" xfId="18447"/>
    <cellStyle name="Note 4 2 2 3 3" xfId="5907"/>
    <cellStyle name="Note 4 2 2 3 3 2" xfId="20026"/>
    <cellStyle name="Note 4 2 2 3 4" xfId="9672"/>
    <cellStyle name="Note 4 2 2 3 4 2" xfId="20583"/>
    <cellStyle name="Note 4 2 2 3 5" xfId="11863"/>
    <cellStyle name="Note 4 2 2 3 6" xfId="12769"/>
    <cellStyle name="Note 4 2 2 3 7" xfId="13878"/>
    <cellStyle name="Note 4 2 2 3 8" xfId="21646"/>
    <cellStyle name="Note 4 2 2 4" xfId="2379"/>
    <cellStyle name="Note 4 2 2 4 2" xfId="3959"/>
    <cellStyle name="Note 4 2 2 4 2 2" xfId="18448"/>
    <cellStyle name="Note 4 2 2 4 3" xfId="7123"/>
    <cellStyle name="Note 4 2 2 4 3 2" xfId="20027"/>
    <cellStyle name="Note 4 2 2 4 4" xfId="9673"/>
    <cellStyle name="Note 4 2 2 4 4 2" xfId="20584"/>
    <cellStyle name="Note 4 2 2 4 5" xfId="11864"/>
    <cellStyle name="Note 4 2 2 4 6" xfId="12770"/>
    <cellStyle name="Note 4 2 2 4 7" xfId="14450"/>
    <cellStyle name="Note 4 2 2 4 8" xfId="22217"/>
    <cellStyle name="Note 4 2 2 5" xfId="2274"/>
    <cellStyle name="Note 4 2 2 5 2" xfId="3859"/>
    <cellStyle name="Note 4 2 2 5 2 2" xfId="18449"/>
    <cellStyle name="Note 4 2 2 5 3" xfId="7018"/>
    <cellStyle name="Note 4 2 2 5 3 2" xfId="20028"/>
    <cellStyle name="Note 4 2 2 5 4" xfId="9674"/>
    <cellStyle name="Note 4 2 2 5 4 2" xfId="20585"/>
    <cellStyle name="Note 4 2 2 5 5" xfId="11865"/>
    <cellStyle name="Note 4 2 2 5 6" xfId="12771"/>
    <cellStyle name="Note 4 2 2 5 7" xfId="14347"/>
    <cellStyle name="Note 4 2 2 5 8" xfId="22114"/>
    <cellStyle name="Note 4 2 2 6" xfId="2624"/>
    <cellStyle name="Note 4 2 2 6 2" xfId="4185"/>
    <cellStyle name="Note 4 2 2 6 2 2" xfId="18450"/>
    <cellStyle name="Note 4 2 2 6 3" xfId="7368"/>
    <cellStyle name="Note 4 2 2 6 3 2" xfId="20029"/>
    <cellStyle name="Note 4 2 2 6 4" xfId="9675"/>
    <cellStyle name="Note 4 2 2 6 4 2" xfId="20586"/>
    <cellStyle name="Note 4 2 2 6 5" xfId="11866"/>
    <cellStyle name="Note 4 2 2 6 6" xfId="12772"/>
    <cellStyle name="Note 4 2 2 6 7" xfId="14682"/>
    <cellStyle name="Note 4 2 2 6 8" xfId="22449"/>
    <cellStyle name="Note 4 2 2 7" xfId="2965"/>
    <cellStyle name="Note 4 2 2 7 2" xfId="9676"/>
    <cellStyle name="Note 4 2 2 7 2 2" xfId="18451"/>
    <cellStyle name="Note 4 2 2 7 3" xfId="11867"/>
    <cellStyle name="Note 4 2 2 7 3 2" xfId="20030"/>
    <cellStyle name="Note 4 2 2 7 4" xfId="12773"/>
    <cellStyle name="Note 4 2 2 7 4 2" xfId="20587"/>
    <cellStyle name="Note 4 2 2 7 5" xfId="15162"/>
    <cellStyle name="Note 4 2 2 8" xfId="4505"/>
    <cellStyle name="Note 4 2 2 8 2" xfId="18445"/>
    <cellStyle name="Note 4 2 2 9" xfId="4993"/>
    <cellStyle name="Note 4 2 2 9 2" xfId="20024"/>
    <cellStyle name="Note 4 2 20" xfId="20885"/>
    <cellStyle name="Note 4 2 3" xfId="270"/>
    <cellStyle name="Note 4 2 3 10" xfId="9677"/>
    <cellStyle name="Note 4 2 3 10 2" xfId="20588"/>
    <cellStyle name="Note 4 2 3 11" xfId="11868"/>
    <cellStyle name="Note 4 2 3 12" xfId="12774"/>
    <cellStyle name="Note 4 2 3 13" xfId="13224"/>
    <cellStyle name="Note 4 2 3 14" xfId="20951"/>
    <cellStyle name="Note 4 2 3 2" xfId="650"/>
    <cellStyle name="Note 4 2 3 2 2" xfId="3190"/>
    <cellStyle name="Note 4 2 3 2 2 2" xfId="18453"/>
    <cellStyle name="Note 4 2 3 2 3" xfId="5562"/>
    <cellStyle name="Note 4 2 3 2 3 2" xfId="20032"/>
    <cellStyle name="Note 4 2 3 2 4" xfId="9678"/>
    <cellStyle name="Note 4 2 3 2 4 2" xfId="20589"/>
    <cellStyle name="Note 4 2 3 2 5" xfId="11869"/>
    <cellStyle name="Note 4 2 3 2 6" xfId="12775"/>
    <cellStyle name="Note 4 2 3 2 7" xfId="13519"/>
    <cellStyle name="Note 4 2 3 2 8" xfId="21381"/>
    <cellStyle name="Note 4 2 3 3" xfId="1110"/>
    <cellStyle name="Note 4 2 3 3 2" xfId="3395"/>
    <cellStyle name="Note 4 2 3 3 2 2" xfId="18454"/>
    <cellStyle name="Note 4 2 3 3 3" xfId="5860"/>
    <cellStyle name="Note 4 2 3 3 3 2" xfId="20033"/>
    <cellStyle name="Note 4 2 3 3 4" xfId="9679"/>
    <cellStyle name="Note 4 2 3 3 4 2" xfId="20590"/>
    <cellStyle name="Note 4 2 3 3 5" xfId="11870"/>
    <cellStyle name="Note 4 2 3 3 6" xfId="12776"/>
    <cellStyle name="Note 4 2 3 3 7" xfId="13838"/>
    <cellStyle name="Note 4 2 3 3 8" xfId="21605"/>
    <cellStyle name="Note 4 2 3 4" xfId="2330"/>
    <cellStyle name="Note 4 2 3 4 2" xfId="3912"/>
    <cellStyle name="Note 4 2 3 4 2 2" xfId="18455"/>
    <cellStyle name="Note 4 2 3 4 3" xfId="7074"/>
    <cellStyle name="Note 4 2 3 4 3 2" xfId="20034"/>
    <cellStyle name="Note 4 2 3 4 4" xfId="9680"/>
    <cellStyle name="Note 4 2 3 4 4 2" xfId="20591"/>
    <cellStyle name="Note 4 2 3 4 5" xfId="11871"/>
    <cellStyle name="Note 4 2 3 4 6" xfId="12777"/>
    <cellStyle name="Note 4 2 3 4 7" xfId="14402"/>
    <cellStyle name="Note 4 2 3 4 8" xfId="22169"/>
    <cellStyle name="Note 4 2 3 5" xfId="2063"/>
    <cellStyle name="Note 4 2 3 5 2" xfId="3670"/>
    <cellStyle name="Note 4 2 3 5 2 2" xfId="18456"/>
    <cellStyle name="Note 4 2 3 5 3" xfId="6807"/>
    <cellStyle name="Note 4 2 3 5 3 2" xfId="20035"/>
    <cellStyle name="Note 4 2 3 5 4" xfId="9681"/>
    <cellStyle name="Note 4 2 3 5 4 2" xfId="20592"/>
    <cellStyle name="Note 4 2 3 5 5" xfId="11872"/>
    <cellStyle name="Note 4 2 3 5 6" xfId="12778"/>
    <cellStyle name="Note 4 2 3 5 7" xfId="14154"/>
    <cellStyle name="Note 4 2 3 5 8" xfId="21921"/>
    <cellStyle name="Note 4 2 3 6" xfId="2244"/>
    <cellStyle name="Note 4 2 3 6 2" xfId="3830"/>
    <cellStyle name="Note 4 2 3 6 2 2" xfId="18457"/>
    <cellStyle name="Note 4 2 3 6 3" xfId="6988"/>
    <cellStyle name="Note 4 2 3 6 3 2" xfId="20036"/>
    <cellStyle name="Note 4 2 3 6 4" xfId="9682"/>
    <cellStyle name="Note 4 2 3 6 4 2" xfId="20593"/>
    <cellStyle name="Note 4 2 3 6 5" xfId="11873"/>
    <cellStyle name="Note 4 2 3 6 6" xfId="12779"/>
    <cellStyle name="Note 4 2 3 6 7" xfId="14318"/>
    <cellStyle name="Note 4 2 3 6 8" xfId="22085"/>
    <cellStyle name="Note 4 2 3 7" xfId="2924"/>
    <cellStyle name="Note 4 2 3 7 2" xfId="9683"/>
    <cellStyle name="Note 4 2 3 7 2 2" xfId="18458"/>
    <cellStyle name="Note 4 2 3 7 3" xfId="11874"/>
    <cellStyle name="Note 4 2 3 7 3 2" xfId="20037"/>
    <cellStyle name="Note 4 2 3 7 4" xfId="12780"/>
    <cellStyle name="Note 4 2 3 7 4 2" xfId="20594"/>
    <cellStyle name="Note 4 2 3 7 5" xfId="15121"/>
    <cellStyle name="Note 4 2 3 8" xfId="4464"/>
    <cellStyle name="Note 4 2 3 8 2" xfId="18452"/>
    <cellStyle name="Note 4 2 3 9" xfId="4944"/>
    <cellStyle name="Note 4 2 3 9 2" xfId="20031"/>
    <cellStyle name="Note 4 2 4" xfId="549"/>
    <cellStyle name="Note 4 2 4 2" xfId="3128"/>
    <cellStyle name="Note 4 2 4 2 2" xfId="18459"/>
    <cellStyle name="Note 4 2 4 3" xfId="5462"/>
    <cellStyle name="Note 4 2 4 3 2" xfId="20038"/>
    <cellStyle name="Note 4 2 4 4" xfId="9684"/>
    <cellStyle name="Note 4 2 4 4 2" xfId="20595"/>
    <cellStyle name="Note 4 2 4 5" xfId="11875"/>
    <cellStyle name="Note 4 2 4 6" xfId="12781"/>
    <cellStyle name="Note 4 2 4 7" xfId="13453"/>
    <cellStyle name="Note 4 2 4 8" xfId="21311"/>
    <cellStyle name="Note 4 2 5" xfId="479"/>
    <cellStyle name="Note 4 2 5 2" xfId="3103"/>
    <cellStyle name="Note 4 2 5 2 2" xfId="18460"/>
    <cellStyle name="Note 4 2 5 3" xfId="5403"/>
    <cellStyle name="Note 4 2 5 3 2" xfId="20039"/>
    <cellStyle name="Note 4 2 5 4" xfId="9685"/>
    <cellStyle name="Note 4 2 5 4 2" xfId="20596"/>
    <cellStyle name="Note 4 2 5 5" xfId="11876"/>
    <cellStyle name="Note 4 2 5 6" xfId="12782"/>
    <cellStyle name="Note 4 2 5 7" xfId="13410"/>
    <cellStyle name="Note 4 2 5 8" xfId="21276"/>
    <cellStyle name="Note 4 2 6" xfId="1793"/>
    <cellStyle name="Note 4 2 6 2" xfId="3607"/>
    <cellStyle name="Note 4 2 6 2 2" xfId="18461"/>
    <cellStyle name="Note 4 2 6 3" xfId="6538"/>
    <cellStyle name="Note 4 2 6 3 2" xfId="20040"/>
    <cellStyle name="Note 4 2 6 4" xfId="9686"/>
    <cellStyle name="Note 4 2 6 4 2" xfId="20597"/>
    <cellStyle name="Note 4 2 6 5" xfId="11877"/>
    <cellStyle name="Note 4 2 6 6" xfId="12783"/>
    <cellStyle name="Note 4 2 6 7" xfId="14063"/>
    <cellStyle name="Note 4 2 6 8" xfId="21831"/>
    <cellStyle name="Note 4 2 7" xfId="1942"/>
    <cellStyle name="Note 4 2 7 2" xfId="3633"/>
    <cellStyle name="Note 4 2 7 2 2" xfId="18462"/>
    <cellStyle name="Note 4 2 7 3" xfId="6687"/>
    <cellStyle name="Note 4 2 7 3 2" xfId="20041"/>
    <cellStyle name="Note 4 2 7 4" xfId="9687"/>
    <cellStyle name="Note 4 2 7 4 2" xfId="20598"/>
    <cellStyle name="Note 4 2 7 5" xfId="11878"/>
    <cellStyle name="Note 4 2 7 6" xfId="12784"/>
    <cellStyle name="Note 4 2 7 7" xfId="14099"/>
    <cellStyle name="Note 4 2 7 8" xfId="21866"/>
    <cellStyle name="Note 4 2 8" xfId="2008"/>
    <cellStyle name="Note 4 2 8 2" xfId="3653"/>
    <cellStyle name="Note 4 2 8 2 2" xfId="18463"/>
    <cellStyle name="Note 4 2 8 3" xfId="6753"/>
    <cellStyle name="Note 4 2 8 3 2" xfId="20042"/>
    <cellStyle name="Note 4 2 8 4" xfId="9688"/>
    <cellStyle name="Note 4 2 8 4 2" xfId="20599"/>
    <cellStyle name="Note 4 2 8 5" xfId="11879"/>
    <cellStyle name="Note 4 2 8 6" xfId="12785"/>
    <cellStyle name="Note 4 2 8 7" xfId="14128"/>
    <cellStyle name="Note 4 2 8 8" xfId="21895"/>
    <cellStyle name="Note 4 2 9" xfId="2052"/>
    <cellStyle name="Note 4 2 9 2" xfId="3665"/>
    <cellStyle name="Note 4 2 9 2 2" xfId="18464"/>
    <cellStyle name="Note 4 2 9 3" xfId="6796"/>
    <cellStyle name="Note 4 2 9 3 2" xfId="20043"/>
    <cellStyle name="Note 4 2 9 4" xfId="9689"/>
    <cellStyle name="Note 4 2 9 4 2" xfId="20600"/>
    <cellStyle name="Note 4 2 9 5" xfId="11880"/>
    <cellStyle name="Note 4 2 9 6" xfId="12786"/>
    <cellStyle name="Note 4 2 9 7" xfId="14149"/>
    <cellStyle name="Note 4 2 9 8" xfId="21916"/>
    <cellStyle name="Note 4 20" xfId="11848"/>
    <cellStyle name="Note 4 21" xfId="12757"/>
    <cellStyle name="Note 4 22" xfId="13141"/>
    <cellStyle name="Note 4 23" xfId="20855"/>
    <cellStyle name="Note 4 3" xfId="223"/>
    <cellStyle name="Note 4 3 10" xfId="2283"/>
    <cellStyle name="Note 4 3 10 2" xfId="3867"/>
    <cellStyle name="Note 4 3 10 2 2" xfId="18466"/>
    <cellStyle name="Note 4 3 10 3" xfId="7027"/>
    <cellStyle name="Note 4 3 10 3 2" xfId="20045"/>
    <cellStyle name="Note 4 3 10 4" xfId="9691"/>
    <cellStyle name="Note 4 3 10 4 2" xfId="20602"/>
    <cellStyle name="Note 4 3 10 5" xfId="11882"/>
    <cellStyle name="Note 4 3 10 6" xfId="12788"/>
    <cellStyle name="Note 4 3 10 7" xfId="14355"/>
    <cellStyle name="Note 4 3 10 8" xfId="22122"/>
    <cellStyle name="Note 4 3 11" xfId="2663"/>
    <cellStyle name="Note 4 3 11 2" xfId="4218"/>
    <cellStyle name="Note 4 3 11 2 2" xfId="18467"/>
    <cellStyle name="Note 4 3 11 3" xfId="7407"/>
    <cellStyle name="Note 4 3 11 3 2" xfId="20046"/>
    <cellStyle name="Note 4 3 11 4" xfId="9692"/>
    <cellStyle name="Note 4 3 11 4 2" xfId="20603"/>
    <cellStyle name="Note 4 3 11 5" xfId="11883"/>
    <cellStyle name="Note 4 3 11 6" xfId="12789"/>
    <cellStyle name="Note 4 3 11 7" xfId="14717"/>
    <cellStyle name="Note 4 3 11 8" xfId="22484"/>
    <cellStyle name="Note 4 3 12" xfId="2779"/>
    <cellStyle name="Note 4 3 12 2" xfId="4312"/>
    <cellStyle name="Note 4 3 12 2 2" xfId="18468"/>
    <cellStyle name="Note 4 3 12 3" xfId="7523"/>
    <cellStyle name="Note 4 3 12 3 2" xfId="20047"/>
    <cellStyle name="Note 4 3 12 4" xfId="9693"/>
    <cellStyle name="Note 4 3 12 4 2" xfId="20604"/>
    <cellStyle name="Note 4 3 12 5" xfId="11884"/>
    <cellStyle name="Note 4 3 12 6" xfId="12790"/>
    <cellStyle name="Note 4 3 12 7" xfId="14818"/>
    <cellStyle name="Note 4 3 12 8" xfId="22585"/>
    <cellStyle name="Note 4 3 13" xfId="2892"/>
    <cellStyle name="Note 4 3 13 2" xfId="9694"/>
    <cellStyle name="Note 4 3 13 2 2" xfId="18469"/>
    <cellStyle name="Note 4 3 13 3" xfId="11885"/>
    <cellStyle name="Note 4 3 13 3 2" xfId="20048"/>
    <cellStyle name="Note 4 3 13 4" xfId="12791"/>
    <cellStyle name="Note 4 3 13 4 2" xfId="20605"/>
    <cellStyle name="Note 4 3 13 5" xfId="15085"/>
    <cellStyle name="Note 4 3 14" xfId="4430"/>
    <cellStyle name="Note 4 3 14 2" xfId="18465"/>
    <cellStyle name="Note 4 3 15" xfId="4862"/>
    <cellStyle name="Note 4 3 15 2" xfId="20044"/>
    <cellStyle name="Note 4 3 16" xfId="9690"/>
    <cellStyle name="Note 4 3 16 2" xfId="20601"/>
    <cellStyle name="Note 4 3 17" xfId="11881"/>
    <cellStyle name="Note 4 3 18" xfId="12787"/>
    <cellStyle name="Note 4 3 19" xfId="13184"/>
    <cellStyle name="Note 4 3 2" xfId="346"/>
    <cellStyle name="Note 4 3 2 10" xfId="9695"/>
    <cellStyle name="Note 4 3 2 10 2" xfId="20606"/>
    <cellStyle name="Note 4 3 2 11" xfId="11886"/>
    <cellStyle name="Note 4 3 2 12" xfId="12792"/>
    <cellStyle name="Note 4 3 2 13" xfId="13297"/>
    <cellStyle name="Note 4 3 2 14" xfId="21026"/>
    <cellStyle name="Note 4 3 2 2" xfId="723"/>
    <cellStyle name="Note 4 3 2 2 2" xfId="3260"/>
    <cellStyle name="Note 4 3 2 2 2 2" xfId="18471"/>
    <cellStyle name="Note 4 3 2 2 3" xfId="5635"/>
    <cellStyle name="Note 4 3 2 2 3 2" xfId="20050"/>
    <cellStyle name="Note 4 3 2 2 4" xfId="9696"/>
    <cellStyle name="Note 4 3 2 2 4 2" xfId="20607"/>
    <cellStyle name="Note 4 3 2 2 5" xfId="11887"/>
    <cellStyle name="Note 4 3 2 2 6" xfId="12793"/>
    <cellStyle name="Note 4 3 2 2 7" xfId="13585"/>
    <cellStyle name="Note 4 3 2 2 8" xfId="21451"/>
    <cellStyle name="Note 4 3 2 3" xfId="1184"/>
    <cellStyle name="Note 4 3 2 3 2" xfId="3461"/>
    <cellStyle name="Note 4 3 2 3 2 2" xfId="18472"/>
    <cellStyle name="Note 4 3 2 3 3" xfId="5934"/>
    <cellStyle name="Note 4 3 2 3 3 2" xfId="20051"/>
    <cellStyle name="Note 4 3 2 3 4" xfId="9697"/>
    <cellStyle name="Note 4 3 2 3 4 2" xfId="20608"/>
    <cellStyle name="Note 4 3 2 3 5" xfId="11888"/>
    <cellStyle name="Note 4 3 2 3 6" xfId="12794"/>
    <cellStyle name="Note 4 3 2 3 7" xfId="13905"/>
    <cellStyle name="Note 4 3 2 3 8" xfId="21673"/>
    <cellStyle name="Note 4 3 2 4" xfId="2406"/>
    <cellStyle name="Note 4 3 2 4 2" xfId="3986"/>
    <cellStyle name="Note 4 3 2 4 2 2" xfId="18473"/>
    <cellStyle name="Note 4 3 2 4 3" xfId="7150"/>
    <cellStyle name="Note 4 3 2 4 3 2" xfId="20052"/>
    <cellStyle name="Note 4 3 2 4 4" xfId="9698"/>
    <cellStyle name="Note 4 3 2 4 4 2" xfId="20609"/>
    <cellStyle name="Note 4 3 2 4 5" xfId="11889"/>
    <cellStyle name="Note 4 3 2 4 6" xfId="12795"/>
    <cellStyle name="Note 4 3 2 4 7" xfId="14477"/>
    <cellStyle name="Note 4 3 2 4 8" xfId="22244"/>
    <cellStyle name="Note 4 3 2 5" xfId="2078"/>
    <cellStyle name="Note 4 3 2 5 2" xfId="3685"/>
    <cellStyle name="Note 4 3 2 5 2 2" xfId="18474"/>
    <cellStyle name="Note 4 3 2 5 3" xfId="6822"/>
    <cellStyle name="Note 4 3 2 5 3 2" xfId="20053"/>
    <cellStyle name="Note 4 3 2 5 4" xfId="9699"/>
    <cellStyle name="Note 4 3 2 5 4 2" xfId="20610"/>
    <cellStyle name="Note 4 3 2 5 5" xfId="11890"/>
    <cellStyle name="Note 4 3 2 5 6" xfId="12796"/>
    <cellStyle name="Note 4 3 2 5 7" xfId="14169"/>
    <cellStyle name="Note 4 3 2 5 8" xfId="21936"/>
    <cellStyle name="Note 4 3 2 6" xfId="2354"/>
    <cellStyle name="Note 4 3 2 6 2" xfId="3936"/>
    <cellStyle name="Note 4 3 2 6 2 2" xfId="18475"/>
    <cellStyle name="Note 4 3 2 6 3" xfId="7098"/>
    <cellStyle name="Note 4 3 2 6 3 2" xfId="20054"/>
    <cellStyle name="Note 4 3 2 6 4" xfId="9700"/>
    <cellStyle name="Note 4 3 2 6 4 2" xfId="20611"/>
    <cellStyle name="Note 4 3 2 6 5" xfId="11891"/>
    <cellStyle name="Note 4 3 2 6 6" xfId="12797"/>
    <cellStyle name="Note 4 3 2 6 7" xfId="14426"/>
    <cellStyle name="Note 4 3 2 6 8" xfId="22193"/>
    <cellStyle name="Note 4 3 2 7" xfId="2992"/>
    <cellStyle name="Note 4 3 2 7 2" xfId="9701"/>
    <cellStyle name="Note 4 3 2 7 2 2" xfId="18476"/>
    <cellStyle name="Note 4 3 2 7 3" xfId="11892"/>
    <cellStyle name="Note 4 3 2 7 3 2" xfId="20055"/>
    <cellStyle name="Note 4 3 2 7 4" xfId="12798"/>
    <cellStyle name="Note 4 3 2 7 4 2" xfId="20612"/>
    <cellStyle name="Note 4 3 2 7 5" xfId="15189"/>
    <cellStyle name="Note 4 3 2 8" xfId="4532"/>
    <cellStyle name="Note 4 3 2 8 2" xfId="18470"/>
    <cellStyle name="Note 4 3 2 9" xfId="5020"/>
    <cellStyle name="Note 4 3 2 9 2" xfId="20049"/>
    <cellStyle name="Note 4 3 20" xfId="20910"/>
    <cellStyle name="Note 4 3 3" xfId="378"/>
    <cellStyle name="Note 4 3 3 10" xfId="9702"/>
    <cellStyle name="Note 4 3 3 10 2" xfId="20613"/>
    <cellStyle name="Note 4 3 3 11" xfId="11893"/>
    <cellStyle name="Note 4 3 3 12" xfId="12799"/>
    <cellStyle name="Note 4 3 3 13" xfId="13327"/>
    <cellStyle name="Note 4 3 3 14" xfId="21057"/>
    <cellStyle name="Note 4 3 3 2" xfId="755"/>
    <cellStyle name="Note 4 3 3 2 2" xfId="3290"/>
    <cellStyle name="Note 4 3 3 2 2 2" xfId="18478"/>
    <cellStyle name="Note 4 3 3 2 3" xfId="5667"/>
    <cellStyle name="Note 4 3 3 2 3 2" xfId="20057"/>
    <cellStyle name="Note 4 3 3 2 4" xfId="9703"/>
    <cellStyle name="Note 4 3 3 2 4 2" xfId="20614"/>
    <cellStyle name="Note 4 3 3 2 5" xfId="11894"/>
    <cellStyle name="Note 4 3 3 2 6" xfId="12800"/>
    <cellStyle name="Note 4 3 3 2 7" xfId="13614"/>
    <cellStyle name="Note 4 3 3 2 8" xfId="21481"/>
    <cellStyle name="Note 4 3 3 3" xfId="1214"/>
    <cellStyle name="Note 4 3 3 3 2" xfId="3491"/>
    <cellStyle name="Note 4 3 3 3 2 2" xfId="18479"/>
    <cellStyle name="Note 4 3 3 3 3" xfId="5964"/>
    <cellStyle name="Note 4 3 3 3 3 2" xfId="20058"/>
    <cellStyle name="Note 4 3 3 3 4" xfId="9704"/>
    <cellStyle name="Note 4 3 3 3 4 2" xfId="20615"/>
    <cellStyle name="Note 4 3 3 3 5" xfId="11895"/>
    <cellStyle name="Note 4 3 3 3 6" xfId="12801"/>
    <cellStyle name="Note 4 3 3 3 7" xfId="13935"/>
    <cellStyle name="Note 4 3 3 3 8" xfId="21703"/>
    <cellStyle name="Note 4 3 3 4" xfId="2438"/>
    <cellStyle name="Note 4 3 3 4 2" xfId="4018"/>
    <cellStyle name="Note 4 3 3 4 2 2" xfId="18480"/>
    <cellStyle name="Note 4 3 3 4 3" xfId="7182"/>
    <cellStyle name="Note 4 3 3 4 3 2" xfId="20059"/>
    <cellStyle name="Note 4 3 3 4 4" xfId="9705"/>
    <cellStyle name="Note 4 3 3 4 4 2" xfId="20616"/>
    <cellStyle name="Note 4 3 3 4 5" xfId="11896"/>
    <cellStyle name="Note 4 3 3 4 6" xfId="12802"/>
    <cellStyle name="Note 4 3 3 4 7" xfId="14509"/>
    <cellStyle name="Note 4 3 3 4 8" xfId="22276"/>
    <cellStyle name="Note 4 3 3 5" xfId="2103"/>
    <cellStyle name="Note 4 3 3 5 2" xfId="3709"/>
    <cellStyle name="Note 4 3 3 5 2 2" xfId="18481"/>
    <cellStyle name="Note 4 3 3 5 3" xfId="6847"/>
    <cellStyle name="Note 4 3 3 5 3 2" xfId="20060"/>
    <cellStyle name="Note 4 3 3 5 4" xfId="9706"/>
    <cellStyle name="Note 4 3 3 5 4 2" xfId="20617"/>
    <cellStyle name="Note 4 3 3 5 5" xfId="11897"/>
    <cellStyle name="Note 4 3 3 5 6" xfId="12803"/>
    <cellStyle name="Note 4 3 3 5 7" xfId="14193"/>
    <cellStyle name="Note 4 3 3 5 8" xfId="21960"/>
    <cellStyle name="Note 4 3 3 6" xfId="2566"/>
    <cellStyle name="Note 4 3 3 6 2" xfId="4133"/>
    <cellStyle name="Note 4 3 3 6 2 2" xfId="18482"/>
    <cellStyle name="Note 4 3 3 6 3" xfId="7310"/>
    <cellStyle name="Note 4 3 3 6 3 2" xfId="20061"/>
    <cellStyle name="Note 4 3 3 6 4" xfId="9707"/>
    <cellStyle name="Note 4 3 3 6 4 2" xfId="20618"/>
    <cellStyle name="Note 4 3 3 6 5" xfId="11898"/>
    <cellStyle name="Note 4 3 3 6 6" xfId="12804"/>
    <cellStyle name="Note 4 3 3 6 7" xfId="14626"/>
    <cellStyle name="Note 4 3 3 6 8" xfId="22393"/>
    <cellStyle name="Note 4 3 3 7" xfId="3022"/>
    <cellStyle name="Note 4 3 3 7 2" xfId="9708"/>
    <cellStyle name="Note 4 3 3 7 2 2" xfId="18483"/>
    <cellStyle name="Note 4 3 3 7 3" xfId="11899"/>
    <cellStyle name="Note 4 3 3 7 3 2" xfId="20062"/>
    <cellStyle name="Note 4 3 3 7 4" xfId="12805"/>
    <cellStyle name="Note 4 3 3 7 4 2" xfId="20619"/>
    <cellStyle name="Note 4 3 3 7 5" xfId="15220"/>
    <cellStyle name="Note 4 3 3 8" xfId="4562"/>
    <cellStyle name="Note 4 3 3 8 2" xfId="18477"/>
    <cellStyle name="Note 4 3 3 9" xfId="5052"/>
    <cellStyle name="Note 4 3 3 9 2" xfId="20056"/>
    <cellStyle name="Note 4 3 4" xfId="609"/>
    <cellStyle name="Note 4 3 4 2" xfId="3155"/>
    <cellStyle name="Note 4 3 4 2 2" xfId="18484"/>
    <cellStyle name="Note 4 3 4 3" xfId="5521"/>
    <cellStyle name="Note 4 3 4 3 2" xfId="20063"/>
    <cellStyle name="Note 4 3 4 4" xfId="9709"/>
    <cellStyle name="Note 4 3 4 4 2" xfId="20620"/>
    <cellStyle name="Note 4 3 4 5" xfId="11900"/>
    <cellStyle name="Note 4 3 4 6" xfId="12806"/>
    <cellStyle name="Note 4 3 4 7" xfId="13482"/>
    <cellStyle name="Note 4 3 4 8" xfId="21344"/>
    <cellStyle name="Note 4 3 5" xfId="1066"/>
    <cellStyle name="Note 4 3 5 2" xfId="3363"/>
    <cellStyle name="Note 4 3 5 2 2" xfId="18485"/>
    <cellStyle name="Note 4 3 5 3" xfId="5816"/>
    <cellStyle name="Note 4 3 5 3 2" xfId="20064"/>
    <cellStyle name="Note 4 3 5 4" xfId="9710"/>
    <cellStyle name="Note 4 3 5 4 2" xfId="20621"/>
    <cellStyle name="Note 4 3 5 5" xfId="11901"/>
    <cellStyle name="Note 4 3 5 6" xfId="12807"/>
    <cellStyle name="Note 4 3 5 7" xfId="13804"/>
    <cellStyle name="Note 4 3 5 8" xfId="21571"/>
    <cellStyle name="Note 4 3 6" xfId="1794"/>
    <cellStyle name="Note 4 3 6 2" xfId="6539"/>
    <cellStyle name="Note 4 3 6 3" xfId="9711"/>
    <cellStyle name="Note 4 3 6 4" xfId="11902"/>
    <cellStyle name="Note 4 3 6 5" xfId="12808"/>
    <cellStyle name="Note 4 3 7" xfId="1943"/>
    <cellStyle name="Note 4 3 7 2" xfId="6688"/>
    <cellStyle name="Note 4 3 7 3" xfId="9712"/>
    <cellStyle name="Note 4 3 7 4" xfId="11903"/>
    <cellStyle name="Note 4 3 7 5" xfId="12809"/>
    <cellStyle name="Note 4 3 8" xfId="2009"/>
    <cellStyle name="Note 4 3 8 2" xfId="6754"/>
    <cellStyle name="Note 4 3 8 3" xfId="9713"/>
    <cellStyle name="Note 4 3 8 4" xfId="11904"/>
    <cellStyle name="Note 4 3 8 5" xfId="12810"/>
    <cellStyle name="Note 4 3 9" xfId="2053"/>
    <cellStyle name="Note 4 3 9 2" xfId="6797"/>
    <cellStyle name="Note 4 3 9 3" xfId="9714"/>
    <cellStyle name="Note 4 3 9 4" xfId="11905"/>
    <cellStyle name="Note 4 3 9 5" xfId="12811"/>
    <cellStyle name="Note 4 4" xfId="251"/>
    <cellStyle name="Note 4 4 10" xfId="4448"/>
    <cellStyle name="Note 4 4 10 2" xfId="18490"/>
    <cellStyle name="Note 4 4 11" xfId="4890"/>
    <cellStyle name="Note 4 4 11 2" xfId="20067"/>
    <cellStyle name="Note 4 4 12" xfId="9715"/>
    <cellStyle name="Note 4 4 12 2" xfId="20622"/>
    <cellStyle name="Note 4 4 13" xfId="11906"/>
    <cellStyle name="Note 4 4 14" xfId="12812"/>
    <cellStyle name="Note 4 4 15" xfId="13206"/>
    <cellStyle name="Note 4 4 16" xfId="20932"/>
    <cellStyle name="Note 4 4 2" xfId="362"/>
    <cellStyle name="Note 4 4 2 10" xfId="9716"/>
    <cellStyle name="Note 4 4 2 10 2" xfId="20623"/>
    <cellStyle name="Note 4 4 2 11" xfId="11907"/>
    <cellStyle name="Note 4 4 2 12" xfId="12813"/>
    <cellStyle name="Note 4 4 2 13" xfId="13311"/>
    <cellStyle name="Note 4 4 2 14" xfId="21042"/>
    <cellStyle name="Note 4 4 2 2" xfId="739"/>
    <cellStyle name="Note 4 4 2 2 2" xfId="3276"/>
    <cellStyle name="Note 4 4 2 2 2 2" xfId="18492"/>
    <cellStyle name="Note 4 4 2 2 3" xfId="5651"/>
    <cellStyle name="Note 4 4 2 2 3 2" xfId="20069"/>
    <cellStyle name="Note 4 4 2 2 4" xfId="9717"/>
    <cellStyle name="Note 4 4 2 2 4 2" xfId="20624"/>
    <cellStyle name="Note 4 4 2 2 5" xfId="11908"/>
    <cellStyle name="Note 4 4 2 2 6" xfId="12814"/>
    <cellStyle name="Note 4 4 2 2 7" xfId="13600"/>
    <cellStyle name="Note 4 4 2 2 8" xfId="21467"/>
    <cellStyle name="Note 4 4 2 3" xfId="1200"/>
    <cellStyle name="Note 4 4 2 3 2" xfId="3477"/>
    <cellStyle name="Note 4 4 2 3 2 2" xfId="18493"/>
    <cellStyle name="Note 4 4 2 3 3" xfId="5950"/>
    <cellStyle name="Note 4 4 2 3 3 2" xfId="20070"/>
    <cellStyle name="Note 4 4 2 3 4" xfId="9718"/>
    <cellStyle name="Note 4 4 2 3 4 2" xfId="20625"/>
    <cellStyle name="Note 4 4 2 3 5" xfId="11909"/>
    <cellStyle name="Note 4 4 2 3 6" xfId="12815"/>
    <cellStyle name="Note 4 4 2 3 7" xfId="13921"/>
    <cellStyle name="Note 4 4 2 3 8" xfId="21689"/>
    <cellStyle name="Note 4 4 2 4" xfId="2422"/>
    <cellStyle name="Note 4 4 2 4 2" xfId="4002"/>
    <cellStyle name="Note 4 4 2 4 2 2" xfId="18494"/>
    <cellStyle name="Note 4 4 2 4 3" xfId="7166"/>
    <cellStyle name="Note 4 4 2 4 3 2" xfId="20071"/>
    <cellStyle name="Note 4 4 2 4 4" xfId="9719"/>
    <cellStyle name="Note 4 4 2 4 4 2" xfId="20626"/>
    <cellStyle name="Note 4 4 2 4 5" xfId="11910"/>
    <cellStyle name="Note 4 4 2 4 6" xfId="12816"/>
    <cellStyle name="Note 4 4 2 4 7" xfId="14493"/>
    <cellStyle name="Note 4 4 2 4 8" xfId="22260"/>
    <cellStyle name="Note 4 4 2 5" xfId="2286"/>
    <cellStyle name="Note 4 4 2 5 2" xfId="3870"/>
    <cellStyle name="Note 4 4 2 5 2 2" xfId="18495"/>
    <cellStyle name="Note 4 4 2 5 3" xfId="7030"/>
    <cellStyle name="Note 4 4 2 5 3 2" xfId="20072"/>
    <cellStyle name="Note 4 4 2 5 4" xfId="9720"/>
    <cellStyle name="Note 4 4 2 5 4 2" xfId="20627"/>
    <cellStyle name="Note 4 4 2 5 5" xfId="11911"/>
    <cellStyle name="Note 4 4 2 5 6" xfId="12817"/>
    <cellStyle name="Note 4 4 2 5 7" xfId="14358"/>
    <cellStyle name="Note 4 4 2 5 8" xfId="22125"/>
    <cellStyle name="Note 4 4 2 6" xfId="2580"/>
    <cellStyle name="Note 4 4 2 6 2" xfId="4147"/>
    <cellStyle name="Note 4 4 2 6 2 2" xfId="18496"/>
    <cellStyle name="Note 4 4 2 6 3" xfId="7324"/>
    <cellStyle name="Note 4 4 2 6 3 2" xfId="20073"/>
    <cellStyle name="Note 4 4 2 6 4" xfId="9721"/>
    <cellStyle name="Note 4 4 2 6 4 2" xfId="20628"/>
    <cellStyle name="Note 4 4 2 6 5" xfId="11912"/>
    <cellStyle name="Note 4 4 2 6 6" xfId="12818"/>
    <cellStyle name="Note 4 4 2 6 7" xfId="14640"/>
    <cellStyle name="Note 4 4 2 6 8" xfId="22407"/>
    <cellStyle name="Note 4 4 2 7" xfId="3008"/>
    <cellStyle name="Note 4 4 2 7 2" xfId="9722"/>
    <cellStyle name="Note 4 4 2 7 2 2" xfId="18497"/>
    <cellStyle name="Note 4 4 2 7 3" xfId="11913"/>
    <cellStyle name="Note 4 4 2 7 3 2" xfId="20074"/>
    <cellStyle name="Note 4 4 2 7 4" xfId="12819"/>
    <cellStyle name="Note 4 4 2 7 4 2" xfId="20629"/>
    <cellStyle name="Note 4 4 2 7 5" xfId="15205"/>
    <cellStyle name="Note 4 4 2 8" xfId="4548"/>
    <cellStyle name="Note 4 4 2 8 2" xfId="18491"/>
    <cellStyle name="Note 4 4 2 9" xfId="5036"/>
    <cellStyle name="Note 4 4 2 9 2" xfId="20068"/>
    <cellStyle name="Note 4 4 3" xfId="394"/>
    <cellStyle name="Note 4 4 3 10" xfId="9723"/>
    <cellStyle name="Note 4 4 3 10 2" xfId="20630"/>
    <cellStyle name="Note 4 4 3 11" xfId="11914"/>
    <cellStyle name="Note 4 4 3 12" xfId="12820"/>
    <cellStyle name="Note 4 4 3 13" xfId="13343"/>
    <cellStyle name="Note 4 4 3 14" xfId="21073"/>
    <cellStyle name="Note 4 4 3 2" xfId="771"/>
    <cellStyle name="Note 4 4 3 2 2" xfId="3306"/>
    <cellStyle name="Note 4 4 3 2 2 2" xfId="18499"/>
    <cellStyle name="Note 4 4 3 2 3" xfId="5683"/>
    <cellStyle name="Note 4 4 3 2 3 2" xfId="20076"/>
    <cellStyle name="Note 4 4 3 2 4" xfId="9724"/>
    <cellStyle name="Note 4 4 3 2 4 2" xfId="20631"/>
    <cellStyle name="Note 4 4 3 2 5" xfId="11915"/>
    <cellStyle name="Note 4 4 3 2 6" xfId="12821"/>
    <cellStyle name="Note 4 4 3 2 7" xfId="13630"/>
    <cellStyle name="Note 4 4 3 2 8" xfId="21497"/>
    <cellStyle name="Note 4 4 3 3" xfId="1230"/>
    <cellStyle name="Note 4 4 3 3 2" xfId="3507"/>
    <cellStyle name="Note 4 4 3 3 2 2" xfId="18500"/>
    <cellStyle name="Note 4 4 3 3 3" xfId="5980"/>
    <cellStyle name="Note 4 4 3 3 3 2" xfId="20077"/>
    <cellStyle name="Note 4 4 3 3 4" xfId="9725"/>
    <cellStyle name="Note 4 4 3 3 4 2" xfId="20632"/>
    <cellStyle name="Note 4 4 3 3 5" xfId="11916"/>
    <cellStyle name="Note 4 4 3 3 6" xfId="12822"/>
    <cellStyle name="Note 4 4 3 3 7" xfId="13951"/>
    <cellStyle name="Note 4 4 3 3 8" xfId="21719"/>
    <cellStyle name="Note 4 4 3 4" xfId="2454"/>
    <cellStyle name="Note 4 4 3 4 2" xfId="4034"/>
    <cellStyle name="Note 4 4 3 4 2 2" xfId="18501"/>
    <cellStyle name="Note 4 4 3 4 3" xfId="7198"/>
    <cellStyle name="Note 4 4 3 4 3 2" xfId="20078"/>
    <cellStyle name="Note 4 4 3 4 4" xfId="9726"/>
    <cellStyle name="Note 4 4 3 4 4 2" xfId="20633"/>
    <cellStyle name="Note 4 4 3 4 5" xfId="11917"/>
    <cellStyle name="Note 4 4 3 4 6" xfId="12823"/>
    <cellStyle name="Note 4 4 3 4 7" xfId="14525"/>
    <cellStyle name="Note 4 4 3 4 8" xfId="22292"/>
    <cellStyle name="Note 4 4 3 5" xfId="2677"/>
    <cellStyle name="Note 4 4 3 5 2" xfId="4232"/>
    <cellStyle name="Note 4 4 3 5 2 2" xfId="18502"/>
    <cellStyle name="Note 4 4 3 5 3" xfId="7421"/>
    <cellStyle name="Note 4 4 3 5 3 2" xfId="20079"/>
    <cellStyle name="Note 4 4 3 5 4" xfId="9727"/>
    <cellStyle name="Note 4 4 3 5 4 2" xfId="20634"/>
    <cellStyle name="Note 4 4 3 5 5" xfId="11918"/>
    <cellStyle name="Note 4 4 3 5 6" xfId="12824"/>
    <cellStyle name="Note 4 4 3 5 7" xfId="14731"/>
    <cellStyle name="Note 4 4 3 5 8" xfId="22498"/>
    <cellStyle name="Note 4 4 3 6" xfId="2791"/>
    <cellStyle name="Note 4 4 3 6 2" xfId="4324"/>
    <cellStyle name="Note 4 4 3 6 2 2" xfId="18503"/>
    <cellStyle name="Note 4 4 3 6 3" xfId="7535"/>
    <cellStyle name="Note 4 4 3 6 3 2" xfId="20080"/>
    <cellStyle name="Note 4 4 3 6 4" xfId="9728"/>
    <cellStyle name="Note 4 4 3 6 4 2" xfId="20635"/>
    <cellStyle name="Note 4 4 3 6 5" xfId="11919"/>
    <cellStyle name="Note 4 4 3 6 6" xfId="12825"/>
    <cellStyle name="Note 4 4 3 6 7" xfId="14830"/>
    <cellStyle name="Note 4 4 3 6 8" xfId="22597"/>
    <cellStyle name="Note 4 4 3 7" xfId="3038"/>
    <cellStyle name="Note 4 4 3 7 2" xfId="9729"/>
    <cellStyle name="Note 4 4 3 7 2 2" xfId="18504"/>
    <cellStyle name="Note 4 4 3 7 3" xfId="11920"/>
    <cellStyle name="Note 4 4 3 7 3 2" xfId="20081"/>
    <cellStyle name="Note 4 4 3 7 4" xfId="12826"/>
    <cellStyle name="Note 4 4 3 7 4 2" xfId="20636"/>
    <cellStyle name="Note 4 4 3 7 5" xfId="15236"/>
    <cellStyle name="Note 4 4 3 8" xfId="4578"/>
    <cellStyle name="Note 4 4 3 8 2" xfId="18498"/>
    <cellStyle name="Note 4 4 3 9" xfId="5068"/>
    <cellStyle name="Note 4 4 3 9 2" xfId="20075"/>
    <cellStyle name="Note 4 4 4" xfId="634"/>
    <cellStyle name="Note 4 4 4 2" xfId="3174"/>
    <cellStyle name="Note 4 4 4 2 2" xfId="18505"/>
    <cellStyle name="Note 4 4 4 3" xfId="5546"/>
    <cellStyle name="Note 4 4 4 3 2" xfId="20082"/>
    <cellStyle name="Note 4 4 4 4" xfId="9730"/>
    <cellStyle name="Note 4 4 4 4 2" xfId="20637"/>
    <cellStyle name="Note 4 4 4 5" xfId="11921"/>
    <cellStyle name="Note 4 4 4 6" xfId="12827"/>
    <cellStyle name="Note 4 4 4 7" xfId="13503"/>
    <cellStyle name="Note 4 4 4 8" xfId="21365"/>
    <cellStyle name="Note 4 4 5" xfId="1093"/>
    <cellStyle name="Note 4 4 5 2" xfId="3379"/>
    <cellStyle name="Note 4 4 5 2 2" xfId="18506"/>
    <cellStyle name="Note 4 4 5 3" xfId="5843"/>
    <cellStyle name="Note 4 4 5 3 2" xfId="20083"/>
    <cellStyle name="Note 4 4 5 4" xfId="9731"/>
    <cellStyle name="Note 4 4 5 4 2" xfId="20638"/>
    <cellStyle name="Note 4 4 5 5" xfId="11922"/>
    <cellStyle name="Note 4 4 5 6" xfId="12828"/>
    <cellStyle name="Note 4 4 5 7" xfId="13822"/>
    <cellStyle name="Note 4 4 5 8" xfId="21589"/>
    <cellStyle name="Note 4 4 6" xfId="2311"/>
    <cellStyle name="Note 4 4 6 2" xfId="3893"/>
    <cellStyle name="Note 4 4 6 2 2" xfId="18507"/>
    <cellStyle name="Note 4 4 6 3" xfId="7055"/>
    <cellStyle name="Note 4 4 6 3 2" xfId="20084"/>
    <cellStyle name="Note 4 4 6 4" xfId="9732"/>
    <cellStyle name="Note 4 4 6 4 2" xfId="20639"/>
    <cellStyle name="Note 4 4 6 5" xfId="11923"/>
    <cellStyle name="Note 4 4 6 6" xfId="12829"/>
    <cellStyle name="Note 4 4 6 7" xfId="14383"/>
    <cellStyle name="Note 4 4 6 8" xfId="22150"/>
    <cellStyle name="Note 4 4 7" xfId="2264"/>
    <cellStyle name="Note 4 4 7 2" xfId="3849"/>
    <cellStyle name="Note 4 4 7 2 2" xfId="18508"/>
    <cellStyle name="Note 4 4 7 3" xfId="7008"/>
    <cellStyle name="Note 4 4 7 3 2" xfId="20085"/>
    <cellStyle name="Note 4 4 7 4" xfId="9733"/>
    <cellStyle name="Note 4 4 7 4 2" xfId="20640"/>
    <cellStyle name="Note 4 4 7 5" xfId="11924"/>
    <cellStyle name="Note 4 4 7 6" xfId="12830"/>
    <cellStyle name="Note 4 4 7 7" xfId="14337"/>
    <cellStyle name="Note 4 4 7 8" xfId="22104"/>
    <cellStyle name="Note 4 4 8" xfId="2558"/>
    <cellStyle name="Note 4 4 8 2" xfId="4126"/>
    <cellStyle name="Note 4 4 8 2 2" xfId="18509"/>
    <cellStyle name="Note 4 4 8 3" xfId="7302"/>
    <cellStyle name="Note 4 4 8 3 2" xfId="20086"/>
    <cellStyle name="Note 4 4 8 4" xfId="9734"/>
    <cellStyle name="Note 4 4 8 4 2" xfId="20641"/>
    <cellStyle name="Note 4 4 8 5" xfId="11925"/>
    <cellStyle name="Note 4 4 8 6" xfId="12831"/>
    <cellStyle name="Note 4 4 8 7" xfId="14618"/>
    <cellStyle name="Note 4 4 8 8" xfId="22385"/>
    <cellStyle name="Note 4 4 9" xfId="2908"/>
    <cellStyle name="Note 4 4 9 2" xfId="9735"/>
    <cellStyle name="Note 4 4 9 2 2" xfId="18510"/>
    <cellStyle name="Note 4 4 9 3" xfId="11926"/>
    <cellStyle name="Note 4 4 9 3 2" xfId="20087"/>
    <cellStyle name="Note 4 4 9 4" xfId="12832"/>
    <cellStyle name="Note 4 4 9 4 2" xfId="20642"/>
    <cellStyle name="Note 4 4 9 5" xfId="15103"/>
    <cellStyle name="Note 4 5" xfId="295"/>
    <cellStyle name="Note 4 5 10" xfId="9736"/>
    <cellStyle name="Note 4 5 10 2" xfId="20643"/>
    <cellStyle name="Note 4 5 11" xfId="11927"/>
    <cellStyle name="Note 4 5 12" xfId="12833"/>
    <cellStyle name="Note 4 5 13" xfId="13249"/>
    <cellStyle name="Note 4 5 14" xfId="20975"/>
    <cellStyle name="Note 4 5 2" xfId="673"/>
    <cellStyle name="Note 4 5 2 2" xfId="3210"/>
    <cellStyle name="Note 4 5 2 2 2" xfId="18512"/>
    <cellStyle name="Note 4 5 2 3" xfId="5585"/>
    <cellStyle name="Note 4 5 2 3 2" xfId="20089"/>
    <cellStyle name="Note 4 5 2 4" xfId="9737"/>
    <cellStyle name="Note 4 5 2 4 2" xfId="20644"/>
    <cellStyle name="Note 4 5 2 5" xfId="11928"/>
    <cellStyle name="Note 4 5 2 6" xfId="12834"/>
    <cellStyle name="Note 4 5 2 7" xfId="13539"/>
    <cellStyle name="Note 4 5 2 8" xfId="21401"/>
    <cellStyle name="Note 4 5 3" xfId="1133"/>
    <cellStyle name="Note 4 5 3 2" xfId="3413"/>
    <cellStyle name="Note 4 5 3 2 2" xfId="18513"/>
    <cellStyle name="Note 4 5 3 3" xfId="5883"/>
    <cellStyle name="Note 4 5 3 3 2" xfId="20090"/>
    <cellStyle name="Note 4 5 3 4" xfId="9738"/>
    <cellStyle name="Note 4 5 3 4 2" xfId="20645"/>
    <cellStyle name="Note 4 5 3 5" xfId="11929"/>
    <cellStyle name="Note 4 5 3 6" xfId="12835"/>
    <cellStyle name="Note 4 5 3 7" xfId="13856"/>
    <cellStyle name="Note 4 5 3 8" xfId="21623"/>
    <cellStyle name="Note 4 5 4" xfId="2355"/>
    <cellStyle name="Note 4 5 4 2" xfId="3937"/>
    <cellStyle name="Note 4 5 4 2 2" xfId="18514"/>
    <cellStyle name="Note 4 5 4 3" xfId="7099"/>
    <cellStyle name="Note 4 5 4 3 2" xfId="20091"/>
    <cellStyle name="Note 4 5 4 4" xfId="9739"/>
    <cellStyle name="Note 4 5 4 4 2" xfId="20646"/>
    <cellStyle name="Note 4 5 4 5" xfId="11930"/>
    <cellStyle name="Note 4 5 4 6" xfId="12836"/>
    <cellStyle name="Note 4 5 4 7" xfId="14427"/>
    <cellStyle name="Note 4 5 4 8" xfId="22194"/>
    <cellStyle name="Note 4 5 5" xfId="2270"/>
    <cellStyle name="Note 4 5 5 2" xfId="3855"/>
    <cellStyle name="Note 4 5 5 2 2" xfId="18515"/>
    <cellStyle name="Note 4 5 5 3" xfId="7014"/>
    <cellStyle name="Note 4 5 5 3 2" xfId="20092"/>
    <cellStyle name="Note 4 5 5 4" xfId="9740"/>
    <cellStyle name="Note 4 5 5 4 2" xfId="20647"/>
    <cellStyle name="Note 4 5 5 5" xfId="11931"/>
    <cellStyle name="Note 4 5 5 6" xfId="12837"/>
    <cellStyle name="Note 4 5 5 7" xfId="14343"/>
    <cellStyle name="Note 4 5 5 8" xfId="22110"/>
    <cellStyle name="Note 4 5 6" xfId="2591"/>
    <cellStyle name="Note 4 5 6 2" xfId="4158"/>
    <cellStyle name="Note 4 5 6 2 2" xfId="18516"/>
    <cellStyle name="Note 4 5 6 3" xfId="7335"/>
    <cellStyle name="Note 4 5 6 3 2" xfId="20093"/>
    <cellStyle name="Note 4 5 6 4" xfId="9741"/>
    <cellStyle name="Note 4 5 6 4 2" xfId="20648"/>
    <cellStyle name="Note 4 5 6 5" xfId="11932"/>
    <cellStyle name="Note 4 5 6 6" xfId="12838"/>
    <cellStyle name="Note 4 5 6 7" xfId="14651"/>
    <cellStyle name="Note 4 5 6 8" xfId="22418"/>
    <cellStyle name="Note 4 5 7" xfId="2942"/>
    <cellStyle name="Note 4 5 7 2" xfId="9742"/>
    <cellStyle name="Note 4 5 7 2 2" xfId="18517"/>
    <cellStyle name="Note 4 5 7 3" xfId="11933"/>
    <cellStyle name="Note 4 5 7 3 2" xfId="20094"/>
    <cellStyle name="Note 4 5 7 4" xfId="12839"/>
    <cellStyle name="Note 4 5 7 4 2" xfId="20649"/>
    <cellStyle name="Note 4 5 7 5" xfId="15140"/>
    <cellStyle name="Note 4 5 8" xfId="4482"/>
    <cellStyle name="Note 4 5 8 2" xfId="18511"/>
    <cellStyle name="Note 4 5 9" xfId="4969"/>
    <cellStyle name="Note 4 5 9 2" xfId="20088"/>
    <cellStyle name="Note 4 6" xfId="276"/>
    <cellStyle name="Note 4 6 10" xfId="9743"/>
    <cellStyle name="Note 4 6 10 2" xfId="20650"/>
    <cellStyle name="Note 4 6 11" xfId="11934"/>
    <cellStyle name="Note 4 6 12" xfId="12840"/>
    <cellStyle name="Note 4 6 13" xfId="13230"/>
    <cellStyle name="Note 4 6 14" xfId="20957"/>
    <cellStyle name="Note 4 6 2" xfId="656"/>
    <cellStyle name="Note 4 6 2 2" xfId="3195"/>
    <cellStyle name="Note 4 6 2 2 2" xfId="18519"/>
    <cellStyle name="Note 4 6 2 3" xfId="5568"/>
    <cellStyle name="Note 4 6 2 3 2" xfId="20096"/>
    <cellStyle name="Note 4 6 2 4" xfId="9744"/>
    <cellStyle name="Note 4 6 2 4 2" xfId="20651"/>
    <cellStyle name="Note 4 6 2 5" xfId="11935"/>
    <cellStyle name="Note 4 6 2 6" xfId="12841"/>
    <cellStyle name="Note 4 6 2 7" xfId="13524"/>
    <cellStyle name="Note 4 6 2 8" xfId="21386"/>
    <cellStyle name="Note 4 6 3" xfId="1115"/>
    <cellStyle name="Note 4 6 3 2" xfId="3399"/>
    <cellStyle name="Note 4 6 3 2 2" xfId="18520"/>
    <cellStyle name="Note 4 6 3 3" xfId="5865"/>
    <cellStyle name="Note 4 6 3 3 2" xfId="20097"/>
    <cellStyle name="Note 4 6 3 4" xfId="9745"/>
    <cellStyle name="Note 4 6 3 4 2" xfId="20652"/>
    <cellStyle name="Note 4 6 3 5" xfId="11936"/>
    <cellStyle name="Note 4 6 3 6" xfId="12842"/>
    <cellStyle name="Note 4 6 3 7" xfId="13842"/>
    <cellStyle name="Note 4 6 3 8" xfId="21609"/>
    <cellStyle name="Note 4 6 4" xfId="2336"/>
    <cellStyle name="Note 4 6 4 2" xfId="3918"/>
    <cellStyle name="Note 4 6 4 2 2" xfId="18521"/>
    <cellStyle name="Note 4 6 4 3" xfId="7080"/>
    <cellStyle name="Note 4 6 4 3 2" xfId="20098"/>
    <cellStyle name="Note 4 6 4 4" xfId="9746"/>
    <cellStyle name="Note 4 6 4 4 2" xfId="20653"/>
    <cellStyle name="Note 4 6 4 5" xfId="11937"/>
    <cellStyle name="Note 4 6 4 6" xfId="12843"/>
    <cellStyle name="Note 4 6 4 7" xfId="14408"/>
    <cellStyle name="Note 4 6 4 8" xfId="22175"/>
    <cellStyle name="Note 4 6 5" xfId="2158"/>
    <cellStyle name="Note 4 6 5 2" xfId="3762"/>
    <cellStyle name="Note 4 6 5 2 2" xfId="18522"/>
    <cellStyle name="Note 4 6 5 3" xfId="6902"/>
    <cellStyle name="Note 4 6 5 3 2" xfId="20099"/>
    <cellStyle name="Note 4 6 5 4" xfId="9747"/>
    <cellStyle name="Note 4 6 5 4 2" xfId="20654"/>
    <cellStyle name="Note 4 6 5 5" xfId="11938"/>
    <cellStyle name="Note 4 6 5 6" xfId="12844"/>
    <cellStyle name="Note 4 6 5 7" xfId="14247"/>
    <cellStyle name="Note 4 6 5 8" xfId="22014"/>
    <cellStyle name="Note 4 6 6" xfId="2537"/>
    <cellStyle name="Note 4 6 6 2" xfId="4106"/>
    <cellStyle name="Note 4 6 6 2 2" xfId="18523"/>
    <cellStyle name="Note 4 6 6 3" xfId="7281"/>
    <cellStyle name="Note 4 6 6 3 2" xfId="20100"/>
    <cellStyle name="Note 4 6 6 4" xfId="9748"/>
    <cellStyle name="Note 4 6 6 4 2" xfId="20655"/>
    <cellStyle name="Note 4 6 6 5" xfId="11939"/>
    <cellStyle name="Note 4 6 6 6" xfId="12845"/>
    <cellStyle name="Note 4 6 6 7" xfId="14598"/>
    <cellStyle name="Note 4 6 6 8" xfId="22365"/>
    <cellStyle name="Note 4 6 7" xfId="2928"/>
    <cellStyle name="Note 4 6 7 2" xfId="9749"/>
    <cellStyle name="Note 4 6 7 2 2" xfId="18524"/>
    <cellStyle name="Note 4 6 7 3" xfId="11940"/>
    <cellStyle name="Note 4 6 7 3 2" xfId="20101"/>
    <cellStyle name="Note 4 6 7 4" xfId="12846"/>
    <cellStyle name="Note 4 6 7 4 2" xfId="20656"/>
    <cellStyle name="Note 4 6 7 5" xfId="15126"/>
    <cellStyle name="Note 4 6 8" xfId="4468"/>
    <cellStyle name="Note 4 6 8 2" xfId="18518"/>
    <cellStyle name="Note 4 6 9" xfId="4950"/>
    <cellStyle name="Note 4 6 9 2" xfId="20095"/>
    <cellStyle name="Note 4 7" xfId="508"/>
    <cellStyle name="Note 4 7 2" xfId="3112"/>
    <cellStyle name="Note 4 7 2 2" xfId="18525"/>
    <cellStyle name="Note 4 7 3" xfId="5432"/>
    <cellStyle name="Note 4 7 3 2" xfId="20102"/>
    <cellStyle name="Note 4 7 4" xfId="9750"/>
    <cellStyle name="Note 4 7 4 2" xfId="20657"/>
    <cellStyle name="Note 4 7 5" xfId="11941"/>
    <cellStyle name="Note 4 7 6" xfId="12847"/>
    <cellStyle name="Note 4 7 7" xfId="13420"/>
    <cellStyle name="Note 4 7 8" xfId="21287"/>
    <cellStyle name="Note 4 8" xfId="599"/>
    <cellStyle name="Note 4 8 2" xfId="3151"/>
    <cellStyle name="Note 4 8 2 2" xfId="18526"/>
    <cellStyle name="Note 4 8 3" xfId="5511"/>
    <cellStyle name="Note 4 8 3 2" xfId="20103"/>
    <cellStyle name="Note 4 8 4" xfId="9751"/>
    <cellStyle name="Note 4 8 4 2" xfId="20658"/>
    <cellStyle name="Note 4 8 5" xfId="11942"/>
    <cellStyle name="Note 4 8 6" xfId="12848"/>
    <cellStyle name="Note 4 8 7" xfId="13477"/>
    <cellStyle name="Note 4 8 8" xfId="21339"/>
    <cellStyle name="Note 4 9" xfId="1792"/>
    <cellStyle name="Note 4 9 2" xfId="14062"/>
    <cellStyle name="Note 4 9 3" xfId="21830"/>
    <cellStyle name="Note 5" xfId="113"/>
    <cellStyle name="Note 5 10" xfId="1944"/>
    <cellStyle name="Note 5 10 2" xfId="3634"/>
    <cellStyle name="Note 5 10 2 2" xfId="18529"/>
    <cellStyle name="Note 5 10 3" xfId="6689"/>
    <cellStyle name="Note 5 10 3 2" xfId="20106"/>
    <cellStyle name="Note 5 10 4" xfId="9754"/>
    <cellStyle name="Note 5 10 4 2" xfId="20660"/>
    <cellStyle name="Note 5 10 5" xfId="11945"/>
    <cellStyle name="Note 5 10 6" xfId="12850"/>
    <cellStyle name="Note 5 10 7" xfId="14100"/>
    <cellStyle name="Note 5 10 8" xfId="21867"/>
    <cellStyle name="Note 5 11" xfId="2010"/>
    <cellStyle name="Note 5 11 2" xfId="3654"/>
    <cellStyle name="Note 5 11 2 2" xfId="18530"/>
    <cellStyle name="Note 5 11 3" xfId="6755"/>
    <cellStyle name="Note 5 11 3 2" xfId="20107"/>
    <cellStyle name="Note 5 11 4" xfId="9755"/>
    <cellStyle name="Note 5 11 4 2" xfId="20661"/>
    <cellStyle name="Note 5 11 5" xfId="11946"/>
    <cellStyle name="Note 5 11 6" xfId="12851"/>
    <cellStyle name="Note 5 11 7" xfId="14129"/>
    <cellStyle name="Note 5 11 8" xfId="21896"/>
    <cellStyle name="Note 5 12" xfId="2054"/>
    <cellStyle name="Note 5 12 2" xfId="3666"/>
    <cellStyle name="Note 5 12 2 2" xfId="18531"/>
    <cellStyle name="Note 5 12 3" xfId="6798"/>
    <cellStyle name="Note 5 12 3 2" xfId="20108"/>
    <cellStyle name="Note 5 12 4" xfId="9756"/>
    <cellStyle name="Note 5 12 4 2" xfId="20662"/>
    <cellStyle name="Note 5 12 5" xfId="11947"/>
    <cellStyle name="Note 5 12 6" xfId="12852"/>
    <cellStyle name="Note 5 12 7" xfId="14150"/>
    <cellStyle name="Note 5 12 8" xfId="21917"/>
    <cellStyle name="Note 5 13" xfId="2173"/>
    <cellStyle name="Note 5 13 2" xfId="3775"/>
    <cellStyle name="Note 5 13 2 2" xfId="18532"/>
    <cellStyle name="Note 5 13 3" xfId="6917"/>
    <cellStyle name="Note 5 13 3 2" xfId="20109"/>
    <cellStyle name="Note 5 13 4" xfId="9757"/>
    <cellStyle name="Note 5 13 4 2" xfId="20663"/>
    <cellStyle name="Note 5 13 5" xfId="11948"/>
    <cellStyle name="Note 5 13 6" xfId="12853"/>
    <cellStyle name="Note 5 13 7" xfId="14260"/>
    <cellStyle name="Note 5 13 8" xfId="22027"/>
    <cellStyle name="Note 5 14" xfId="2516"/>
    <cellStyle name="Note 5 14 2" xfId="4088"/>
    <cellStyle name="Note 5 14 2 2" xfId="18533"/>
    <cellStyle name="Note 5 14 3" xfId="7260"/>
    <cellStyle name="Note 5 14 3 2" xfId="20110"/>
    <cellStyle name="Note 5 14 4" xfId="9758"/>
    <cellStyle name="Note 5 14 4 2" xfId="20664"/>
    <cellStyle name="Note 5 14 5" xfId="11949"/>
    <cellStyle name="Note 5 14 6" xfId="12854"/>
    <cellStyle name="Note 5 14 7" xfId="14580"/>
    <cellStyle name="Note 5 14 8" xfId="22347"/>
    <cellStyle name="Note 5 15" xfId="2733"/>
    <cellStyle name="Note 5 15 2" xfId="4280"/>
    <cellStyle name="Note 5 15 2 2" xfId="18534"/>
    <cellStyle name="Note 5 15 3" xfId="7477"/>
    <cellStyle name="Note 5 15 3 2" xfId="20111"/>
    <cellStyle name="Note 5 15 4" xfId="9759"/>
    <cellStyle name="Note 5 15 4 2" xfId="20665"/>
    <cellStyle name="Note 5 15 5" xfId="11950"/>
    <cellStyle name="Note 5 15 6" xfId="12855"/>
    <cellStyle name="Note 5 15 7" xfId="14780"/>
    <cellStyle name="Note 5 15 8" xfId="22547"/>
    <cellStyle name="Note 5 16" xfId="2861"/>
    <cellStyle name="Note 5 16 2" xfId="9760"/>
    <cellStyle name="Note 5 16 2 2" xfId="18535"/>
    <cellStyle name="Note 5 16 3" xfId="11951"/>
    <cellStyle name="Note 5 16 3 2" xfId="20112"/>
    <cellStyle name="Note 5 16 4" xfId="12856"/>
    <cellStyle name="Note 5 16 4 2" xfId="20666"/>
    <cellStyle name="Note 5 16 5" xfId="15047"/>
    <cellStyle name="Note 5 17" xfId="4387"/>
    <cellStyle name="Note 5 17 2" xfId="18528"/>
    <cellStyle name="Note 5 18" xfId="4759"/>
    <cellStyle name="Note 5 18 2" xfId="20105"/>
    <cellStyle name="Note 5 19" xfId="9753"/>
    <cellStyle name="Note 5 19 2" xfId="20659"/>
    <cellStyle name="Note 5 2" xfId="144"/>
    <cellStyle name="Note 5 2 10" xfId="2215"/>
    <cellStyle name="Note 5 2 10 2" xfId="3809"/>
    <cellStyle name="Note 5 2 10 2 2" xfId="18537"/>
    <cellStyle name="Note 5 2 10 3" xfId="6959"/>
    <cellStyle name="Note 5 2 10 3 2" xfId="20114"/>
    <cellStyle name="Note 5 2 10 4" xfId="9762"/>
    <cellStyle name="Note 5 2 10 4 2" xfId="20668"/>
    <cellStyle name="Note 5 2 10 5" xfId="11953"/>
    <cellStyle name="Note 5 2 10 6" xfId="12858"/>
    <cellStyle name="Note 5 2 10 7" xfId="14297"/>
    <cellStyle name="Note 5 2 10 8" xfId="22064"/>
    <cellStyle name="Note 5 2 11" xfId="2509"/>
    <cellStyle name="Note 5 2 11 2" xfId="4083"/>
    <cellStyle name="Note 5 2 11 2 2" xfId="18538"/>
    <cellStyle name="Note 5 2 11 3" xfId="7253"/>
    <cellStyle name="Note 5 2 11 3 2" xfId="20115"/>
    <cellStyle name="Note 5 2 11 4" xfId="9763"/>
    <cellStyle name="Note 5 2 11 4 2" xfId="20669"/>
    <cellStyle name="Note 5 2 11 5" xfId="11954"/>
    <cellStyle name="Note 5 2 11 6" xfId="12859"/>
    <cellStyle name="Note 5 2 11 7" xfId="14575"/>
    <cellStyle name="Note 5 2 11 8" xfId="22342"/>
    <cellStyle name="Note 5 2 12" xfId="2729"/>
    <cellStyle name="Note 5 2 12 2" xfId="4278"/>
    <cellStyle name="Note 5 2 12 2 2" xfId="18539"/>
    <cellStyle name="Note 5 2 12 3" xfId="7473"/>
    <cellStyle name="Note 5 2 12 3 2" xfId="20116"/>
    <cellStyle name="Note 5 2 12 4" xfId="9764"/>
    <cellStyle name="Note 5 2 12 4 2" xfId="20670"/>
    <cellStyle name="Note 5 2 12 5" xfId="11955"/>
    <cellStyle name="Note 5 2 12 6" xfId="12860"/>
    <cellStyle name="Note 5 2 12 7" xfId="14778"/>
    <cellStyle name="Note 5 2 12 8" xfId="22545"/>
    <cellStyle name="Note 5 2 13" xfId="2878"/>
    <cellStyle name="Note 5 2 13 2" xfId="9765"/>
    <cellStyle name="Note 5 2 13 2 2" xfId="18540"/>
    <cellStyle name="Note 5 2 13 3" xfId="11956"/>
    <cellStyle name="Note 5 2 13 3 2" xfId="20117"/>
    <cellStyle name="Note 5 2 13 4" xfId="12861"/>
    <cellStyle name="Note 5 2 13 4 2" xfId="20671"/>
    <cellStyle name="Note 5 2 13 5" xfId="15067"/>
    <cellStyle name="Note 5 2 14" xfId="4411"/>
    <cellStyle name="Note 5 2 14 2" xfId="18536"/>
    <cellStyle name="Note 5 2 15" xfId="4786"/>
    <cellStyle name="Note 5 2 15 2" xfId="20113"/>
    <cellStyle name="Note 5 2 16" xfId="9761"/>
    <cellStyle name="Note 5 2 16 2" xfId="20667"/>
    <cellStyle name="Note 5 2 17" xfId="11952"/>
    <cellStyle name="Note 5 2 18" xfId="12857"/>
    <cellStyle name="Note 5 2 19" xfId="13163"/>
    <cellStyle name="Note 5 2 2" xfId="320"/>
    <cellStyle name="Note 5 2 2 10" xfId="9766"/>
    <cellStyle name="Note 5 2 2 10 2" xfId="20672"/>
    <cellStyle name="Note 5 2 2 11" xfId="11957"/>
    <cellStyle name="Note 5 2 2 12" xfId="12862"/>
    <cellStyle name="Note 5 2 2 13" xfId="13272"/>
    <cellStyle name="Note 5 2 2 14" xfId="21000"/>
    <cellStyle name="Note 5 2 2 2" xfId="697"/>
    <cellStyle name="Note 5 2 2 2 2" xfId="3234"/>
    <cellStyle name="Note 5 2 2 2 2 2" xfId="18542"/>
    <cellStyle name="Note 5 2 2 2 3" xfId="5609"/>
    <cellStyle name="Note 5 2 2 2 3 2" xfId="20119"/>
    <cellStyle name="Note 5 2 2 2 4" xfId="9767"/>
    <cellStyle name="Note 5 2 2 2 4 2" xfId="20673"/>
    <cellStyle name="Note 5 2 2 2 5" xfId="11958"/>
    <cellStyle name="Note 5 2 2 2 6" xfId="12863"/>
    <cellStyle name="Note 5 2 2 2 7" xfId="13561"/>
    <cellStyle name="Note 5 2 2 2 8" xfId="21425"/>
    <cellStyle name="Note 5 2 2 3" xfId="1158"/>
    <cellStyle name="Note 5 2 2 3 2" xfId="3435"/>
    <cellStyle name="Note 5 2 2 3 2 2" xfId="18543"/>
    <cellStyle name="Note 5 2 2 3 3" xfId="5908"/>
    <cellStyle name="Note 5 2 2 3 3 2" xfId="20120"/>
    <cellStyle name="Note 5 2 2 3 4" xfId="9768"/>
    <cellStyle name="Note 5 2 2 3 4 2" xfId="20674"/>
    <cellStyle name="Note 5 2 2 3 5" xfId="11959"/>
    <cellStyle name="Note 5 2 2 3 6" xfId="12864"/>
    <cellStyle name="Note 5 2 2 3 7" xfId="13879"/>
    <cellStyle name="Note 5 2 2 3 8" xfId="21647"/>
    <cellStyle name="Note 5 2 2 4" xfId="2380"/>
    <cellStyle name="Note 5 2 2 4 2" xfId="3960"/>
    <cellStyle name="Note 5 2 2 4 2 2" xfId="18544"/>
    <cellStyle name="Note 5 2 2 4 3" xfId="7124"/>
    <cellStyle name="Note 5 2 2 4 3 2" xfId="20121"/>
    <cellStyle name="Note 5 2 2 4 4" xfId="9769"/>
    <cellStyle name="Note 5 2 2 4 4 2" xfId="20675"/>
    <cellStyle name="Note 5 2 2 4 5" xfId="11960"/>
    <cellStyle name="Note 5 2 2 4 6" xfId="12865"/>
    <cellStyle name="Note 5 2 2 4 7" xfId="14451"/>
    <cellStyle name="Note 5 2 2 4 8" xfId="22218"/>
    <cellStyle name="Note 5 2 2 5" xfId="2137"/>
    <cellStyle name="Note 5 2 2 5 2" xfId="3743"/>
    <cellStyle name="Note 5 2 2 5 2 2" xfId="18545"/>
    <cellStyle name="Note 5 2 2 5 3" xfId="6881"/>
    <cellStyle name="Note 5 2 2 5 3 2" xfId="20122"/>
    <cellStyle name="Note 5 2 2 5 4" xfId="9770"/>
    <cellStyle name="Note 5 2 2 5 4 2" xfId="20676"/>
    <cellStyle name="Note 5 2 2 5 5" xfId="11961"/>
    <cellStyle name="Note 5 2 2 5 6" xfId="12866"/>
    <cellStyle name="Note 5 2 2 5 7" xfId="14227"/>
    <cellStyle name="Note 5 2 2 5 8" xfId="21994"/>
    <cellStyle name="Note 5 2 2 6" xfId="2532"/>
    <cellStyle name="Note 5 2 2 6 2" xfId="4102"/>
    <cellStyle name="Note 5 2 2 6 2 2" xfId="18546"/>
    <cellStyle name="Note 5 2 2 6 3" xfId="7276"/>
    <cellStyle name="Note 5 2 2 6 3 2" xfId="20123"/>
    <cellStyle name="Note 5 2 2 6 4" xfId="9771"/>
    <cellStyle name="Note 5 2 2 6 4 2" xfId="20677"/>
    <cellStyle name="Note 5 2 2 6 5" xfId="11962"/>
    <cellStyle name="Note 5 2 2 6 6" xfId="12867"/>
    <cellStyle name="Note 5 2 2 6 7" xfId="14594"/>
    <cellStyle name="Note 5 2 2 6 8" xfId="22361"/>
    <cellStyle name="Note 5 2 2 7" xfId="2966"/>
    <cellStyle name="Note 5 2 2 7 2" xfId="9772"/>
    <cellStyle name="Note 5 2 2 7 2 2" xfId="18547"/>
    <cellStyle name="Note 5 2 2 7 3" xfId="11963"/>
    <cellStyle name="Note 5 2 2 7 3 2" xfId="20124"/>
    <cellStyle name="Note 5 2 2 7 4" xfId="12868"/>
    <cellStyle name="Note 5 2 2 7 4 2" xfId="20678"/>
    <cellStyle name="Note 5 2 2 7 5" xfId="15163"/>
    <cellStyle name="Note 5 2 2 8" xfId="4506"/>
    <cellStyle name="Note 5 2 2 8 2" xfId="18541"/>
    <cellStyle name="Note 5 2 2 9" xfId="4994"/>
    <cellStyle name="Note 5 2 2 9 2" xfId="20118"/>
    <cellStyle name="Note 5 2 20" xfId="20886"/>
    <cellStyle name="Note 5 2 3" xfId="345"/>
    <cellStyle name="Note 5 2 3 10" xfId="9773"/>
    <cellStyle name="Note 5 2 3 10 2" xfId="20679"/>
    <cellStyle name="Note 5 2 3 11" xfId="11964"/>
    <cellStyle name="Note 5 2 3 12" xfId="12869"/>
    <cellStyle name="Note 5 2 3 13" xfId="13296"/>
    <cellStyle name="Note 5 2 3 14" xfId="21025"/>
    <cellStyle name="Note 5 2 3 2" xfId="722"/>
    <cellStyle name="Note 5 2 3 2 2" xfId="3259"/>
    <cellStyle name="Note 5 2 3 2 2 2" xfId="18549"/>
    <cellStyle name="Note 5 2 3 2 3" xfId="5634"/>
    <cellStyle name="Note 5 2 3 2 3 2" xfId="20126"/>
    <cellStyle name="Note 5 2 3 2 4" xfId="9774"/>
    <cellStyle name="Note 5 2 3 2 4 2" xfId="20680"/>
    <cellStyle name="Note 5 2 3 2 5" xfId="11965"/>
    <cellStyle name="Note 5 2 3 2 6" xfId="12870"/>
    <cellStyle name="Note 5 2 3 2 7" xfId="13584"/>
    <cellStyle name="Note 5 2 3 2 8" xfId="21450"/>
    <cellStyle name="Note 5 2 3 3" xfId="1183"/>
    <cellStyle name="Note 5 2 3 3 2" xfId="3460"/>
    <cellStyle name="Note 5 2 3 3 2 2" xfId="18550"/>
    <cellStyle name="Note 5 2 3 3 3" xfId="5933"/>
    <cellStyle name="Note 5 2 3 3 3 2" xfId="20127"/>
    <cellStyle name="Note 5 2 3 3 4" xfId="9775"/>
    <cellStyle name="Note 5 2 3 3 4 2" xfId="20681"/>
    <cellStyle name="Note 5 2 3 3 5" xfId="11966"/>
    <cellStyle name="Note 5 2 3 3 6" xfId="12871"/>
    <cellStyle name="Note 5 2 3 3 7" xfId="13904"/>
    <cellStyle name="Note 5 2 3 3 8" xfId="21672"/>
    <cellStyle name="Note 5 2 3 4" xfId="2405"/>
    <cellStyle name="Note 5 2 3 4 2" xfId="3985"/>
    <cellStyle name="Note 5 2 3 4 2 2" xfId="18551"/>
    <cellStyle name="Note 5 2 3 4 3" xfId="7149"/>
    <cellStyle name="Note 5 2 3 4 3 2" xfId="20128"/>
    <cellStyle name="Note 5 2 3 4 4" xfId="9776"/>
    <cellStyle name="Note 5 2 3 4 4 2" xfId="20682"/>
    <cellStyle name="Note 5 2 3 4 5" xfId="11967"/>
    <cellStyle name="Note 5 2 3 4 6" xfId="12872"/>
    <cellStyle name="Note 5 2 3 4 7" xfId="14476"/>
    <cellStyle name="Note 5 2 3 4 8" xfId="22243"/>
    <cellStyle name="Note 5 2 3 5" xfId="2124"/>
    <cellStyle name="Note 5 2 3 5 2" xfId="3730"/>
    <cellStyle name="Note 5 2 3 5 2 2" xfId="18552"/>
    <cellStyle name="Note 5 2 3 5 3" xfId="6868"/>
    <cellStyle name="Note 5 2 3 5 3 2" xfId="20129"/>
    <cellStyle name="Note 5 2 3 5 4" xfId="9777"/>
    <cellStyle name="Note 5 2 3 5 4 2" xfId="20683"/>
    <cellStyle name="Note 5 2 3 5 5" xfId="11968"/>
    <cellStyle name="Note 5 2 3 5 6" xfId="12873"/>
    <cellStyle name="Note 5 2 3 5 7" xfId="14214"/>
    <cellStyle name="Note 5 2 3 5 8" xfId="21981"/>
    <cellStyle name="Note 5 2 3 6" xfId="2515"/>
    <cellStyle name="Note 5 2 3 6 2" xfId="4087"/>
    <cellStyle name="Note 5 2 3 6 2 2" xfId="18553"/>
    <cellStyle name="Note 5 2 3 6 3" xfId="7259"/>
    <cellStyle name="Note 5 2 3 6 3 2" xfId="20130"/>
    <cellStyle name="Note 5 2 3 6 4" xfId="9778"/>
    <cellStyle name="Note 5 2 3 6 4 2" xfId="20684"/>
    <cellStyle name="Note 5 2 3 6 5" xfId="11969"/>
    <cellStyle name="Note 5 2 3 6 6" xfId="12874"/>
    <cellStyle name="Note 5 2 3 6 7" xfId="14579"/>
    <cellStyle name="Note 5 2 3 6 8" xfId="22346"/>
    <cellStyle name="Note 5 2 3 7" xfId="2991"/>
    <cellStyle name="Note 5 2 3 7 2" xfId="9779"/>
    <cellStyle name="Note 5 2 3 7 2 2" xfId="18554"/>
    <cellStyle name="Note 5 2 3 7 3" xfId="11970"/>
    <cellStyle name="Note 5 2 3 7 3 2" xfId="20131"/>
    <cellStyle name="Note 5 2 3 7 4" xfId="12875"/>
    <cellStyle name="Note 5 2 3 7 4 2" xfId="20685"/>
    <cellStyle name="Note 5 2 3 7 5" xfId="15188"/>
    <cellStyle name="Note 5 2 3 8" xfId="4531"/>
    <cellStyle name="Note 5 2 3 8 2" xfId="18548"/>
    <cellStyle name="Note 5 2 3 9" xfId="5019"/>
    <cellStyle name="Note 5 2 3 9 2" xfId="20125"/>
    <cellStyle name="Note 5 2 4" xfId="550"/>
    <cellStyle name="Note 5 2 4 2" xfId="3129"/>
    <cellStyle name="Note 5 2 4 2 2" xfId="18555"/>
    <cellStyle name="Note 5 2 4 3" xfId="5463"/>
    <cellStyle name="Note 5 2 4 3 2" xfId="20132"/>
    <cellStyle name="Note 5 2 4 4" xfId="9780"/>
    <cellStyle name="Note 5 2 4 4 2" xfId="20686"/>
    <cellStyle name="Note 5 2 4 5" xfId="11971"/>
    <cellStyle name="Note 5 2 4 6" xfId="12876"/>
    <cellStyle name="Note 5 2 4 7" xfId="13454"/>
    <cellStyle name="Note 5 2 4 8" xfId="21312"/>
    <cellStyle name="Note 5 2 5" xfId="478"/>
    <cellStyle name="Note 5 2 5 2" xfId="3102"/>
    <cellStyle name="Note 5 2 5 2 2" xfId="18556"/>
    <cellStyle name="Note 5 2 5 3" xfId="5402"/>
    <cellStyle name="Note 5 2 5 3 2" xfId="20133"/>
    <cellStyle name="Note 5 2 5 4" xfId="9781"/>
    <cellStyle name="Note 5 2 5 4 2" xfId="20687"/>
    <cellStyle name="Note 5 2 5 5" xfId="11972"/>
    <cellStyle name="Note 5 2 5 6" xfId="12877"/>
    <cellStyle name="Note 5 2 5 7" xfId="13409"/>
    <cellStyle name="Note 5 2 5 8" xfId="21275"/>
    <cellStyle name="Note 5 2 6" xfId="1796"/>
    <cellStyle name="Note 5 2 6 2" xfId="3609"/>
    <cellStyle name="Note 5 2 6 2 2" xfId="18557"/>
    <cellStyle name="Note 5 2 6 3" xfId="6541"/>
    <cellStyle name="Note 5 2 6 3 2" xfId="20134"/>
    <cellStyle name="Note 5 2 6 4" xfId="9782"/>
    <cellStyle name="Note 5 2 6 4 2" xfId="20688"/>
    <cellStyle name="Note 5 2 6 5" xfId="11973"/>
    <cellStyle name="Note 5 2 6 6" xfId="12878"/>
    <cellStyle name="Note 5 2 6 7" xfId="14065"/>
    <cellStyle name="Note 5 2 6 8" xfId="21833"/>
    <cellStyle name="Note 5 2 7" xfId="1945"/>
    <cellStyle name="Note 5 2 7 2" xfId="3635"/>
    <cellStyle name="Note 5 2 7 2 2" xfId="18558"/>
    <cellStyle name="Note 5 2 7 3" xfId="6690"/>
    <cellStyle name="Note 5 2 7 3 2" xfId="20135"/>
    <cellStyle name="Note 5 2 7 4" xfId="9783"/>
    <cellStyle name="Note 5 2 7 4 2" xfId="20689"/>
    <cellStyle name="Note 5 2 7 5" xfId="11974"/>
    <cellStyle name="Note 5 2 7 6" xfId="12879"/>
    <cellStyle name="Note 5 2 7 7" xfId="14101"/>
    <cellStyle name="Note 5 2 7 8" xfId="21868"/>
    <cellStyle name="Note 5 2 8" xfId="2011"/>
    <cellStyle name="Note 5 2 8 2" xfId="3655"/>
    <cellStyle name="Note 5 2 8 2 2" xfId="18559"/>
    <cellStyle name="Note 5 2 8 3" xfId="6756"/>
    <cellStyle name="Note 5 2 8 3 2" xfId="20136"/>
    <cellStyle name="Note 5 2 8 4" xfId="9784"/>
    <cellStyle name="Note 5 2 8 4 2" xfId="20690"/>
    <cellStyle name="Note 5 2 8 5" xfId="11975"/>
    <cellStyle name="Note 5 2 8 6" xfId="12880"/>
    <cellStyle name="Note 5 2 8 7" xfId="14130"/>
    <cellStyle name="Note 5 2 8 8" xfId="21897"/>
    <cellStyle name="Note 5 2 9" xfId="2055"/>
    <cellStyle name="Note 5 2 9 2" xfId="3667"/>
    <cellStyle name="Note 5 2 9 2 2" xfId="18560"/>
    <cellStyle name="Note 5 2 9 3" xfId="6799"/>
    <cellStyle name="Note 5 2 9 3 2" xfId="20137"/>
    <cellStyle name="Note 5 2 9 4" xfId="9785"/>
    <cellStyle name="Note 5 2 9 4 2" xfId="20691"/>
    <cellStyle name="Note 5 2 9 5" xfId="11976"/>
    <cellStyle name="Note 5 2 9 6" xfId="12881"/>
    <cellStyle name="Note 5 2 9 7" xfId="14151"/>
    <cellStyle name="Note 5 2 9 8" xfId="21918"/>
    <cellStyle name="Note 5 20" xfId="11944"/>
    <cellStyle name="Note 5 21" xfId="12849"/>
    <cellStyle name="Note 5 22" xfId="13142"/>
    <cellStyle name="Note 5 23" xfId="20856"/>
    <cellStyle name="Note 5 3" xfId="224"/>
    <cellStyle name="Note 5 3 10" xfId="2284"/>
    <cellStyle name="Note 5 3 10 2" xfId="3868"/>
    <cellStyle name="Note 5 3 10 2 2" xfId="18562"/>
    <cellStyle name="Note 5 3 10 3" xfId="7028"/>
    <cellStyle name="Note 5 3 10 3 2" xfId="20139"/>
    <cellStyle name="Note 5 3 10 4" xfId="9787"/>
    <cellStyle name="Note 5 3 10 4 2" xfId="20693"/>
    <cellStyle name="Note 5 3 10 5" xfId="11978"/>
    <cellStyle name="Note 5 3 10 6" xfId="12883"/>
    <cellStyle name="Note 5 3 10 7" xfId="14356"/>
    <cellStyle name="Note 5 3 10 8" xfId="22123"/>
    <cellStyle name="Note 5 3 11" xfId="2599"/>
    <cellStyle name="Note 5 3 11 2" xfId="4164"/>
    <cellStyle name="Note 5 3 11 2 2" xfId="18563"/>
    <cellStyle name="Note 5 3 11 3" xfId="7343"/>
    <cellStyle name="Note 5 3 11 3 2" xfId="20140"/>
    <cellStyle name="Note 5 3 11 4" xfId="9788"/>
    <cellStyle name="Note 5 3 11 4 2" xfId="20694"/>
    <cellStyle name="Note 5 3 11 5" xfId="11979"/>
    <cellStyle name="Note 5 3 11 6" xfId="12884"/>
    <cellStyle name="Note 5 3 11 7" xfId="14659"/>
    <cellStyle name="Note 5 3 11 8" xfId="22426"/>
    <cellStyle name="Note 5 3 12" xfId="2757"/>
    <cellStyle name="Note 5 3 12 2" xfId="4299"/>
    <cellStyle name="Note 5 3 12 2 2" xfId="18564"/>
    <cellStyle name="Note 5 3 12 3" xfId="7501"/>
    <cellStyle name="Note 5 3 12 3 2" xfId="20141"/>
    <cellStyle name="Note 5 3 12 4" xfId="9789"/>
    <cellStyle name="Note 5 3 12 4 2" xfId="20695"/>
    <cellStyle name="Note 5 3 12 5" xfId="11980"/>
    <cellStyle name="Note 5 3 12 6" xfId="12885"/>
    <cellStyle name="Note 5 3 12 7" xfId="14801"/>
    <cellStyle name="Note 5 3 12 8" xfId="22568"/>
    <cellStyle name="Note 5 3 13" xfId="2893"/>
    <cellStyle name="Note 5 3 13 2" xfId="9790"/>
    <cellStyle name="Note 5 3 13 2 2" xfId="18565"/>
    <cellStyle name="Note 5 3 13 3" xfId="11981"/>
    <cellStyle name="Note 5 3 13 3 2" xfId="20142"/>
    <cellStyle name="Note 5 3 13 4" xfId="12886"/>
    <cellStyle name="Note 5 3 13 4 2" xfId="20696"/>
    <cellStyle name="Note 5 3 13 5" xfId="15086"/>
    <cellStyle name="Note 5 3 14" xfId="4431"/>
    <cellStyle name="Note 5 3 14 2" xfId="18561"/>
    <cellStyle name="Note 5 3 15" xfId="4863"/>
    <cellStyle name="Note 5 3 15 2" xfId="20138"/>
    <cellStyle name="Note 5 3 16" xfId="9786"/>
    <cellStyle name="Note 5 3 16 2" xfId="20692"/>
    <cellStyle name="Note 5 3 17" xfId="11977"/>
    <cellStyle name="Note 5 3 18" xfId="12882"/>
    <cellStyle name="Note 5 3 19" xfId="13185"/>
    <cellStyle name="Note 5 3 2" xfId="347"/>
    <cellStyle name="Note 5 3 2 10" xfId="9791"/>
    <cellStyle name="Note 5 3 2 10 2" xfId="20697"/>
    <cellStyle name="Note 5 3 2 11" xfId="11982"/>
    <cellStyle name="Note 5 3 2 12" xfId="12887"/>
    <cellStyle name="Note 5 3 2 13" xfId="13298"/>
    <cellStyle name="Note 5 3 2 14" xfId="21027"/>
    <cellStyle name="Note 5 3 2 2" xfId="724"/>
    <cellStyle name="Note 5 3 2 2 2" xfId="3261"/>
    <cellStyle name="Note 5 3 2 2 2 2" xfId="18567"/>
    <cellStyle name="Note 5 3 2 2 3" xfId="5636"/>
    <cellStyle name="Note 5 3 2 2 3 2" xfId="20144"/>
    <cellStyle name="Note 5 3 2 2 4" xfId="9792"/>
    <cellStyle name="Note 5 3 2 2 4 2" xfId="20698"/>
    <cellStyle name="Note 5 3 2 2 5" xfId="11983"/>
    <cellStyle name="Note 5 3 2 2 6" xfId="12888"/>
    <cellStyle name="Note 5 3 2 2 7" xfId="13586"/>
    <cellStyle name="Note 5 3 2 2 8" xfId="21452"/>
    <cellStyle name="Note 5 3 2 3" xfId="1185"/>
    <cellStyle name="Note 5 3 2 3 2" xfId="3462"/>
    <cellStyle name="Note 5 3 2 3 2 2" xfId="18568"/>
    <cellStyle name="Note 5 3 2 3 3" xfId="5935"/>
    <cellStyle name="Note 5 3 2 3 3 2" xfId="20145"/>
    <cellStyle name="Note 5 3 2 3 4" xfId="9793"/>
    <cellStyle name="Note 5 3 2 3 4 2" xfId="20699"/>
    <cellStyle name="Note 5 3 2 3 5" xfId="11984"/>
    <cellStyle name="Note 5 3 2 3 6" xfId="12889"/>
    <cellStyle name="Note 5 3 2 3 7" xfId="13906"/>
    <cellStyle name="Note 5 3 2 3 8" xfId="21674"/>
    <cellStyle name="Note 5 3 2 4" xfId="2407"/>
    <cellStyle name="Note 5 3 2 4 2" xfId="3987"/>
    <cellStyle name="Note 5 3 2 4 2 2" xfId="18569"/>
    <cellStyle name="Note 5 3 2 4 3" xfId="7151"/>
    <cellStyle name="Note 5 3 2 4 3 2" xfId="20146"/>
    <cellStyle name="Note 5 3 2 4 4" xfId="9794"/>
    <cellStyle name="Note 5 3 2 4 4 2" xfId="20700"/>
    <cellStyle name="Note 5 3 2 4 5" xfId="11985"/>
    <cellStyle name="Note 5 3 2 4 6" xfId="12890"/>
    <cellStyle name="Note 5 3 2 4 7" xfId="14478"/>
    <cellStyle name="Note 5 3 2 4 8" xfId="22245"/>
    <cellStyle name="Note 5 3 2 5" xfId="2241"/>
    <cellStyle name="Note 5 3 2 5 2" xfId="3827"/>
    <cellStyle name="Note 5 3 2 5 2 2" xfId="18570"/>
    <cellStyle name="Note 5 3 2 5 3" xfId="6985"/>
    <cellStyle name="Note 5 3 2 5 3 2" xfId="20147"/>
    <cellStyle name="Note 5 3 2 5 4" xfId="9795"/>
    <cellStyle name="Note 5 3 2 5 4 2" xfId="20701"/>
    <cellStyle name="Note 5 3 2 5 5" xfId="11986"/>
    <cellStyle name="Note 5 3 2 5 6" xfId="12891"/>
    <cellStyle name="Note 5 3 2 5 7" xfId="14315"/>
    <cellStyle name="Note 5 3 2 5 8" xfId="22082"/>
    <cellStyle name="Note 5 3 2 6" xfId="2233"/>
    <cellStyle name="Note 5 3 2 6 2" xfId="3820"/>
    <cellStyle name="Note 5 3 2 6 2 2" xfId="18571"/>
    <cellStyle name="Note 5 3 2 6 3" xfId="6977"/>
    <cellStyle name="Note 5 3 2 6 3 2" xfId="20148"/>
    <cellStyle name="Note 5 3 2 6 4" xfId="9796"/>
    <cellStyle name="Note 5 3 2 6 4 2" xfId="20702"/>
    <cellStyle name="Note 5 3 2 6 5" xfId="11987"/>
    <cellStyle name="Note 5 3 2 6 6" xfId="12892"/>
    <cellStyle name="Note 5 3 2 6 7" xfId="14308"/>
    <cellStyle name="Note 5 3 2 6 8" xfId="22075"/>
    <cellStyle name="Note 5 3 2 7" xfId="2993"/>
    <cellStyle name="Note 5 3 2 7 2" xfId="9797"/>
    <cellStyle name="Note 5 3 2 7 2 2" xfId="18572"/>
    <cellStyle name="Note 5 3 2 7 3" xfId="11988"/>
    <cellStyle name="Note 5 3 2 7 3 2" xfId="20149"/>
    <cellStyle name="Note 5 3 2 7 4" xfId="12893"/>
    <cellStyle name="Note 5 3 2 7 4 2" xfId="20703"/>
    <cellStyle name="Note 5 3 2 7 5" xfId="15190"/>
    <cellStyle name="Note 5 3 2 8" xfId="4533"/>
    <cellStyle name="Note 5 3 2 8 2" xfId="18566"/>
    <cellStyle name="Note 5 3 2 9" xfId="5021"/>
    <cellStyle name="Note 5 3 2 9 2" xfId="20143"/>
    <cellStyle name="Note 5 3 20" xfId="20911"/>
    <cellStyle name="Note 5 3 3" xfId="379"/>
    <cellStyle name="Note 5 3 3 10" xfId="9798"/>
    <cellStyle name="Note 5 3 3 10 2" xfId="20704"/>
    <cellStyle name="Note 5 3 3 11" xfId="11989"/>
    <cellStyle name="Note 5 3 3 12" xfId="12894"/>
    <cellStyle name="Note 5 3 3 13" xfId="13328"/>
    <cellStyle name="Note 5 3 3 14" xfId="21058"/>
    <cellStyle name="Note 5 3 3 2" xfId="756"/>
    <cellStyle name="Note 5 3 3 2 2" xfId="3291"/>
    <cellStyle name="Note 5 3 3 2 2 2" xfId="18574"/>
    <cellStyle name="Note 5 3 3 2 3" xfId="5668"/>
    <cellStyle name="Note 5 3 3 2 3 2" xfId="20151"/>
    <cellStyle name="Note 5 3 3 2 4" xfId="9799"/>
    <cellStyle name="Note 5 3 3 2 4 2" xfId="20705"/>
    <cellStyle name="Note 5 3 3 2 5" xfId="11990"/>
    <cellStyle name="Note 5 3 3 2 6" xfId="12895"/>
    <cellStyle name="Note 5 3 3 2 7" xfId="13615"/>
    <cellStyle name="Note 5 3 3 2 8" xfId="21482"/>
    <cellStyle name="Note 5 3 3 3" xfId="1215"/>
    <cellStyle name="Note 5 3 3 3 2" xfId="3492"/>
    <cellStyle name="Note 5 3 3 3 2 2" xfId="18575"/>
    <cellStyle name="Note 5 3 3 3 3" xfId="5965"/>
    <cellStyle name="Note 5 3 3 3 3 2" xfId="20152"/>
    <cellStyle name="Note 5 3 3 3 4" xfId="9800"/>
    <cellStyle name="Note 5 3 3 3 4 2" xfId="20706"/>
    <cellStyle name="Note 5 3 3 3 5" xfId="11991"/>
    <cellStyle name="Note 5 3 3 3 6" xfId="12896"/>
    <cellStyle name="Note 5 3 3 3 7" xfId="13936"/>
    <cellStyle name="Note 5 3 3 3 8" xfId="21704"/>
    <cellStyle name="Note 5 3 3 4" xfId="2439"/>
    <cellStyle name="Note 5 3 3 4 2" xfId="4019"/>
    <cellStyle name="Note 5 3 3 4 2 2" xfId="18576"/>
    <cellStyle name="Note 5 3 3 4 3" xfId="7183"/>
    <cellStyle name="Note 5 3 3 4 3 2" xfId="20153"/>
    <cellStyle name="Note 5 3 3 4 4" xfId="9801"/>
    <cellStyle name="Note 5 3 3 4 4 2" xfId="20707"/>
    <cellStyle name="Note 5 3 3 4 5" xfId="11992"/>
    <cellStyle name="Note 5 3 3 4 6" xfId="12897"/>
    <cellStyle name="Note 5 3 3 4 7" xfId="14510"/>
    <cellStyle name="Note 5 3 3 4 8" xfId="22277"/>
    <cellStyle name="Note 5 3 3 5" xfId="2102"/>
    <cellStyle name="Note 5 3 3 5 2" xfId="3708"/>
    <cellStyle name="Note 5 3 3 5 2 2" xfId="18577"/>
    <cellStyle name="Note 5 3 3 5 3" xfId="6846"/>
    <cellStyle name="Note 5 3 3 5 3 2" xfId="20154"/>
    <cellStyle name="Note 5 3 3 5 4" xfId="9802"/>
    <cellStyle name="Note 5 3 3 5 4 2" xfId="20708"/>
    <cellStyle name="Note 5 3 3 5 5" xfId="11993"/>
    <cellStyle name="Note 5 3 3 5 6" xfId="12898"/>
    <cellStyle name="Note 5 3 3 5 7" xfId="14192"/>
    <cellStyle name="Note 5 3 3 5 8" xfId="21959"/>
    <cellStyle name="Note 5 3 3 6" xfId="2212"/>
    <cellStyle name="Note 5 3 3 6 2" xfId="3806"/>
    <cellStyle name="Note 5 3 3 6 2 2" xfId="18578"/>
    <cellStyle name="Note 5 3 3 6 3" xfId="6956"/>
    <cellStyle name="Note 5 3 3 6 3 2" xfId="20155"/>
    <cellStyle name="Note 5 3 3 6 4" xfId="9803"/>
    <cellStyle name="Note 5 3 3 6 4 2" xfId="20709"/>
    <cellStyle name="Note 5 3 3 6 5" xfId="11994"/>
    <cellStyle name="Note 5 3 3 6 6" xfId="12899"/>
    <cellStyle name="Note 5 3 3 6 7" xfId="14294"/>
    <cellStyle name="Note 5 3 3 6 8" xfId="22061"/>
    <cellStyle name="Note 5 3 3 7" xfId="3023"/>
    <cellStyle name="Note 5 3 3 7 2" xfId="9804"/>
    <cellStyle name="Note 5 3 3 7 2 2" xfId="18579"/>
    <cellStyle name="Note 5 3 3 7 3" xfId="11995"/>
    <cellStyle name="Note 5 3 3 7 3 2" xfId="20156"/>
    <cellStyle name="Note 5 3 3 7 4" xfId="12900"/>
    <cellStyle name="Note 5 3 3 7 4 2" xfId="20710"/>
    <cellStyle name="Note 5 3 3 7 5" xfId="15221"/>
    <cellStyle name="Note 5 3 3 8" xfId="4563"/>
    <cellStyle name="Note 5 3 3 8 2" xfId="18573"/>
    <cellStyle name="Note 5 3 3 9" xfId="5053"/>
    <cellStyle name="Note 5 3 3 9 2" xfId="20150"/>
    <cellStyle name="Note 5 3 4" xfId="610"/>
    <cellStyle name="Note 5 3 4 2" xfId="3156"/>
    <cellStyle name="Note 5 3 4 2 2" xfId="18580"/>
    <cellStyle name="Note 5 3 4 3" xfId="5522"/>
    <cellStyle name="Note 5 3 4 3 2" xfId="20157"/>
    <cellStyle name="Note 5 3 4 4" xfId="9805"/>
    <cellStyle name="Note 5 3 4 4 2" xfId="20711"/>
    <cellStyle name="Note 5 3 4 5" xfId="11996"/>
    <cellStyle name="Note 5 3 4 6" xfId="12901"/>
    <cellStyle name="Note 5 3 4 7" xfId="13483"/>
    <cellStyle name="Note 5 3 4 8" xfId="21345"/>
    <cellStyle name="Note 5 3 5" xfId="1067"/>
    <cellStyle name="Note 5 3 5 2" xfId="3364"/>
    <cellStyle name="Note 5 3 5 2 2" xfId="18581"/>
    <cellStyle name="Note 5 3 5 3" xfId="5817"/>
    <cellStyle name="Note 5 3 5 3 2" xfId="20158"/>
    <cellStyle name="Note 5 3 5 4" xfId="9806"/>
    <cellStyle name="Note 5 3 5 4 2" xfId="20712"/>
    <cellStyle name="Note 5 3 5 5" xfId="11997"/>
    <cellStyle name="Note 5 3 5 6" xfId="12902"/>
    <cellStyle name="Note 5 3 5 7" xfId="13805"/>
    <cellStyle name="Note 5 3 5 8" xfId="21572"/>
    <cellStyle name="Note 5 3 6" xfId="1797"/>
    <cellStyle name="Note 5 3 6 2" xfId="6542"/>
    <cellStyle name="Note 5 3 6 3" xfId="9807"/>
    <cellStyle name="Note 5 3 6 4" xfId="11998"/>
    <cellStyle name="Note 5 3 6 5" xfId="12903"/>
    <cellStyle name="Note 5 3 7" xfId="1946"/>
    <cellStyle name="Note 5 3 7 2" xfId="6691"/>
    <cellStyle name="Note 5 3 7 3" xfId="9808"/>
    <cellStyle name="Note 5 3 7 4" xfId="11999"/>
    <cellStyle name="Note 5 3 7 5" xfId="12904"/>
    <cellStyle name="Note 5 3 8" xfId="2012"/>
    <cellStyle name="Note 5 3 8 2" xfId="6757"/>
    <cellStyle name="Note 5 3 8 3" xfId="9809"/>
    <cellStyle name="Note 5 3 8 4" xfId="12000"/>
    <cellStyle name="Note 5 3 8 5" xfId="12905"/>
    <cellStyle name="Note 5 3 9" xfId="2056"/>
    <cellStyle name="Note 5 3 9 2" xfId="6800"/>
    <cellStyle name="Note 5 3 9 3" xfId="9810"/>
    <cellStyle name="Note 5 3 9 4" xfId="12001"/>
    <cellStyle name="Note 5 3 9 5" xfId="12906"/>
    <cellStyle name="Note 5 4" xfId="252"/>
    <cellStyle name="Note 5 4 10" xfId="4449"/>
    <cellStyle name="Note 5 4 10 2" xfId="18586"/>
    <cellStyle name="Note 5 4 11" xfId="4891"/>
    <cellStyle name="Note 5 4 11 2" xfId="20163"/>
    <cellStyle name="Note 5 4 12" xfId="9811"/>
    <cellStyle name="Note 5 4 12 2" xfId="20713"/>
    <cellStyle name="Note 5 4 13" xfId="12002"/>
    <cellStyle name="Note 5 4 14" xfId="12907"/>
    <cellStyle name="Note 5 4 15" xfId="13207"/>
    <cellStyle name="Note 5 4 16" xfId="20933"/>
    <cellStyle name="Note 5 4 2" xfId="363"/>
    <cellStyle name="Note 5 4 2 10" xfId="9812"/>
    <cellStyle name="Note 5 4 2 10 2" xfId="20714"/>
    <cellStyle name="Note 5 4 2 11" xfId="12003"/>
    <cellStyle name="Note 5 4 2 12" xfId="12908"/>
    <cellStyle name="Note 5 4 2 13" xfId="13312"/>
    <cellStyle name="Note 5 4 2 14" xfId="21043"/>
    <cellStyle name="Note 5 4 2 2" xfId="740"/>
    <cellStyle name="Note 5 4 2 2 2" xfId="3277"/>
    <cellStyle name="Note 5 4 2 2 2 2" xfId="18588"/>
    <cellStyle name="Note 5 4 2 2 3" xfId="5652"/>
    <cellStyle name="Note 5 4 2 2 3 2" xfId="20165"/>
    <cellStyle name="Note 5 4 2 2 4" xfId="9813"/>
    <cellStyle name="Note 5 4 2 2 4 2" xfId="20715"/>
    <cellStyle name="Note 5 4 2 2 5" xfId="12004"/>
    <cellStyle name="Note 5 4 2 2 6" xfId="12909"/>
    <cellStyle name="Note 5 4 2 2 7" xfId="13601"/>
    <cellStyle name="Note 5 4 2 2 8" xfId="21468"/>
    <cellStyle name="Note 5 4 2 3" xfId="1201"/>
    <cellStyle name="Note 5 4 2 3 2" xfId="3478"/>
    <cellStyle name="Note 5 4 2 3 2 2" xfId="18589"/>
    <cellStyle name="Note 5 4 2 3 3" xfId="5951"/>
    <cellStyle name="Note 5 4 2 3 3 2" xfId="20166"/>
    <cellStyle name="Note 5 4 2 3 4" xfId="9814"/>
    <cellStyle name="Note 5 4 2 3 4 2" xfId="20716"/>
    <cellStyle name="Note 5 4 2 3 5" xfId="12005"/>
    <cellStyle name="Note 5 4 2 3 6" xfId="12910"/>
    <cellStyle name="Note 5 4 2 3 7" xfId="13922"/>
    <cellStyle name="Note 5 4 2 3 8" xfId="21690"/>
    <cellStyle name="Note 5 4 2 4" xfId="2423"/>
    <cellStyle name="Note 5 4 2 4 2" xfId="4003"/>
    <cellStyle name="Note 5 4 2 4 2 2" xfId="18590"/>
    <cellStyle name="Note 5 4 2 4 3" xfId="7167"/>
    <cellStyle name="Note 5 4 2 4 3 2" xfId="20167"/>
    <cellStyle name="Note 5 4 2 4 4" xfId="9815"/>
    <cellStyle name="Note 5 4 2 4 4 2" xfId="20717"/>
    <cellStyle name="Note 5 4 2 4 5" xfId="12006"/>
    <cellStyle name="Note 5 4 2 4 6" xfId="12911"/>
    <cellStyle name="Note 5 4 2 4 7" xfId="14494"/>
    <cellStyle name="Note 5 4 2 4 8" xfId="22261"/>
    <cellStyle name="Note 5 4 2 5" xfId="2113"/>
    <cellStyle name="Note 5 4 2 5 2" xfId="3719"/>
    <cellStyle name="Note 5 4 2 5 2 2" xfId="18591"/>
    <cellStyle name="Note 5 4 2 5 3" xfId="6857"/>
    <cellStyle name="Note 5 4 2 5 3 2" xfId="20168"/>
    <cellStyle name="Note 5 4 2 5 4" xfId="9816"/>
    <cellStyle name="Note 5 4 2 5 4 2" xfId="20718"/>
    <cellStyle name="Note 5 4 2 5 5" xfId="12007"/>
    <cellStyle name="Note 5 4 2 5 6" xfId="12912"/>
    <cellStyle name="Note 5 4 2 5 7" xfId="14203"/>
    <cellStyle name="Note 5 4 2 5 8" xfId="21970"/>
    <cellStyle name="Note 5 4 2 6" xfId="2226"/>
    <cellStyle name="Note 5 4 2 6 2" xfId="3818"/>
    <cellStyle name="Note 5 4 2 6 2 2" xfId="18592"/>
    <cellStyle name="Note 5 4 2 6 3" xfId="6970"/>
    <cellStyle name="Note 5 4 2 6 3 2" xfId="20169"/>
    <cellStyle name="Note 5 4 2 6 4" xfId="9817"/>
    <cellStyle name="Note 5 4 2 6 4 2" xfId="20719"/>
    <cellStyle name="Note 5 4 2 6 5" xfId="12008"/>
    <cellStyle name="Note 5 4 2 6 6" xfId="12913"/>
    <cellStyle name="Note 5 4 2 6 7" xfId="14306"/>
    <cellStyle name="Note 5 4 2 6 8" xfId="22073"/>
    <cellStyle name="Note 5 4 2 7" xfId="3009"/>
    <cellStyle name="Note 5 4 2 7 2" xfId="9818"/>
    <cellStyle name="Note 5 4 2 7 2 2" xfId="18593"/>
    <cellStyle name="Note 5 4 2 7 3" xfId="12009"/>
    <cellStyle name="Note 5 4 2 7 3 2" xfId="20170"/>
    <cellStyle name="Note 5 4 2 7 4" xfId="12914"/>
    <cellStyle name="Note 5 4 2 7 4 2" xfId="20720"/>
    <cellStyle name="Note 5 4 2 7 5" xfId="15206"/>
    <cellStyle name="Note 5 4 2 8" xfId="4549"/>
    <cellStyle name="Note 5 4 2 8 2" xfId="18587"/>
    <cellStyle name="Note 5 4 2 9" xfId="5037"/>
    <cellStyle name="Note 5 4 2 9 2" xfId="20164"/>
    <cellStyle name="Note 5 4 3" xfId="395"/>
    <cellStyle name="Note 5 4 3 10" xfId="9819"/>
    <cellStyle name="Note 5 4 3 10 2" xfId="20721"/>
    <cellStyle name="Note 5 4 3 11" xfId="12010"/>
    <cellStyle name="Note 5 4 3 12" xfId="12915"/>
    <cellStyle name="Note 5 4 3 13" xfId="13344"/>
    <cellStyle name="Note 5 4 3 14" xfId="21074"/>
    <cellStyle name="Note 5 4 3 2" xfId="772"/>
    <cellStyle name="Note 5 4 3 2 2" xfId="3307"/>
    <cellStyle name="Note 5 4 3 2 2 2" xfId="18595"/>
    <cellStyle name="Note 5 4 3 2 3" xfId="5684"/>
    <cellStyle name="Note 5 4 3 2 3 2" xfId="20172"/>
    <cellStyle name="Note 5 4 3 2 4" xfId="9820"/>
    <cellStyle name="Note 5 4 3 2 4 2" xfId="20722"/>
    <cellStyle name="Note 5 4 3 2 5" xfId="12011"/>
    <cellStyle name="Note 5 4 3 2 6" xfId="12916"/>
    <cellStyle name="Note 5 4 3 2 7" xfId="13631"/>
    <cellStyle name="Note 5 4 3 2 8" xfId="21498"/>
    <cellStyle name="Note 5 4 3 3" xfId="1231"/>
    <cellStyle name="Note 5 4 3 3 2" xfId="3508"/>
    <cellStyle name="Note 5 4 3 3 2 2" xfId="18596"/>
    <cellStyle name="Note 5 4 3 3 3" xfId="5981"/>
    <cellStyle name="Note 5 4 3 3 3 2" xfId="20173"/>
    <cellStyle name="Note 5 4 3 3 4" xfId="9821"/>
    <cellStyle name="Note 5 4 3 3 4 2" xfId="20723"/>
    <cellStyle name="Note 5 4 3 3 5" xfId="12012"/>
    <cellStyle name="Note 5 4 3 3 6" xfId="12917"/>
    <cellStyle name="Note 5 4 3 3 7" xfId="13952"/>
    <cellStyle name="Note 5 4 3 3 8" xfId="21720"/>
    <cellStyle name="Note 5 4 3 4" xfId="2455"/>
    <cellStyle name="Note 5 4 3 4 2" xfId="4035"/>
    <cellStyle name="Note 5 4 3 4 2 2" xfId="18597"/>
    <cellStyle name="Note 5 4 3 4 3" xfId="7199"/>
    <cellStyle name="Note 5 4 3 4 3 2" xfId="20174"/>
    <cellStyle name="Note 5 4 3 4 4" xfId="9822"/>
    <cellStyle name="Note 5 4 3 4 4 2" xfId="20724"/>
    <cellStyle name="Note 5 4 3 4 5" xfId="12013"/>
    <cellStyle name="Note 5 4 3 4 6" xfId="12918"/>
    <cellStyle name="Note 5 4 3 4 7" xfId="14526"/>
    <cellStyle name="Note 5 4 3 4 8" xfId="22293"/>
    <cellStyle name="Note 5 4 3 5" xfId="2678"/>
    <cellStyle name="Note 5 4 3 5 2" xfId="4233"/>
    <cellStyle name="Note 5 4 3 5 2 2" xfId="18598"/>
    <cellStyle name="Note 5 4 3 5 3" xfId="7422"/>
    <cellStyle name="Note 5 4 3 5 3 2" xfId="20175"/>
    <cellStyle name="Note 5 4 3 5 4" xfId="9823"/>
    <cellStyle name="Note 5 4 3 5 4 2" xfId="20725"/>
    <cellStyle name="Note 5 4 3 5 5" xfId="12014"/>
    <cellStyle name="Note 5 4 3 5 6" xfId="12919"/>
    <cellStyle name="Note 5 4 3 5 7" xfId="14732"/>
    <cellStyle name="Note 5 4 3 5 8" xfId="22499"/>
    <cellStyle name="Note 5 4 3 6" xfId="2792"/>
    <cellStyle name="Note 5 4 3 6 2" xfId="4325"/>
    <cellStyle name="Note 5 4 3 6 2 2" xfId="18599"/>
    <cellStyle name="Note 5 4 3 6 3" xfId="7536"/>
    <cellStyle name="Note 5 4 3 6 3 2" xfId="20176"/>
    <cellStyle name="Note 5 4 3 6 4" xfId="9824"/>
    <cellStyle name="Note 5 4 3 6 4 2" xfId="20726"/>
    <cellStyle name="Note 5 4 3 6 5" xfId="12015"/>
    <cellStyle name="Note 5 4 3 6 6" xfId="12920"/>
    <cellStyle name="Note 5 4 3 6 7" xfId="14831"/>
    <cellStyle name="Note 5 4 3 6 8" xfId="22598"/>
    <cellStyle name="Note 5 4 3 7" xfId="3039"/>
    <cellStyle name="Note 5 4 3 7 2" xfId="9825"/>
    <cellStyle name="Note 5 4 3 7 2 2" xfId="18600"/>
    <cellStyle name="Note 5 4 3 7 3" xfId="12016"/>
    <cellStyle name="Note 5 4 3 7 3 2" xfId="20177"/>
    <cellStyle name="Note 5 4 3 7 4" xfId="12921"/>
    <cellStyle name="Note 5 4 3 7 4 2" xfId="20727"/>
    <cellStyle name="Note 5 4 3 7 5" xfId="15237"/>
    <cellStyle name="Note 5 4 3 8" xfId="4579"/>
    <cellStyle name="Note 5 4 3 8 2" xfId="18594"/>
    <cellStyle name="Note 5 4 3 9" xfId="5069"/>
    <cellStyle name="Note 5 4 3 9 2" xfId="20171"/>
    <cellStyle name="Note 5 4 4" xfId="635"/>
    <cellStyle name="Note 5 4 4 2" xfId="3175"/>
    <cellStyle name="Note 5 4 4 2 2" xfId="18601"/>
    <cellStyle name="Note 5 4 4 3" xfId="5547"/>
    <cellStyle name="Note 5 4 4 3 2" xfId="20178"/>
    <cellStyle name="Note 5 4 4 4" xfId="9826"/>
    <cellStyle name="Note 5 4 4 4 2" xfId="20728"/>
    <cellStyle name="Note 5 4 4 5" xfId="12017"/>
    <cellStyle name="Note 5 4 4 6" xfId="12922"/>
    <cellStyle name="Note 5 4 4 7" xfId="13504"/>
    <cellStyle name="Note 5 4 4 8" xfId="21366"/>
    <cellStyle name="Note 5 4 5" xfId="1094"/>
    <cellStyle name="Note 5 4 5 2" xfId="3380"/>
    <cellStyle name="Note 5 4 5 2 2" xfId="18602"/>
    <cellStyle name="Note 5 4 5 3" xfId="5844"/>
    <cellStyle name="Note 5 4 5 3 2" xfId="20179"/>
    <cellStyle name="Note 5 4 5 4" xfId="9827"/>
    <cellStyle name="Note 5 4 5 4 2" xfId="20729"/>
    <cellStyle name="Note 5 4 5 5" xfId="12018"/>
    <cellStyle name="Note 5 4 5 6" xfId="12923"/>
    <cellStyle name="Note 5 4 5 7" xfId="13823"/>
    <cellStyle name="Note 5 4 5 8" xfId="21590"/>
    <cellStyle name="Note 5 4 6" xfId="2312"/>
    <cellStyle name="Note 5 4 6 2" xfId="3894"/>
    <cellStyle name="Note 5 4 6 2 2" xfId="18603"/>
    <cellStyle name="Note 5 4 6 3" xfId="7056"/>
    <cellStyle name="Note 5 4 6 3 2" xfId="20180"/>
    <cellStyle name="Note 5 4 6 4" xfId="9828"/>
    <cellStyle name="Note 5 4 6 4 2" xfId="20730"/>
    <cellStyle name="Note 5 4 6 5" xfId="12019"/>
    <cellStyle name="Note 5 4 6 6" xfId="12924"/>
    <cellStyle name="Note 5 4 6 7" xfId="14384"/>
    <cellStyle name="Note 5 4 6 8" xfId="22151"/>
    <cellStyle name="Note 5 4 7" xfId="2169"/>
    <cellStyle name="Note 5 4 7 2" xfId="3773"/>
    <cellStyle name="Note 5 4 7 2 2" xfId="18604"/>
    <cellStyle name="Note 5 4 7 3" xfId="6913"/>
    <cellStyle name="Note 5 4 7 3 2" xfId="20181"/>
    <cellStyle name="Note 5 4 7 4" xfId="9829"/>
    <cellStyle name="Note 5 4 7 4 2" xfId="20731"/>
    <cellStyle name="Note 5 4 7 5" xfId="12020"/>
    <cellStyle name="Note 5 4 7 6" xfId="12925"/>
    <cellStyle name="Note 5 4 7 7" xfId="14258"/>
    <cellStyle name="Note 5 4 7 8" xfId="22025"/>
    <cellStyle name="Note 5 4 8" xfId="2615"/>
    <cellStyle name="Note 5 4 8 2" xfId="4179"/>
    <cellStyle name="Note 5 4 8 2 2" xfId="18605"/>
    <cellStyle name="Note 5 4 8 3" xfId="7359"/>
    <cellStyle name="Note 5 4 8 3 2" xfId="20182"/>
    <cellStyle name="Note 5 4 8 4" xfId="9830"/>
    <cellStyle name="Note 5 4 8 4 2" xfId="20732"/>
    <cellStyle name="Note 5 4 8 5" xfId="12021"/>
    <cellStyle name="Note 5 4 8 6" xfId="12926"/>
    <cellStyle name="Note 5 4 8 7" xfId="14675"/>
    <cellStyle name="Note 5 4 8 8" xfId="22442"/>
    <cellStyle name="Note 5 4 9" xfId="2909"/>
    <cellStyle name="Note 5 4 9 2" xfId="9831"/>
    <cellStyle name="Note 5 4 9 2 2" xfId="18606"/>
    <cellStyle name="Note 5 4 9 3" xfId="12022"/>
    <cellStyle name="Note 5 4 9 3 2" xfId="20183"/>
    <cellStyle name="Note 5 4 9 4" xfId="12927"/>
    <cellStyle name="Note 5 4 9 4 2" xfId="20733"/>
    <cellStyle name="Note 5 4 9 5" xfId="15104"/>
    <cellStyle name="Note 5 5" xfId="296"/>
    <cellStyle name="Note 5 5 10" xfId="9832"/>
    <cellStyle name="Note 5 5 10 2" xfId="20734"/>
    <cellStyle name="Note 5 5 11" xfId="12023"/>
    <cellStyle name="Note 5 5 12" xfId="12928"/>
    <cellStyle name="Note 5 5 13" xfId="13250"/>
    <cellStyle name="Note 5 5 14" xfId="20976"/>
    <cellStyle name="Note 5 5 2" xfId="674"/>
    <cellStyle name="Note 5 5 2 2" xfId="3211"/>
    <cellStyle name="Note 5 5 2 2 2" xfId="18608"/>
    <cellStyle name="Note 5 5 2 3" xfId="5586"/>
    <cellStyle name="Note 5 5 2 3 2" xfId="20185"/>
    <cellStyle name="Note 5 5 2 4" xfId="9833"/>
    <cellStyle name="Note 5 5 2 4 2" xfId="20735"/>
    <cellStyle name="Note 5 5 2 5" xfId="12024"/>
    <cellStyle name="Note 5 5 2 6" xfId="12929"/>
    <cellStyle name="Note 5 5 2 7" xfId="13540"/>
    <cellStyle name="Note 5 5 2 8" xfId="21402"/>
    <cellStyle name="Note 5 5 3" xfId="1134"/>
    <cellStyle name="Note 5 5 3 2" xfId="3414"/>
    <cellStyle name="Note 5 5 3 2 2" xfId="18609"/>
    <cellStyle name="Note 5 5 3 3" xfId="5884"/>
    <cellStyle name="Note 5 5 3 3 2" xfId="20186"/>
    <cellStyle name="Note 5 5 3 4" xfId="9834"/>
    <cellStyle name="Note 5 5 3 4 2" xfId="20736"/>
    <cellStyle name="Note 5 5 3 5" xfId="12025"/>
    <cellStyle name="Note 5 5 3 6" xfId="12930"/>
    <cellStyle name="Note 5 5 3 7" xfId="13857"/>
    <cellStyle name="Note 5 5 3 8" xfId="21624"/>
    <cellStyle name="Note 5 5 4" xfId="2356"/>
    <cellStyle name="Note 5 5 4 2" xfId="3938"/>
    <cellStyle name="Note 5 5 4 2 2" xfId="18610"/>
    <cellStyle name="Note 5 5 4 3" xfId="7100"/>
    <cellStyle name="Note 5 5 4 3 2" xfId="20187"/>
    <cellStyle name="Note 5 5 4 4" xfId="9835"/>
    <cellStyle name="Note 5 5 4 4 2" xfId="20737"/>
    <cellStyle name="Note 5 5 4 5" xfId="12026"/>
    <cellStyle name="Note 5 5 4 6" xfId="12931"/>
    <cellStyle name="Note 5 5 4 7" xfId="14428"/>
    <cellStyle name="Note 5 5 4 8" xfId="22195"/>
    <cellStyle name="Note 5 5 5" xfId="2149"/>
    <cellStyle name="Note 5 5 5 2" xfId="3753"/>
    <cellStyle name="Note 5 5 5 2 2" xfId="18611"/>
    <cellStyle name="Note 5 5 5 3" xfId="6893"/>
    <cellStyle name="Note 5 5 5 3 2" xfId="20188"/>
    <cellStyle name="Note 5 5 5 4" xfId="9836"/>
    <cellStyle name="Note 5 5 5 4 2" xfId="20738"/>
    <cellStyle name="Note 5 5 5 5" xfId="12027"/>
    <cellStyle name="Note 5 5 5 6" xfId="12932"/>
    <cellStyle name="Note 5 5 5 7" xfId="14238"/>
    <cellStyle name="Note 5 5 5 8" xfId="22005"/>
    <cellStyle name="Note 5 5 6" xfId="2644"/>
    <cellStyle name="Note 5 5 6 2" xfId="4203"/>
    <cellStyle name="Note 5 5 6 2 2" xfId="18612"/>
    <cellStyle name="Note 5 5 6 3" xfId="7388"/>
    <cellStyle name="Note 5 5 6 3 2" xfId="20189"/>
    <cellStyle name="Note 5 5 6 4" xfId="9837"/>
    <cellStyle name="Note 5 5 6 4 2" xfId="20739"/>
    <cellStyle name="Note 5 5 6 5" xfId="12028"/>
    <cellStyle name="Note 5 5 6 6" xfId="12933"/>
    <cellStyle name="Note 5 5 6 7" xfId="14700"/>
    <cellStyle name="Note 5 5 6 8" xfId="22467"/>
    <cellStyle name="Note 5 5 7" xfId="2943"/>
    <cellStyle name="Note 5 5 7 2" xfId="9838"/>
    <cellStyle name="Note 5 5 7 2 2" xfId="18613"/>
    <cellStyle name="Note 5 5 7 3" xfId="12029"/>
    <cellStyle name="Note 5 5 7 3 2" xfId="20190"/>
    <cellStyle name="Note 5 5 7 4" xfId="12934"/>
    <cellStyle name="Note 5 5 7 4 2" xfId="20740"/>
    <cellStyle name="Note 5 5 7 5" xfId="15141"/>
    <cellStyle name="Note 5 5 8" xfId="4483"/>
    <cellStyle name="Note 5 5 8 2" xfId="18607"/>
    <cellStyle name="Note 5 5 9" xfId="4970"/>
    <cellStyle name="Note 5 5 9 2" xfId="20184"/>
    <cellStyle name="Note 5 6" xfId="322"/>
    <cellStyle name="Note 5 6 10" xfId="9839"/>
    <cellStyle name="Note 5 6 10 2" xfId="20741"/>
    <cellStyle name="Note 5 6 11" xfId="12030"/>
    <cellStyle name="Note 5 6 12" xfId="12935"/>
    <cellStyle name="Note 5 6 13" xfId="13273"/>
    <cellStyle name="Note 5 6 14" xfId="21002"/>
    <cellStyle name="Note 5 6 2" xfId="699"/>
    <cellStyle name="Note 5 6 2 2" xfId="3236"/>
    <cellStyle name="Note 5 6 2 2 2" xfId="18615"/>
    <cellStyle name="Note 5 6 2 3" xfId="5611"/>
    <cellStyle name="Note 5 6 2 3 2" xfId="20192"/>
    <cellStyle name="Note 5 6 2 4" xfId="9840"/>
    <cellStyle name="Note 5 6 2 4 2" xfId="20742"/>
    <cellStyle name="Note 5 6 2 5" xfId="12031"/>
    <cellStyle name="Note 5 6 2 6" xfId="12936"/>
    <cellStyle name="Note 5 6 2 7" xfId="13562"/>
    <cellStyle name="Note 5 6 2 8" xfId="21427"/>
    <cellStyle name="Note 5 6 3" xfId="1160"/>
    <cellStyle name="Note 5 6 3 2" xfId="3437"/>
    <cellStyle name="Note 5 6 3 2 2" xfId="18616"/>
    <cellStyle name="Note 5 6 3 3" xfId="5910"/>
    <cellStyle name="Note 5 6 3 3 2" xfId="20193"/>
    <cellStyle name="Note 5 6 3 4" xfId="9841"/>
    <cellStyle name="Note 5 6 3 4 2" xfId="20743"/>
    <cellStyle name="Note 5 6 3 5" xfId="12032"/>
    <cellStyle name="Note 5 6 3 6" xfId="12937"/>
    <cellStyle name="Note 5 6 3 7" xfId="13881"/>
    <cellStyle name="Note 5 6 3 8" xfId="21649"/>
    <cellStyle name="Note 5 6 4" xfId="2382"/>
    <cellStyle name="Note 5 6 4 2" xfId="3962"/>
    <cellStyle name="Note 5 6 4 2 2" xfId="18617"/>
    <cellStyle name="Note 5 6 4 3" xfId="7126"/>
    <cellStyle name="Note 5 6 4 3 2" xfId="20194"/>
    <cellStyle name="Note 5 6 4 4" xfId="9842"/>
    <cellStyle name="Note 5 6 4 4 2" xfId="20744"/>
    <cellStyle name="Note 5 6 4 5" xfId="12033"/>
    <cellStyle name="Note 5 6 4 6" xfId="12938"/>
    <cellStyle name="Note 5 6 4 7" xfId="14453"/>
    <cellStyle name="Note 5 6 4 8" xfId="22220"/>
    <cellStyle name="Note 5 6 5" xfId="2075"/>
    <cellStyle name="Note 5 6 5 2" xfId="3682"/>
    <cellStyle name="Note 5 6 5 2 2" xfId="18618"/>
    <cellStyle name="Note 5 6 5 3" xfId="6819"/>
    <cellStyle name="Note 5 6 5 3 2" xfId="20195"/>
    <cellStyle name="Note 5 6 5 4" xfId="9843"/>
    <cellStyle name="Note 5 6 5 4 2" xfId="20745"/>
    <cellStyle name="Note 5 6 5 5" xfId="12034"/>
    <cellStyle name="Note 5 6 5 6" xfId="12939"/>
    <cellStyle name="Note 5 6 5 7" xfId="14166"/>
    <cellStyle name="Note 5 6 5 8" xfId="21933"/>
    <cellStyle name="Note 5 6 6" xfId="2501"/>
    <cellStyle name="Note 5 6 6 2" xfId="4079"/>
    <cellStyle name="Note 5 6 6 2 2" xfId="18619"/>
    <cellStyle name="Note 5 6 6 3" xfId="7245"/>
    <cellStyle name="Note 5 6 6 3 2" xfId="20196"/>
    <cellStyle name="Note 5 6 6 4" xfId="9844"/>
    <cellStyle name="Note 5 6 6 4 2" xfId="20746"/>
    <cellStyle name="Note 5 6 6 5" xfId="12035"/>
    <cellStyle name="Note 5 6 6 6" xfId="12940"/>
    <cellStyle name="Note 5 6 6 7" xfId="14571"/>
    <cellStyle name="Note 5 6 6 8" xfId="22338"/>
    <cellStyle name="Note 5 6 7" xfId="2968"/>
    <cellStyle name="Note 5 6 7 2" xfId="9845"/>
    <cellStyle name="Note 5 6 7 2 2" xfId="18620"/>
    <cellStyle name="Note 5 6 7 3" xfId="12036"/>
    <cellStyle name="Note 5 6 7 3 2" xfId="20197"/>
    <cellStyle name="Note 5 6 7 4" xfId="12941"/>
    <cellStyle name="Note 5 6 7 4 2" xfId="20747"/>
    <cellStyle name="Note 5 6 7 5" xfId="15165"/>
    <cellStyle name="Note 5 6 8" xfId="4508"/>
    <cellStyle name="Note 5 6 8 2" xfId="18614"/>
    <cellStyle name="Note 5 6 9" xfId="4996"/>
    <cellStyle name="Note 5 6 9 2" xfId="20191"/>
    <cellStyle name="Note 5 7" xfId="509"/>
    <cellStyle name="Note 5 7 2" xfId="3113"/>
    <cellStyle name="Note 5 7 2 2" xfId="18621"/>
    <cellStyle name="Note 5 7 3" xfId="5433"/>
    <cellStyle name="Note 5 7 3 2" xfId="20198"/>
    <cellStyle name="Note 5 7 4" xfId="9846"/>
    <cellStyle name="Note 5 7 4 2" xfId="20748"/>
    <cellStyle name="Note 5 7 5" xfId="12037"/>
    <cellStyle name="Note 5 7 6" xfId="12942"/>
    <cellStyle name="Note 5 7 7" xfId="13421"/>
    <cellStyle name="Note 5 7 8" xfId="21288"/>
    <cellStyle name="Note 5 8" xfId="498"/>
    <cellStyle name="Note 5 8 2" xfId="3111"/>
    <cellStyle name="Note 5 8 2 2" xfId="18622"/>
    <cellStyle name="Note 5 8 3" xfId="5422"/>
    <cellStyle name="Note 5 8 3 2" xfId="20199"/>
    <cellStyle name="Note 5 8 4" xfId="9847"/>
    <cellStyle name="Note 5 8 4 2" xfId="20749"/>
    <cellStyle name="Note 5 8 5" xfId="12038"/>
    <cellStyle name="Note 5 8 6" xfId="12943"/>
    <cellStyle name="Note 5 8 7" xfId="13419"/>
    <cellStyle name="Note 5 8 8" xfId="21286"/>
    <cellStyle name="Note 5 9" xfId="1795"/>
    <cellStyle name="Note 5 9 2" xfId="3608"/>
    <cellStyle name="Note 5 9 2 2" xfId="18623"/>
    <cellStyle name="Note 5 9 3" xfId="6540"/>
    <cellStyle name="Note 5 9 3 2" xfId="20200"/>
    <cellStyle name="Note 5 9 4" xfId="9848"/>
    <cellStyle name="Note 5 9 4 2" xfId="20750"/>
    <cellStyle name="Note 5 9 5" xfId="12039"/>
    <cellStyle name="Note 5 9 6" xfId="12944"/>
    <cellStyle name="Note 5 9 7" xfId="14064"/>
    <cellStyle name="Note 5 9 8" xfId="21832"/>
    <cellStyle name="Note 6" xfId="183"/>
    <cellStyle name="Note 6 2" xfId="13167"/>
    <cellStyle name="Note 6 3" xfId="20893"/>
    <cellStyle name="Note 7" xfId="277"/>
    <cellStyle name="Note 7 10" xfId="9850"/>
    <cellStyle name="Note 7 10 2" xfId="20751"/>
    <cellStyle name="Note 7 11" xfId="12041"/>
    <cellStyle name="Note 7 12" xfId="12945"/>
    <cellStyle name="Note 7 13" xfId="13231"/>
    <cellStyle name="Note 7 14" xfId="20958"/>
    <cellStyle name="Note 7 2" xfId="657"/>
    <cellStyle name="Note 7 2 2" xfId="3196"/>
    <cellStyle name="Note 7 2 2 2" xfId="18626"/>
    <cellStyle name="Note 7 2 3" xfId="5569"/>
    <cellStyle name="Note 7 2 3 2" xfId="20203"/>
    <cellStyle name="Note 7 2 4" xfId="9851"/>
    <cellStyle name="Note 7 2 4 2" xfId="20752"/>
    <cellStyle name="Note 7 2 5" xfId="12042"/>
    <cellStyle name="Note 7 2 6" xfId="12946"/>
    <cellStyle name="Note 7 2 7" xfId="13525"/>
    <cellStyle name="Note 7 2 8" xfId="21387"/>
    <cellStyle name="Note 7 3" xfId="1116"/>
    <cellStyle name="Note 7 3 2" xfId="3400"/>
    <cellStyle name="Note 7 3 2 2" xfId="18627"/>
    <cellStyle name="Note 7 3 3" xfId="5866"/>
    <cellStyle name="Note 7 3 3 2" xfId="20204"/>
    <cellStyle name="Note 7 3 4" xfId="9852"/>
    <cellStyle name="Note 7 3 4 2" xfId="20753"/>
    <cellStyle name="Note 7 3 5" xfId="12043"/>
    <cellStyle name="Note 7 3 6" xfId="12947"/>
    <cellStyle name="Note 7 3 7" xfId="13843"/>
    <cellStyle name="Note 7 3 8" xfId="21610"/>
    <cellStyle name="Note 7 4" xfId="2337"/>
    <cellStyle name="Note 7 4 2" xfId="3919"/>
    <cellStyle name="Note 7 4 2 2" xfId="18628"/>
    <cellStyle name="Note 7 4 3" xfId="7081"/>
    <cellStyle name="Note 7 4 3 2" xfId="20205"/>
    <cellStyle name="Note 7 4 4" xfId="9853"/>
    <cellStyle name="Note 7 4 4 2" xfId="20754"/>
    <cellStyle name="Note 7 4 5" xfId="12044"/>
    <cellStyle name="Note 7 4 6" xfId="12948"/>
    <cellStyle name="Note 7 4 7" xfId="14409"/>
    <cellStyle name="Note 7 4 8" xfId="22176"/>
    <cellStyle name="Note 7 5" xfId="2157"/>
    <cellStyle name="Note 7 5 2" xfId="3761"/>
    <cellStyle name="Note 7 5 2 2" xfId="18629"/>
    <cellStyle name="Note 7 5 3" xfId="6901"/>
    <cellStyle name="Note 7 5 3 2" xfId="20206"/>
    <cellStyle name="Note 7 5 4" xfId="9854"/>
    <cellStyle name="Note 7 5 4 2" xfId="20755"/>
    <cellStyle name="Note 7 5 5" xfId="12045"/>
    <cellStyle name="Note 7 5 6" xfId="12949"/>
    <cellStyle name="Note 7 5 7" xfId="14246"/>
    <cellStyle name="Note 7 5 8" xfId="22013"/>
    <cellStyle name="Note 7 6" xfId="2661"/>
    <cellStyle name="Note 7 6 2" xfId="4216"/>
    <cellStyle name="Note 7 6 2 2" xfId="18630"/>
    <cellStyle name="Note 7 6 3" xfId="7405"/>
    <cellStyle name="Note 7 6 3 2" xfId="20207"/>
    <cellStyle name="Note 7 6 4" xfId="9855"/>
    <cellStyle name="Note 7 6 4 2" xfId="20756"/>
    <cellStyle name="Note 7 6 5" xfId="12046"/>
    <cellStyle name="Note 7 6 6" xfId="12950"/>
    <cellStyle name="Note 7 6 7" xfId="14715"/>
    <cellStyle name="Note 7 6 8" xfId="22482"/>
    <cellStyle name="Note 7 7" xfId="2929"/>
    <cellStyle name="Note 7 7 2" xfId="9856"/>
    <cellStyle name="Note 7 7 2 2" xfId="18631"/>
    <cellStyle name="Note 7 7 3" xfId="12047"/>
    <cellStyle name="Note 7 7 3 2" xfId="20208"/>
    <cellStyle name="Note 7 7 4" xfId="12951"/>
    <cellStyle name="Note 7 7 4 2" xfId="20757"/>
    <cellStyle name="Note 7 7 5" xfId="15127"/>
    <cellStyle name="Note 7 8" xfId="4469"/>
    <cellStyle name="Note 7 8 2" xfId="18625"/>
    <cellStyle name="Note 7 9" xfId="4951"/>
    <cellStyle name="Note 7 9 2" xfId="20202"/>
    <cellStyle name="Note 8" xfId="326"/>
    <cellStyle name="Note 8 10" xfId="9857"/>
    <cellStyle name="Note 8 10 2" xfId="20758"/>
    <cellStyle name="Note 8 11" xfId="12048"/>
    <cellStyle name="Note 8 12" xfId="12952"/>
    <cellStyle name="Note 8 13" xfId="13277"/>
    <cellStyle name="Note 8 14" xfId="21006"/>
    <cellStyle name="Note 8 2" xfId="703"/>
    <cellStyle name="Note 8 2 2" xfId="3240"/>
    <cellStyle name="Note 8 2 2 2" xfId="18633"/>
    <cellStyle name="Note 8 2 3" xfId="5615"/>
    <cellStyle name="Note 8 2 3 2" xfId="20210"/>
    <cellStyle name="Note 8 2 4" xfId="9858"/>
    <cellStyle name="Note 8 2 4 2" xfId="20759"/>
    <cellStyle name="Note 8 2 5" xfId="12049"/>
    <cellStyle name="Note 8 2 6" xfId="12953"/>
    <cellStyle name="Note 8 2 7" xfId="13566"/>
    <cellStyle name="Note 8 2 8" xfId="21431"/>
    <cellStyle name="Note 8 3" xfId="1164"/>
    <cellStyle name="Note 8 3 2" xfId="3441"/>
    <cellStyle name="Note 8 3 2 2" xfId="18634"/>
    <cellStyle name="Note 8 3 3" xfId="5914"/>
    <cellStyle name="Note 8 3 3 2" xfId="20211"/>
    <cellStyle name="Note 8 3 4" xfId="9859"/>
    <cellStyle name="Note 8 3 4 2" xfId="20760"/>
    <cellStyle name="Note 8 3 5" xfId="12050"/>
    <cellStyle name="Note 8 3 6" xfId="12954"/>
    <cellStyle name="Note 8 3 7" xfId="13885"/>
    <cellStyle name="Note 8 3 8" xfId="21653"/>
    <cellStyle name="Note 8 4" xfId="2386"/>
    <cellStyle name="Note 8 4 2" xfId="3966"/>
    <cellStyle name="Note 8 4 2 2" xfId="18635"/>
    <cellStyle name="Note 8 4 3" xfId="7130"/>
    <cellStyle name="Note 8 4 3 2" xfId="20212"/>
    <cellStyle name="Note 8 4 4" xfId="9860"/>
    <cellStyle name="Note 8 4 4 2" xfId="20761"/>
    <cellStyle name="Note 8 4 5" xfId="12051"/>
    <cellStyle name="Note 8 4 6" xfId="12955"/>
    <cellStyle name="Note 8 4 7" xfId="14457"/>
    <cellStyle name="Note 8 4 8" xfId="22224"/>
    <cellStyle name="Note 8 5" xfId="2098"/>
    <cellStyle name="Note 8 5 2" xfId="3705"/>
    <cellStyle name="Note 8 5 2 2" xfId="18636"/>
    <cellStyle name="Note 8 5 3" xfId="6842"/>
    <cellStyle name="Note 8 5 3 2" xfId="20213"/>
    <cellStyle name="Note 8 5 4" xfId="9861"/>
    <cellStyle name="Note 8 5 4 2" xfId="20762"/>
    <cellStyle name="Note 8 5 5" xfId="12052"/>
    <cellStyle name="Note 8 5 6" xfId="12956"/>
    <cellStyle name="Note 8 5 7" xfId="14189"/>
    <cellStyle name="Note 8 5 8" xfId="21956"/>
    <cellStyle name="Note 8 6" xfId="2309"/>
    <cellStyle name="Note 8 6 2" xfId="3891"/>
    <cellStyle name="Note 8 6 2 2" xfId="18637"/>
    <cellStyle name="Note 8 6 3" xfId="7053"/>
    <cellStyle name="Note 8 6 3 2" xfId="20214"/>
    <cellStyle name="Note 8 6 4" xfId="9862"/>
    <cellStyle name="Note 8 6 4 2" xfId="20763"/>
    <cellStyle name="Note 8 6 5" xfId="12053"/>
    <cellStyle name="Note 8 6 6" xfId="12957"/>
    <cellStyle name="Note 8 6 7" xfId="14381"/>
    <cellStyle name="Note 8 6 8" xfId="22148"/>
    <cellStyle name="Note 8 7" xfId="2972"/>
    <cellStyle name="Note 8 7 2" xfId="9863"/>
    <cellStyle name="Note 8 7 2 2" xfId="18638"/>
    <cellStyle name="Note 8 7 3" xfId="12054"/>
    <cellStyle name="Note 8 7 3 2" xfId="20215"/>
    <cellStyle name="Note 8 7 4" xfId="12958"/>
    <cellStyle name="Note 8 7 4 2" xfId="20764"/>
    <cellStyle name="Note 8 7 5" xfId="15169"/>
    <cellStyle name="Note 8 8" xfId="4512"/>
    <cellStyle name="Note 8 8 2" xfId="18632"/>
    <cellStyle name="Note 8 9" xfId="5000"/>
    <cellStyle name="Note 8 9 2" xfId="20209"/>
    <cellStyle name="Note 9" xfId="402"/>
    <cellStyle name="Note 9 10" xfId="9864"/>
    <cellStyle name="Note 9 10 2" xfId="20765"/>
    <cellStyle name="Note 9 11" xfId="12055"/>
    <cellStyle name="Note 9 12" xfId="12959"/>
    <cellStyle name="Note 9 13" xfId="13351"/>
    <cellStyle name="Note 9 14" xfId="21081"/>
    <cellStyle name="Note 9 2" xfId="779"/>
    <cellStyle name="Note 9 2 2" xfId="3314"/>
    <cellStyle name="Note 9 2 2 2" xfId="18640"/>
    <cellStyle name="Note 9 2 3" xfId="5691"/>
    <cellStyle name="Note 9 2 3 2" xfId="20217"/>
    <cellStyle name="Note 9 2 4" xfId="9865"/>
    <cellStyle name="Note 9 2 4 2" xfId="20766"/>
    <cellStyle name="Note 9 2 5" xfId="12056"/>
    <cellStyle name="Note 9 2 6" xfId="12960"/>
    <cellStyle name="Note 9 2 7" xfId="13635"/>
    <cellStyle name="Note 9 2 8" xfId="21505"/>
    <cellStyle name="Note 9 3" xfId="1238"/>
    <cellStyle name="Note 9 3 2" xfId="3515"/>
    <cellStyle name="Note 9 3 2 2" xfId="18641"/>
    <cellStyle name="Note 9 3 3" xfId="5988"/>
    <cellStyle name="Note 9 3 3 2" xfId="20218"/>
    <cellStyle name="Note 9 3 4" xfId="9866"/>
    <cellStyle name="Note 9 3 4 2" xfId="20767"/>
    <cellStyle name="Note 9 3 5" xfId="12057"/>
    <cellStyle name="Note 9 3 6" xfId="12961"/>
    <cellStyle name="Note 9 3 7" xfId="13959"/>
    <cellStyle name="Note 9 3 8" xfId="21727"/>
    <cellStyle name="Note 9 4" xfId="2462"/>
    <cellStyle name="Note 9 4 2" xfId="4042"/>
    <cellStyle name="Note 9 4 2 2" xfId="18642"/>
    <cellStyle name="Note 9 4 3" xfId="7206"/>
    <cellStyle name="Note 9 4 3 2" xfId="20219"/>
    <cellStyle name="Note 9 4 4" xfId="9867"/>
    <cellStyle name="Note 9 4 4 2" xfId="20768"/>
    <cellStyle name="Note 9 4 5" xfId="12058"/>
    <cellStyle name="Note 9 4 6" xfId="12962"/>
    <cellStyle name="Note 9 4 7" xfId="14533"/>
    <cellStyle name="Note 9 4 8" xfId="22300"/>
    <cellStyle name="Note 9 5" xfId="2685"/>
    <cellStyle name="Note 9 5 2" xfId="4240"/>
    <cellStyle name="Note 9 5 2 2" xfId="18643"/>
    <cellStyle name="Note 9 5 3" xfId="7429"/>
    <cellStyle name="Note 9 5 3 2" xfId="20220"/>
    <cellStyle name="Note 9 5 4" xfId="9868"/>
    <cellStyle name="Note 9 5 4 2" xfId="20769"/>
    <cellStyle name="Note 9 5 5" xfId="12059"/>
    <cellStyle name="Note 9 5 6" xfId="12963"/>
    <cellStyle name="Note 9 5 7" xfId="14739"/>
    <cellStyle name="Note 9 5 8" xfId="22506"/>
    <cellStyle name="Note 9 6" xfId="2799"/>
    <cellStyle name="Note 9 6 2" xfId="4332"/>
    <cellStyle name="Note 9 6 2 2" xfId="18644"/>
    <cellStyle name="Note 9 6 3" xfId="7543"/>
    <cellStyle name="Note 9 6 3 2" xfId="20221"/>
    <cellStyle name="Note 9 6 4" xfId="9869"/>
    <cellStyle name="Note 9 6 4 2" xfId="20770"/>
    <cellStyle name="Note 9 6 5" xfId="12060"/>
    <cellStyle name="Note 9 6 6" xfId="12964"/>
    <cellStyle name="Note 9 6 7" xfId="14838"/>
    <cellStyle name="Note 9 6 8" xfId="22605"/>
    <cellStyle name="Note 9 7" xfId="3046"/>
    <cellStyle name="Note 9 7 2" xfId="9870"/>
    <cellStyle name="Note 9 7 2 2" xfId="18645"/>
    <cellStyle name="Note 9 7 3" xfId="12061"/>
    <cellStyle name="Note 9 7 3 2" xfId="20222"/>
    <cellStyle name="Note 9 7 4" xfId="12965"/>
    <cellStyle name="Note 9 7 4 2" xfId="20771"/>
    <cellStyle name="Note 9 7 5" xfId="15244"/>
    <cellStyle name="Note 9 8" xfId="4586"/>
    <cellStyle name="Note 9 8 2" xfId="18639"/>
    <cellStyle name="Note 9 9" xfId="5076"/>
    <cellStyle name="Note 9 9 2" xfId="20216"/>
    <cellStyle name="Output" xfId="114" builtinId="21" customBuiltin="1"/>
    <cellStyle name="Output 10" xfId="1434"/>
    <cellStyle name="Output 2" xfId="115"/>
    <cellStyle name="Output 2 2" xfId="1800"/>
    <cellStyle name="Output 2 3" xfId="1801"/>
    <cellStyle name="Output 3" xfId="116"/>
    <cellStyle name="Output 3 2" xfId="1803"/>
    <cellStyle name="Output 3 3" xfId="1804"/>
    <cellStyle name="Output 4" xfId="202"/>
    <cellStyle name="Output 4 2" xfId="1806"/>
    <cellStyle name="Output 5" xfId="1091"/>
    <cellStyle name="Output 5 2" xfId="1807"/>
    <cellStyle name="Output 5 3" xfId="1953"/>
    <cellStyle name="Output 5 4" xfId="2018"/>
    <cellStyle name="Output 5 5" xfId="2057"/>
    <cellStyle name="Output 6" xfId="1095"/>
    <cellStyle name="Output 7" xfId="595"/>
    <cellStyle name="Output 8" xfId="631"/>
    <cellStyle name="Output 9" xfId="1394"/>
    <cellStyle name="Percent" xfId="12972" builtinId="5"/>
    <cellStyle name="Title" xfId="117" builtinId="15" customBuiltin="1"/>
    <cellStyle name="Title 10" xfId="1435"/>
    <cellStyle name="Title 11" xfId="9891"/>
    <cellStyle name="Title 12" xfId="9892"/>
    <cellStyle name="Title 13" xfId="9893"/>
    <cellStyle name="Title 2" xfId="118"/>
    <cellStyle name="Title 2 2" xfId="1810"/>
    <cellStyle name="Title 2 3" xfId="1811"/>
    <cellStyle name="Title 2 4" xfId="9894"/>
    <cellStyle name="Title 2 4 2" xfId="9897"/>
    <cellStyle name="Title 2 4 3" xfId="12080"/>
    <cellStyle name="Title 2 4 4" xfId="12967"/>
    <cellStyle name="Title 2 4 5" xfId="14884"/>
    <cellStyle name="Title 2 5" xfId="9898"/>
    <cellStyle name="Title 2 6" xfId="9899"/>
    <cellStyle name="Title 2 7" xfId="12077"/>
    <cellStyle name="Title 2 8" xfId="12966"/>
    <cellStyle name="Title 2 9" xfId="13143"/>
    <cellStyle name="Title 3" xfId="119"/>
    <cellStyle name="Title 3 2" xfId="1813"/>
    <cellStyle name="Title 3 3" xfId="1814"/>
    <cellStyle name="Title 4" xfId="201"/>
    <cellStyle name="Title 4 2" xfId="1816"/>
    <cellStyle name="Title 5" xfId="1064"/>
    <cellStyle name="Title 5 2" xfId="1817"/>
    <cellStyle name="Title 5 3" xfId="1959"/>
    <cellStyle name="Title 5 4" xfId="2024"/>
    <cellStyle name="Title 5 5" xfId="2058"/>
    <cellStyle name="Title 6" xfId="1348"/>
    <cellStyle name="Title 7" xfId="1060"/>
    <cellStyle name="Title 8" xfId="1073"/>
    <cellStyle name="Title 9" xfId="1395"/>
    <cellStyle name="Total" xfId="120" builtinId="25" customBuiltin="1"/>
    <cellStyle name="Total 10" xfId="1436"/>
    <cellStyle name="Total 11" xfId="9915"/>
    <cellStyle name="Total 12" xfId="9916"/>
    <cellStyle name="Total 13" xfId="9917"/>
    <cellStyle name="Total 2" xfId="121"/>
    <cellStyle name="Total 2 2" xfId="1819"/>
    <cellStyle name="Total 2 3" xfId="1820"/>
    <cellStyle name="Total 2 4" xfId="9918"/>
    <cellStyle name="Total 2 4 2" xfId="9921"/>
    <cellStyle name="Total 2 4 3" xfId="12101"/>
    <cellStyle name="Total 2 4 4" xfId="12969"/>
    <cellStyle name="Total 2 4 5" xfId="14885"/>
    <cellStyle name="Total 2 5" xfId="9922"/>
    <cellStyle name="Total 2 6" xfId="9923"/>
    <cellStyle name="Total 2 7" xfId="12098"/>
    <cellStyle name="Total 2 8" xfId="12968"/>
    <cellStyle name="Total 2 9" xfId="13144"/>
    <cellStyle name="Total 3" xfId="122"/>
    <cellStyle name="Total 3 2" xfId="1821"/>
    <cellStyle name="Total 3 3" xfId="1822"/>
    <cellStyle name="Total 4" xfId="181"/>
    <cellStyle name="Total 4 2" xfId="1823"/>
    <cellStyle name="Total 5" xfId="1293"/>
    <cellStyle name="Total 5 2" xfId="1824"/>
    <cellStyle name="Total 5 3" xfId="1964"/>
    <cellStyle name="Total 5 4" xfId="2029"/>
    <cellStyle name="Total 5 5" xfId="2059"/>
    <cellStyle name="Total 6" xfId="1074"/>
    <cellStyle name="Total 7" xfId="462"/>
    <cellStyle name="Total 8" xfId="742"/>
    <cellStyle name="Total 9" xfId="1396"/>
    <cellStyle name="Warning Text" xfId="123" builtinId="11" customBuiltin="1"/>
    <cellStyle name="Warning Text 10" xfId="1437"/>
    <cellStyle name="Warning Text 11" xfId="9939"/>
    <cellStyle name="Warning Text 12" xfId="9940"/>
    <cellStyle name="Warning Text 13" xfId="9941"/>
    <cellStyle name="Warning Text 2" xfId="124"/>
    <cellStyle name="Warning Text 2 2" xfId="1825"/>
    <cellStyle name="Warning Text 2 3" xfId="1826"/>
    <cellStyle name="Warning Text 2 4" xfId="9942"/>
    <cellStyle name="Warning Text 2 4 2" xfId="9945"/>
    <cellStyle name="Warning Text 2 4 3" xfId="12116"/>
    <cellStyle name="Warning Text 2 4 4" xfId="12971"/>
    <cellStyle name="Warning Text 2 4 5" xfId="14886"/>
    <cellStyle name="Warning Text 2 5" xfId="9946"/>
    <cellStyle name="Warning Text 2 6" xfId="9947"/>
    <cellStyle name="Warning Text 2 7" xfId="12113"/>
    <cellStyle name="Warning Text 2 8" xfId="12970"/>
    <cellStyle name="Warning Text 2 9" xfId="13145"/>
    <cellStyle name="Warning Text 3" xfId="125"/>
    <cellStyle name="Warning Text 3 2" xfId="1828"/>
    <cellStyle name="Warning Text 3 3" xfId="1829"/>
    <cellStyle name="Warning Text 4" xfId="200"/>
    <cellStyle name="Warning Text 4 2" xfId="1830"/>
    <cellStyle name="Warning Text 5" xfId="1294"/>
    <cellStyle name="Warning Text 5 2" xfId="1831"/>
    <cellStyle name="Warning Text 5 3" xfId="1968"/>
    <cellStyle name="Warning Text 5 4" xfId="2032"/>
    <cellStyle name="Warning Text 5 5" xfId="2060"/>
    <cellStyle name="Warning Text 6" xfId="1346"/>
    <cellStyle name="Warning Text 7" xfId="501"/>
    <cellStyle name="Warning Text 8" xfId="554"/>
    <cellStyle name="Warning Text 9" xfId="1397"/>
  </cellStyles>
  <dxfs count="36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Dog RTO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457949890258798E-2"/>
          <c:y val="0.18788108217242272"/>
          <c:w val="0.46040359326911695"/>
          <c:h val="0.60837497476277003"/>
        </c:manualLayout>
      </c:layout>
      <c:lineChart>
        <c:grouping val="standard"/>
        <c:varyColors val="0"/>
        <c:ser>
          <c:idx val="4"/>
          <c:order val="0"/>
          <c:tx>
            <c:strRef>
              <c:f>all!$B$46</c:f>
              <c:strCache>
                <c:ptCount val="1"/>
                <c:pt idx="0">
                  <c:v>H. S.  of Willamette Valley</c:v>
                </c:pt>
              </c:strCache>
            </c:strRef>
          </c:tx>
          <c:marker>
            <c:symbol val="none"/>
          </c:marker>
          <c:cat>
            <c:numRef>
              <c:f>all!$DC$2:$DN$2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all!$DC$46:$DN$46</c:f>
              <c:numCache>
                <c:formatCode>0.00%</c:formatCode>
                <c:ptCount val="12"/>
                <c:pt idx="0">
                  <c:v>0</c:v>
                </c:pt>
                <c:pt idx="1">
                  <c:v>0.20219389267714202</c:v>
                </c:pt>
                <c:pt idx="2">
                  <c:v>0.18397291196388263</c:v>
                </c:pt>
                <c:pt idx="3">
                  <c:v>0.1613986013986014</c:v>
                </c:pt>
                <c:pt idx="4">
                  <c:v>0.17796610169491525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6.9574247144340601E-2</c:v>
                </c:pt>
                <c:pt idx="9">
                  <c:v>0</c:v>
                </c:pt>
                <c:pt idx="10">
                  <c:v>6.6195372750642675E-2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all!$B$30</c:f>
              <c:strCache>
                <c:ptCount val="1"/>
                <c:pt idx="0">
                  <c:v>Florence Area Humane Society </c:v>
                </c:pt>
              </c:strCache>
            </c:strRef>
          </c:tx>
          <c:marker>
            <c:symbol val="none"/>
          </c:marker>
          <c:cat>
            <c:numRef>
              <c:f>all!$DC$2:$DN$2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all!$DC$30:$DN$30</c:f>
              <c:numCache>
                <c:formatCode>0.00%</c:formatCode>
                <c:ptCount val="12"/>
                <c:pt idx="0">
                  <c:v>0</c:v>
                </c:pt>
                <c:pt idx="1">
                  <c:v>0.39350180505415161</c:v>
                </c:pt>
                <c:pt idx="2">
                  <c:v>0.33211678832116787</c:v>
                </c:pt>
                <c:pt idx="3">
                  <c:v>0.32800000000000001</c:v>
                </c:pt>
                <c:pt idx="4">
                  <c:v>0.41634241245136189</c:v>
                </c:pt>
                <c:pt idx="5">
                  <c:v>0.45353159851301117</c:v>
                </c:pt>
                <c:pt idx="6">
                  <c:v>0.46616541353383456</c:v>
                </c:pt>
                <c:pt idx="7">
                  <c:v>0.44</c:v>
                </c:pt>
                <c:pt idx="8">
                  <c:v>0.5133689839572193</c:v>
                </c:pt>
                <c:pt idx="9">
                  <c:v>0.46703296703296704</c:v>
                </c:pt>
                <c:pt idx="10">
                  <c:v>0.76923076923076927</c:v>
                </c:pt>
                <c:pt idx="11">
                  <c:v>0.54913294797687862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all!$B$72</c:f>
              <c:strCache>
                <c:ptCount val="1"/>
                <c:pt idx="0">
                  <c:v>Pixie Project</c:v>
                </c:pt>
              </c:strCache>
            </c:strRef>
          </c:tx>
          <c:marker>
            <c:symbol val="none"/>
          </c:marker>
          <c:cat>
            <c:numRef>
              <c:f>all!$DC$2:$DN$2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all!$DC$72:$DN$72</c:f>
              <c:numCache>
                <c:formatCode>0.00%</c:formatCode>
                <c:ptCount val="12"/>
                <c:pt idx="0">
                  <c:v>0.78125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all!$B$21</c:f>
              <c:strCache>
                <c:ptCount val="1"/>
                <c:pt idx="0">
                  <c:v>Coos County Animal Shelter</c:v>
                </c:pt>
              </c:strCache>
            </c:strRef>
          </c:tx>
          <c:marker>
            <c:symbol val="none"/>
          </c:marker>
          <c:cat>
            <c:numRef>
              <c:f>all!$DC$2:$DN$2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all!$DC$21:$DN$21</c:f>
              <c:numCache>
                <c:formatCode>0.00%</c:formatCode>
                <c:ptCount val="12"/>
                <c:pt idx="0">
                  <c:v>0.11213626685592619</c:v>
                </c:pt>
                <c:pt idx="1">
                  <c:v>0</c:v>
                </c:pt>
                <c:pt idx="2">
                  <c:v>7.9689703808180537E-2</c:v>
                </c:pt>
                <c:pt idx="3">
                  <c:v>0</c:v>
                </c:pt>
                <c:pt idx="4">
                  <c:v>0.1655813953488372</c:v>
                </c:pt>
                <c:pt idx="5">
                  <c:v>0.19033232628398791</c:v>
                </c:pt>
                <c:pt idx="6">
                  <c:v>0.22348484848484848</c:v>
                </c:pt>
                <c:pt idx="7">
                  <c:v>0</c:v>
                </c:pt>
                <c:pt idx="8">
                  <c:v>0.20757575757575758</c:v>
                </c:pt>
                <c:pt idx="9">
                  <c:v>0.22933643771827705</c:v>
                </c:pt>
                <c:pt idx="10">
                  <c:v>0.19800884955752213</c:v>
                </c:pt>
                <c:pt idx="11">
                  <c:v>0.30067567567567566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089392"/>
        <c:axId val="545089952"/>
      </c:lineChart>
      <c:catAx>
        <c:axId val="54508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5089952"/>
        <c:crosses val="autoZero"/>
        <c:auto val="1"/>
        <c:lblAlgn val="ctr"/>
        <c:lblOffset val="100"/>
        <c:noMultiLvlLbl val="0"/>
      </c:catAx>
      <c:valAx>
        <c:axId val="545089952"/>
        <c:scaling>
          <c:orientation val="minMax"/>
          <c:max val="0.8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4508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20546871939565"/>
          <c:y val="0.13207131700561967"/>
          <c:w val="0.33100124378109452"/>
          <c:h val="0.75140655494986208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dogs returned to owner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83005432120429"/>
          <c:y val="0.1964405184646037"/>
          <c:w val="0.62101438283436949"/>
          <c:h val="0.61084209533688683"/>
        </c:manualLayout>
      </c:layout>
      <c:lineChart>
        <c:grouping val="standard"/>
        <c:varyColors val="0"/>
        <c:ser>
          <c:idx val="2"/>
          <c:order val="0"/>
          <c:tx>
            <c:strRef>
              <c:f>all!$B$187</c:f>
              <c:strCache>
                <c:ptCount val="1"/>
                <c:pt idx="0">
                  <c:v>all Oregon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all!$C$184:$N$184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all!$C$187:$O$187</c:f>
              <c:numCache>
                <c:formatCode>General</c:formatCode>
                <c:ptCount val="13"/>
                <c:pt idx="2" formatCode="0.0%">
                  <c:v>0.2577866136514248</c:v>
                </c:pt>
                <c:pt idx="3" formatCode="0.0%">
                  <c:v>0.25451051830409505</c:v>
                </c:pt>
                <c:pt idx="4" formatCode="0.0%">
                  <c:v>0.26904767901669902</c:v>
                </c:pt>
                <c:pt idx="5" formatCode="0.0%">
                  <c:v>0.29398065635322357</c:v>
                </c:pt>
                <c:pt idx="6" formatCode="0.0%">
                  <c:v>0.29202708237958702</c:v>
                </c:pt>
                <c:pt idx="7" formatCode="0.0%">
                  <c:v>0.24387930371471786</c:v>
                </c:pt>
                <c:pt idx="8" formatCode="0.0%">
                  <c:v>0.28121709250124705</c:v>
                </c:pt>
                <c:pt idx="9" formatCode="0.0%">
                  <c:v>0.29249999999999998</c:v>
                </c:pt>
                <c:pt idx="10" formatCode="0.0%">
                  <c:v>0.29117766719869809</c:v>
                </c:pt>
                <c:pt idx="11" formatCode="0.0%">
                  <c:v>0.24068863560494064</c:v>
                </c:pt>
                <c:pt idx="12" formatCode="0.0%">
                  <c:v>0.25165525437156921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all!$B$189</c:f>
              <c:strCache>
                <c:ptCount val="1"/>
                <c:pt idx="0">
                  <c:v>all North Carolina</c:v>
                </c:pt>
              </c:strCache>
            </c:strRef>
          </c:tx>
          <c:marker>
            <c:symbol val="none"/>
          </c:marker>
          <c:cat>
            <c:numRef>
              <c:f>all!$C$184:$N$184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all!$C$189:$N$189</c:f>
              <c:numCache>
                <c:formatCode>0.0%</c:formatCode>
                <c:ptCount val="12"/>
                <c:pt idx="1">
                  <c:v>8.4797431364767847E-2</c:v>
                </c:pt>
                <c:pt idx="2">
                  <c:v>8.789683777209506E-2</c:v>
                </c:pt>
                <c:pt idx="3">
                  <c:v>8.4464129924166159E-2</c:v>
                </c:pt>
                <c:pt idx="4">
                  <c:v>8.7543528587825617E-2</c:v>
                </c:pt>
                <c:pt idx="5">
                  <c:v>0.10245715197239766</c:v>
                </c:pt>
                <c:pt idx="6">
                  <c:v>0.10496856815825588</c:v>
                </c:pt>
                <c:pt idx="7">
                  <c:v>0.10440364707334709</c:v>
                </c:pt>
                <c:pt idx="8">
                  <c:v>9.6888204399162819E-2</c:v>
                </c:pt>
                <c:pt idx="9">
                  <c:v>9.8262882829212819E-2</c:v>
                </c:pt>
                <c:pt idx="10">
                  <c:v>0.10617915193942097</c:v>
                </c:pt>
                <c:pt idx="11">
                  <c:v>0.11349311190790715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all!$B$188</c:f>
              <c:strCache>
                <c:ptCount val="1"/>
                <c:pt idx="0">
                  <c:v>all California</c:v>
                </c:pt>
              </c:strCache>
            </c:strRef>
          </c:tx>
          <c:marker>
            <c:symbol val="none"/>
          </c:marker>
          <c:cat>
            <c:numRef>
              <c:f>all!$C$184:$N$184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all!$C$188:$N$188</c:f>
              <c:numCache>
                <c:formatCode>0.0%</c:formatCode>
                <c:ptCount val="12"/>
                <c:pt idx="0">
                  <c:v>0.17119441422846995</c:v>
                </c:pt>
                <c:pt idx="1">
                  <c:v>0.17943120039112578</c:v>
                </c:pt>
                <c:pt idx="2">
                  <c:v>0.18815761571025769</c:v>
                </c:pt>
                <c:pt idx="3">
                  <c:v>0.20500676205521018</c:v>
                </c:pt>
                <c:pt idx="4">
                  <c:v>0.22403551407492586</c:v>
                </c:pt>
                <c:pt idx="5">
                  <c:v>0.23246257704725565</c:v>
                </c:pt>
                <c:pt idx="6">
                  <c:v>0.23128448436708693</c:v>
                </c:pt>
                <c:pt idx="7">
                  <c:v>0.25946291965709439</c:v>
                </c:pt>
                <c:pt idx="8">
                  <c:v>0.2018167058277785</c:v>
                </c:pt>
                <c:pt idx="9">
                  <c:v>0.18680258491682747</c:v>
                </c:pt>
                <c:pt idx="10">
                  <c:v>0.19110204326305513</c:v>
                </c:pt>
                <c:pt idx="11">
                  <c:v>0.18725063746812659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all!$B$191</c:f>
              <c:strCache>
                <c:ptCount val="1"/>
                <c:pt idx="0">
                  <c:v>KernCo, 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all!$C$184:$N$184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all!$C$191:$N$191</c:f>
              <c:numCache>
                <c:formatCode>0.0%</c:formatCode>
                <c:ptCount val="12"/>
                <c:pt idx="0">
                  <c:v>4.896979960485464E-2</c:v>
                </c:pt>
                <c:pt idx="1">
                  <c:v>4.8572545952287841E-2</c:v>
                </c:pt>
                <c:pt idx="2">
                  <c:v>5.6398742703188148E-2</c:v>
                </c:pt>
                <c:pt idx="3">
                  <c:v>6.6013944518617418E-2</c:v>
                </c:pt>
                <c:pt idx="4">
                  <c:v>7.8262197449797663E-2</c:v>
                </c:pt>
                <c:pt idx="6">
                  <c:v>0.11452107898562429</c:v>
                </c:pt>
                <c:pt idx="7">
                  <c:v>0.1192536302761267</c:v>
                </c:pt>
                <c:pt idx="8">
                  <c:v>8.4464915953819469E-2</c:v>
                </c:pt>
                <c:pt idx="9">
                  <c:v>7.866404260245427E-2</c:v>
                </c:pt>
                <c:pt idx="10">
                  <c:v>6.9048472129804986E-2</c:v>
                </c:pt>
                <c:pt idx="11">
                  <c:v>6.6578773895847071E-2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all!$B$190</c:f>
              <c:strCache>
                <c:ptCount val="1"/>
                <c:pt idx="0">
                  <c:v>Coos Co, OR</c:v>
                </c:pt>
              </c:strCache>
            </c:strRef>
          </c:tx>
          <c:marker>
            <c:symbol val="none"/>
          </c:marker>
          <c:val>
            <c:numRef>
              <c:f>all!$C$190:$N$190</c:f>
              <c:numCache>
                <c:formatCode>0.0%</c:formatCode>
                <c:ptCount val="12"/>
                <c:pt idx="0">
                  <c:v>0.11213626685592619</c:v>
                </c:pt>
                <c:pt idx="2">
                  <c:v>7.9689703808180537E-2</c:v>
                </c:pt>
                <c:pt idx="4">
                  <c:v>0.1655813953488372</c:v>
                </c:pt>
                <c:pt idx="5">
                  <c:v>0.19033232628398791</c:v>
                </c:pt>
                <c:pt idx="6">
                  <c:v>0.22348484848484848</c:v>
                </c:pt>
                <c:pt idx="8">
                  <c:v>0.20757575757575758</c:v>
                </c:pt>
                <c:pt idx="9">
                  <c:v>0.22933643771827705</c:v>
                </c:pt>
                <c:pt idx="10">
                  <c:v>0.19800884955752213</c:v>
                </c:pt>
                <c:pt idx="11">
                  <c:v>0.30067567567567566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094992"/>
        <c:axId val="545095552"/>
      </c:lineChart>
      <c:catAx>
        <c:axId val="54509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5095552"/>
        <c:crosses val="autoZero"/>
        <c:auto val="1"/>
        <c:lblAlgn val="ctr"/>
        <c:lblOffset val="100"/>
        <c:noMultiLvlLbl val="0"/>
      </c:catAx>
      <c:valAx>
        <c:axId val="5450955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54509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94533235885207"/>
          <c:y val="0.23509824785415373"/>
          <c:w val="0.2541714846832957"/>
          <c:h val="0.57435579743708565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Oregon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all!$B$106</c:f>
              <c:strCache>
                <c:ptCount val="1"/>
                <c:pt idx="0">
                  <c:v>ASAP Total cats 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all!$C$106:$O$106</c:f>
              <c:numCache>
                <c:formatCode>General</c:formatCode>
                <c:ptCount val="13"/>
                <c:pt idx="0">
                  <c:v>16268</c:v>
                </c:pt>
                <c:pt idx="1">
                  <c:v>15654</c:v>
                </c:pt>
                <c:pt idx="2">
                  <c:v>15247</c:v>
                </c:pt>
                <c:pt idx="3">
                  <c:v>14923</c:v>
                </c:pt>
                <c:pt idx="4">
                  <c:v>15005</c:v>
                </c:pt>
                <c:pt idx="5">
                  <c:v>17586</c:v>
                </c:pt>
                <c:pt idx="6">
                  <c:v>18356</c:v>
                </c:pt>
                <c:pt idx="7">
                  <c:v>18284.5</c:v>
                </c:pt>
                <c:pt idx="8">
                  <c:v>18240</c:v>
                </c:pt>
                <c:pt idx="9">
                  <c:v>20439</c:v>
                </c:pt>
                <c:pt idx="10">
                  <c:v>17769</c:v>
                </c:pt>
                <c:pt idx="11">
                  <c:v>17312</c:v>
                </c:pt>
                <c:pt idx="12">
                  <c:v>13453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all!$B$100</c:f>
              <c:strCache>
                <c:ptCount val="1"/>
                <c:pt idx="0">
                  <c:v>OR Total cats 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all!$C$100:$O$100</c:f>
              <c:numCache>
                <c:formatCode>General</c:formatCode>
                <c:ptCount val="13"/>
                <c:pt idx="0">
                  <c:v>45398</c:v>
                </c:pt>
                <c:pt idx="1">
                  <c:v>44110.5</c:v>
                </c:pt>
                <c:pt idx="2">
                  <c:v>44931</c:v>
                </c:pt>
                <c:pt idx="3">
                  <c:v>45615.833333333328</c:v>
                </c:pt>
                <c:pt idx="4">
                  <c:v>48329.166666666664</c:v>
                </c:pt>
                <c:pt idx="5">
                  <c:v>50017</c:v>
                </c:pt>
                <c:pt idx="6">
                  <c:v>49381.5</c:v>
                </c:pt>
                <c:pt idx="7">
                  <c:v>48912</c:v>
                </c:pt>
                <c:pt idx="8">
                  <c:v>50179.416666666672</c:v>
                </c:pt>
                <c:pt idx="9">
                  <c:v>51664.5</c:v>
                </c:pt>
                <c:pt idx="10">
                  <c:v>51997.583333333336</c:v>
                </c:pt>
                <c:pt idx="11">
                  <c:v>45225.5</c:v>
                </c:pt>
                <c:pt idx="12">
                  <c:v>36559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all!$B$118</c:f>
              <c:strCache>
                <c:ptCount val="1"/>
                <c:pt idx="0">
                  <c:v>Non-ASAP cats 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all!$C$118:$O$118</c:f>
              <c:numCache>
                <c:formatCode>0</c:formatCode>
                <c:ptCount val="13"/>
                <c:pt idx="0">
                  <c:v>29130</c:v>
                </c:pt>
                <c:pt idx="1">
                  <c:v>28456.5</c:v>
                </c:pt>
                <c:pt idx="2">
                  <c:v>29684</c:v>
                </c:pt>
                <c:pt idx="3">
                  <c:v>30692.833333333328</c:v>
                </c:pt>
                <c:pt idx="4">
                  <c:v>33324.166666666664</c:v>
                </c:pt>
                <c:pt idx="5">
                  <c:v>32431</c:v>
                </c:pt>
                <c:pt idx="6">
                  <c:v>31025.5</c:v>
                </c:pt>
                <c:pt idx="7">
                  <c:v>30627.5</c:v>
                </c:pt>
                <c:pt idx="8">
                  <c:v>31939.416666666672</c:v>
                </c:pt>
                <c:pt idx="9">
                  <c:v>31225.5</c:v>
                </c:pt>
                <c:pt idx="10">
                  <c:v>34228.583333333336</c:v>
                </c:pt>
                <c:pt idx="11">
                  <c:v>27913.5</c:v>
                </c:pt>
                <c:pt idx="12">
                  <c:v>23106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all!$B$133</c:f>
              <c:strCache>
                <c:ptCount val="1"/>
                <c:pt idx="0">
                  <c:v>cat S/N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all!$C$133:$O$133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100032"/>
        <c:axId val="545100592"/>
      </c:lineChart>
      <c:catAx>
        <c:axId val="5451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00592"/>
        <c:crosses val="autoZero"/>
        <c:auto val="1"/>
        <c:lblAlgn val="ctr"/>
        <c:lblOffset val="100"/>
        <c:noMultiLvlLbl val="0"/>
      </c:catAx>
      <c:valAx>
        <c:axId val="54510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937357830271217"/>
          <c:y val="6.4578320115048909E-2"/>
          <c:w val="0.3011819772528434"/>
          <c:h val="0.90972878390201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Oregon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all!$B$100</c:f>
              <c:strCache>
                <c:ptCount val="1"/>
                <c:pt idx="0">
                  <c:v>OR Total cats 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all!$C$100:$O$100</c:f>
              <c:numCache>
                <c:formatCode>General</c:formatCode>
                <c:ptCount val="13"/>
                <c:pt idx="0">
                  <c:v>45398</c:v>
                </c:pt>
                <c:pt idx="1">
                  <c:v>44110.5</c:v>
                </c:pt>
                <c:pt idx="2">
                  <c:v>44931</c:v>
                </c:pt>
                <c:pt idx="3">
                  <c:v>45615.833333333328</c:v>
                </c:pt>
                <c:pt idx="4">
                  <c:v>48329.166666666664</c:v>
                </c:pt>
                <c:pt idx="5">
                  <c:v>50017</c:v>
                </c:pt>
                <c:pt idx="6">
                  <c:v>49381.5</c:v>
                </c:pt>
                <c:pt idx="7">
                  <c:v>48912</c:v>
                </c:pt>
                <c:pt idx="8">
                  <c:v>50179.416666666672</c:v>
                </c:pt>
                <c:pt idx="9">
                  <c:v>51664.5</c:v>
                </c:pt>
                <c:pt idx="10">
                  <c:v>51997.583333333336</c:v>
                </c:pt>
                <c:pt idx="11">
                  <c:v>45225.5</c:v>
                </c:pt>
                <c:pt idx="12">
                  <c:v>36559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all!$B$105</c:f>
              <c:strCache>
                <c:ptCount val="1"/>
                <c:pt idx="0">
                  <c:v> OR total euthanized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all!$C$105:$O$105</c:f>
              <c:numCache>
                <c:formatCode>General</c:formatCode>
                <c:ptCount val="13"/>
                <c:pt idx="0">
                  <c:v>39903</c:v>
                </c:pt>
                <c:pt idx="1">
                  <c:v>39750.5</c:v>
                </c:pt>
                <c:pt idx="2">
                  <c:v>34029</c:v>
                </c:pt>
                <c:pt idx="3">
                  <c:v>34473</c:v>
                </c:pt>
                <c:pt idx="4">
                  <c:v>35318</c:v>
                </c:pt>
                <c:pt idx="5">
                  <c:v>33757.125</c:v>
                </c:pt>
                <c:pt idx="6">
                  <c:v>32173.583333333332</c:v>
                </c:pt>
                <c:pt idx="7">
                  <c:v>28826.541666666664</c:v>
                </c:pt>
                <c:pt idx="8">
                  <c:v>29123.25</c:v>
                </c:pt>
                <c:pt idx="9">
                  <c:v>25014.5</c:v>
                </c:pt>
                <c:pt idx="10">
                  <c:v>27160.250000000004</c:v>
                </c:pt>
                <c:pt idx="11">
                  <c:v>20862.5</c:v>
                </c:pt>
                <c:pt idx="12">
                  <c:v>13461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all!$B$111</c:f>
              <c:strCache>
                <c:ptCount val="1"/>
                <c:pt idx="0">
                  <c:v> ASAP total euthanized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all!$C$118:$O$118</c:f>
              <c:numCache>
                <c:formatCode>0</c:formatCode>
                <c:ptCount val="13"/>
                <c:pt idx="0">
                  <c:v>29130</c:v>
                </c:pt>
                <c:pt idx="1">
                  <c:v>28456.5</c:v>
                </c:pt>
                <c:pt idx="2">
                  <c:v>29684</c:v>
                </c:pt>
                <c:pt idx="3">
                  <c:v>30692.833333333328</c:v>
                </c:pt>
                <c:pt idx="4">
                  <c:v>33324.166666666664</c:v>
                </c:pt>
                <c:pt idx="5">
                  <c:v>32431</c:v>
                </c:pt>
                <c:pt idx="6">
                  <c:v>31025.5</c:v>
                </c:pt>
                <c:pt idx="7">
                  <c:v>30627.5</c:v>
                </c:pt>
                <c:pt idx="8">
                  <c:v>31939.416666666672</c:v>
                </c:pt>
                <c:pt idx="9">
                  <c:v>31225.5</c:v>
                </c:pt>
                <c:pt idx="10">
                  <c:v>34228.583333333336</c:v>
                </c:pt>
                <c:pt idx="11">
                  <c:v>27913.5</c:v>
                </c:pt>
                <c:pt idx="12">
                  <c:v>23106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all!$B$123</c:f>
              <c:strCache>
                <c:ptCount val="1"/>
                <c:pt idx="0">
                  <c:v>Non-ASAP total euthanized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all!$C$123:$O$123</c:f>
              <c:numCache>
                <c:formatCode>0</c:formatCode>
                <c:ptCount val="13"/>
                <c:pt idx="0">
                  <c:v>29822</c:v>
                </c:pt>
                <c:pt idx="1">
                  <c:v>27573.5</c:v>
                </c:pt>
                <c:pt idx="2">
                  <c:v>25097</c:v>
                </c:pt>
                <c:pt idx="3">
                  <c:v>26336.000000000004</c:v>
                </c:pt>
                <c:pt idx="4">
                  <c:v>26965.999999999996</c:v>
                </c:pt>
                <c:pt idx="5">
                  <c:v>26003.125</c:v>
                </c:pt>
                <c:pt idx="6">
                  <c:v>22774.583333333332</c:v>
                </c:pt>
                <c:pt idx="7">
                  <c:v>20175.541666666664</c:v>
                </c:pt>
                <c:pt idx="8">
                  <c:v>20445.25</c:v>
                </c:pt>
                <c:pt idx="9">
                  <c:v>18736.5</c:v>
                </c:pt>
                <c:pt idx="10">
                  <c:v>22347.250000000004</c:v>
                </c:pt>
                <c:pt idx="11">
                  <c:v>17155.5</c:v>
                </c:pt>
                <c:pt idx="12">
                  <c:v>10831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12656"/>
        <c:axId val="509513216"/>
      </c:lineChart>
      <c:catAx>
        <c:axId val="5095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13216"/>
        <c:crosses val="autoZero"/>
        <c:auto val="1"/>
        <c:lblAlgn val="ctr"/>
        <c:lblOffset val="100"/>
        <c:noMultiLvlLbl val="0"/>
      </c:catAx>
      <c:valAx>
        <c:axId val="5095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1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Oregon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47259483444044E-2"/>
          <c:y val="0.16617383512544803"/>
          <c:w val="0.53858075354587187"/>
          <c:h val="0.72989127367143625"/>
        </c:manualLayout>
      </c:layout>
      <c:lineChart>
        <c:grouping val="standard"/>
        <c:varyColors val="0"/>
        <c:ser>
          <c:idx val="0"/>
          <c:order val="0"/>
          <c:tx>
            <c:strRef>
              <c:f>all!$B$66</c:f>
              <c:strCache>
                <c:ptCount val="1"/>
                <c:pt idx="0">
                  <c:v>Oregon Humane Society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all!$C$66:$O$66</c:f>
              <c:numCache>
                <c:formatCode>General</c:formatCode>
                <c:ptCount val="13"/>
                <c:pt idx="0">
                  <c:v>9233</c:v>
                </c:pt>
                <c:pt idx="1">
                  <c:v>9185</c:v>
                </c:pt>
                <c:pt idx="2">
                  <c:v>7730</c:v>
                </c:pt>
                <c:pt idx="3">
                  <c:v>6709</c:v>
                </c:pt>
                <c:pt idx="4">
                  <c:v>6354</c:v>
                </c:pt>
                <c:pt idx="5">
                  <c:v>6077</c:v>
                </c:pt>
                <c:pt idx="6">
                  <c:v>5896</c:v>
                </c:pt>
                <c:pt idx="7" formatCode="#,##0">
                  <c:v>5546.5</c:v>
                </c:pt>
                <c:pt idx="8">
                  <c:v>5197</c:v>
                </c:pt>
                <c:pt idx="9">
                  <c:v>5559</c:v>
                </c:pt>
                <c:pt idx="10">
                  <c:v>5421</c:v>
                </c:pt>
                <c:pt idx="11">
                  <c:v>6368</c:v>
                </c:pt>
                <c:pt idx="12" formatCode="#,##0">
                  <c:v>5623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all!$B$13</c:f>
              <c:strCache>
                <c:ptCount val="1"/>
                <c:pt idx="0">
                  <c:v>Cat Adoption Team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all!$C$13:$O$13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3000</c:v>
                </c:pt>
                <c:pt idx="6">
                  <c:v>3028</c:v>
                </c:pt>
                <c:pt idx="7" formatCode="#,##0">
                  <c:v>3165.5</c:v>
                </c:pt>
                <c:pt idx="8">
                  <c:v>3303</c:v>
                </c:pt>
                <c:pt idx="9">
                  <c:v>6648</c:v>
                </c:pt>
                <c:pt idx="10">
                  <c:v>4705</c:v>
                </c:pt>
                <c:pt idx="11">
                  <c:v>4992</c:v>
                </c:pt>
                <c:pt idx="12" formatCode="#,##0">
                  <c:v>2485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all!$B$89</c:f>
              <c:strCache>
                <c:ptCount val="1"/>
                <c:pt idx="0">
                  <c:v>Washington County Animal Control &amp; Bonnie L. Hays Animal Shelter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all!$C$89:$O$89</c:f>
              <c:numCache>
                <c:formatCode>General</c:formatCode>
                <c:ptCount val="13"/>
                <c:pt idx="0">
                  <c:v>3833</c:v>
                </c:pt>
                <c:pt idx="1">
                  <c:v>2377</c:v>
                </c:pt>
                <c:pt idx="2">
                  <c:v>3435</c:v>
                </c:pt>
                <c:pt idx="3">
                  <c:v>3578</c:v>
                </c:pt>
                <c:pt idx="4">
                  <c:v>4030</c:v>
                </c:pt>
                <c:pt idx="5">
                  <c:v>3321</c:v>
                </c:pt>
                <c:pt idx="6">
                  <c:v>4211</c:v>
                </c:pt>
                <c:pt idx="7" formatCode="#,##0">
                  <c:v>4230</c:v>
                </c:pt>
                <c:pt idx="8">
                  <c:v>4249</c:v>
                </c:pt>
                <c:pt idx="9">
                  <c:v>3046</c:v>
                </c:pt>
                <c:pt idx="10">
                  <c:v>2328</c:v>
                </c:pt>
                <c:pt idx="11">
                  <c:v>2148</c:v>
                </c:pt>
                <c:pt idx="12" formatCode="#,##0">
                  <c:v>2022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all!$B$106</c:f>
              <c:strCache>
                <c:ptCount val="1"/>
                <c:pt idx="0">
                  <c:v>ASAP Total cats 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all!$C$106:$O$106</c:f>
              <c:numCache>
                <c:formatCode>General</c:formatCode>
                <c:ptCount val="13"/>
                <c:pt idx="0">
                  <c:v>16268</c:v>
                </c:pt>
                <c:pt idx="1">
                  <c:v>15654</c:v>
                </c:pt>
                <c:pt idx="2">
                  <c:v>15247</c:v>
                </c:pt>
                <c:pt idx="3">
                  <c:v>14923</c:v>
                </c:pt>
                <c:pt idx="4">
                  <c:v>15005</c:v>
                </c:pt>
                <c:pt idx="5">
                  <c:v>17586</c:v>
                </c:pt>
                <c:pt idx="6">
                  <c:v>18356</c:v>
                </c:pt>
                <c:pt idx="7">
                  <c:v>18284.5</c:v>
                </c:pt>
                <c:pt idx="8">
                  <c:v>18240</c:v>
                </c:pt>
                <c:pt idx="9">
                  <c:v>20439</c:v>
                </c:pt>
                <c:pt idx="10">
                  <c:v>17769</c:v>
                </c:pt>
                <c:pt idx="11">
                  <c:v>17312</c:v>
                </c:pt>
                <c:pt idx="12">
                  <c:v>13453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all!$B$61</c:f>
              <c:strCache>
                <c:ptCount val="1"/>
                <c:pt idx="0">
                  <c:v>Multnomah County Animal Control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all!$C$61:$O$61</c:f>
              <c:numCache>
                <c:formatCode>General</c:formatCode>
                <c:ptCount val="13"/>
                <c:pt idx="0">
                  <c:v>3179</c:v>
                </c:pt>
                <c:pt idx="1">
                  <c:v>4052</c:v>
                </c:pt>
                <c:pt idx="2">
                  <c:v>4024</c:v>
                </c:pt>
                <c:pt idx="3">
                  <c:v>4593</c:v>
                </c:pt>
                <c:pt idx="4">
                  <c:v>4593</c:v>
                </c:pt>
                <c:pt idx="5">
                  <c:v>5175</c:v>
                </c:pt>
                <c:pt idx="6">
                  <c:v>5208</c:v>
                </c:pt>
                <c:pt idx="7" formatCode="#,##0">
                  <c:v>5334.5</c:v>
                </c:pt>
                <c:pt idx="8">
                  <c:v>5461</c:v>
                </c:pt>
                <c:pt idx="9">
                  <c:v>5178</c:v>
                </c:pt>
                <c:pt idx="10">
                  <c:v>5301</c:v>
                </c:pt>
                <c:pt idx="11">
                  <c:v>3790</c:v>
                </c:pt>
                <c:pt idx="12" formatCode="#,##0">
                  <c:v>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18256"/>
        <c:axId val="509518816"/>
      </c:lineChart>
      <c:catAx>
        <c:axId val="50951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18816"/>
        <c:crosses val="autoZero"/>
        <c:auto val="1"/>
        <c:lblAlgn val="ctr"/>
        <c:lblOffset val="100"/>
        <c:noMultiLvlLbl val="0"/>
      </c:catAx>
      <c:valAx>
        <c:axId val="5095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1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40359829323013"/>
          <c:y val="0.17357256766954762"/>
          <c:w val="0.33783662517045704"/>
          <c:h val="0.7346357021827967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Oregon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all!$B$104</c:f>
              <c:strCache>
                <c:ptCount val="1"/>
                <c:pt idx="0">
                  <c:v>OR total 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all!$C$104:$O$104</c:f>
              <c:numCache>
                <c:formatCode>General</c:formatCode>
                <c:ptCount val="13"/>
                <c:pt idx="0">
                  <c:v>85610</c:v>
                </c:pt>
                <c:pt idx="1">
                  <c:v>85900.666666666657</c:v>
                </c:pt>
                <c:pt idx="2">
                  <c:v>86721.333333333343</c:v>
                </c:pt>
                <c:pt idx="3">
                  <c:v>86771</c:v>
                </c:pt>
                <c:pt idx="4">
                  <c:v>90814.833333333328</c:v>
                </c:pt>
                <c:pt idx="5">
                  <c:v>91584.666666666657</c:v>
                </c:pt>
                <c:pt idx="6">
                  <c:v>93966.833333333328</c:v>
                </c:pt>
                <c:pt idx="7">
                  <c:v>90861.666666666672</c:v>
                </c:pt>
                <c:pt idx="8">
                  <c:v>89910.666666666672</c:v>
                </c:pt>
                <c:pt idx="9">
                  <c:v>90419.333333333328</c:v>
                </c:pt>
                <c:pt idx="10">
                  <c:v>91386</c:v>
                </c:pt>
                <c:pt idx="11">
                  <c:v>87486.5</c:v>
                </c:pt>
                <c:pt idx="12">
                  <c:v>74049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all!$B$105</c:f>
              <c:strCache>
                <c:ptCount val="1"/>
                <c:pt idx="0">
                  <c:v> OR total euthanized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all!$C$105:$O$105</c:f>
              <c:numCache>
                <c:formatCode>General</c:formatCode>
                <c:ptCount val="13"/>
                <c:pt idx="0">
                  <c:v>39903</c:v>
                </c:pt>
                <c:pt idx="1">
                  <c:v>39750.5</c:v>
                </c:pt>
                <c:pt idx="2">
                  <c:v>34029</c:v>
                </c:pt>
                <c:pt idx="3">
                  <c:v>34473</c:v>
                </c:pt>
                <c:pt idx="4">
                  <c:v>35318</c:v>
                </c:pt>
                <c:pt idx="5">
                  <c:v>33757.125</c:v>
                </c:pt>
                <c:pt idx="6">
                  <c:v>32173.583333333332</c:v>
                </c:pt>
                <c:pt idx="7">
                  <c:v>28826.541666666664</c:v>
                </c:pt>
                <c:pt idx="8">
                  <c:v>29123.25</c:v>
                </c:pt>
                <c:pt idx="9">
                  <c:v>25014.5</c:v>
                </c:pt>
                <c:pt idx="10">
                  <c:v>27160.250000000004</c:v>
                </c:pt>
                <c:pt idx="11">
                  <c:v>20862.5</c:v>
                </c:pt>
                <c:pt idx="12">
                  <c:v>13461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all!$B$122</c:f>
              <c:strCache>
                <c:ptCount val="1"/>
                <c:pt idx="0">
                  <c:v>Non-ASAP total 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all!$C$122:$O$122</c:f>
              <c:numCache>
                <c:formatCode>0</c:formatCode>
                <c:ptCount val="13"/>
                <c:pt idx="0">
                  <c:v>55351</c:v>
                </c:pt>
                <c:pt idx="1">
                  <c:v>56295.666666666664</c:v>
                </c:pt>
                <c:pt idx="2">
                  <c:v>57748.333333333336</c:v>
                </c:pt>
                <c:pt idx="3">
                  <c:v>59172</c:v>
                </c:pt>
                <c:pt idx="4">
                  <c:v>61050.833333333328</c:v>
                </c:pt>
                <c:pt idx="5">
                  <c:v>59904.666666666664</c:v>
                </c:pt>
                <c:pt idx="6">
                  <c:v>60153.833333333328</c:v>
                </c:pt>
                <c:pt idx="7">
                  <c:v>56117.166666666672</c:v>
                </c:pt>
                <c:pt idx="8">
                  <c:v>60295.666666666672</c:v>
                </c:pt>
                <c:pt idx="9">
                  <c:v>59068.333333333328</c:v>
                </c:pt>
                <c:pt idx="10">
                  <c:v>62867.000000000007</c:v>
                </c:pt>
                <c:pt idx="11">
                  <c:v>55844.5</c:v>
                </c:pt>
                <c:pt idx="12">
                  <c:v>49313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all!$B$123</c:f>
              <c:strCache>
                <c:ptCount val="1"/>
                <c:pt idx="0">
                  <c:v>Non-ASAP total euthanized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all!$C$123:$O$123</c:f>
              <c:numCache>
                <c:formatCode>0</c:formatCode>
                <c:ptCount val="13"/>
                <c:pt idx="0">
                  <c:v>29822</c:v>
                </c:pt>
                <c:pt idx="1">
                  <c:v>27573.5</c:v>
                </c:pt>
                <c:pt idx="2">
                  <c:v>25097</c:v>
                </c:pt>
                <c:pt idx="3">
                  <c:v>26336.000000000004</c:v>
                </c:pt>
                <c:pt idx="4">
                  <c:v>26965.999999999996</c:v>
                </c:pt>
                <c:pt idx="5">
                  <c:v>26003.125</c:v>
                </c:pt>
                <c:pt idx="6">
                  <c:v>22774.583333333332</c:v>
                </c:pt>
                <c:pt idx="7">
                  <c:v>20175.541666666664</c:v>
                </c:pt>
                <c:pt idx="8">
                  <c:v>20445.25</c:v>
                </c:pt>
                <c:pt idx="9">
                  <c:v>18736.5</c:v>
                </c:pt>
                <c:pt idx="10">
                  <c:v>22347.250000000004</c:v>
                </c:pt>
                <c:pt idx="11">
                  <c:v>17155.5</c:v>
                </c:pt>
                <c:pt idx="12">
                  <c:v>10831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23296"/>
        <c:axId val="509523856"/>
      </c:lineChart>
      <c:catAx>
        <c:axId val="50952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23856"/>
        <c:crosses val="autoZero"/>
        <c:auto val="1"/>
        <c:lblAlgn val="ctr"/>
        <c:lblOffset val="100"/>
        <c:noMultiLvlLbl val="0"/>
      </c:catAx>
      <c:valAx>
        <c:axId val="5095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2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8215135608048993"/>
          <c:y val="3.7453703703703718E-2"/>
          <c:w val="0.3011819772528434"/>
          <c:h val="0.90972878390201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Oregon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all!$B$100</c:f>
              <c:strCache>
                <c:ptCount val="1"/>
                <c:pt idx="0">
                  <c:v>OR Total cats 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all!$C$100:$O$100</c:f>
              <c:numCache>
                <c:formatCode>General</c:formatCode>
                <c:ptCount val="13"/>
                <c:pt idx="0">
                  <c:v>45398</c:v>
                </c:pt>
                <c:pt idx="1">
                  <c:v>44110.5</c:v>
                </c:pt>
                <c:pt idx="2">
                  <c:v>44931</c:v>
                </c:pt>
                <c:pt idx="3">
                  <c:v>45615.833333333328</c:v>
                </c:pt>
                <c:pt idx="4">
                  <c:v>48329.166666666664</c:v>
                </c:pt>
                <c:pt idx="5">
                  <c:v>50017</c:v>
                </c:pt>
                <c:pt idx="6">
                  <c:v>49381.5</c:v>
                </c:pt>
                <c:pt idx="7">
                  <c:v>48912</c:v>
                </c:pt>
                <c:pt idx="8">
                  <c:v>50179.416666666672</c:v>
                </c:pt>
                <c:pt idx="9">
                  <c:v>51664.5</c:v>
                </c:pt>
                <c:pt idx="10">
                  <c:v>51997.583333333336</c:v>
                </c:pt>
                <c:pt idx="11">
                  <c:v>45225.5</c:v>
                </c:pt>
                <c:pt idx="12">
                  <c:v>36559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all!$B$105</c:f>
              <c:strCache>
                <c:ptCount val="1"/>
                <c:pt idx="0">
                  <c:v> OR total euthanized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all!$C$105:$O$105</c:f>
              <c:numCache>
                <c:formatCode>General</c:formatCode>
                <c:ptCount val="13"/>
                <c:pt idx="0">
                  <c:v>39903</c:v>
                </c:pt>
                <c:pt idx="1">
                  <c:v>39750.5</c:v>
                </c:pt>
                <c:pt idx="2">
                  <c:v>34029</c:v>
                </c:pt>
                <c:pt idx="3">
                  <c:v>34473</c:v>
                </c:pt>
                <c:pt idx="4">
                  <c:v>35318</c:v>
                </c:pt>
                <c:pt idx="5">
                  <c:v>33757.125</c:v>
                </c:pt>
                <c:pt idx="6">
                  <c:v>32173.583333333332</c:v>
                </c:pt>
                <c:pt idx="7">
                  <c:v>28826.541666666664</c:v>
                </c:pt>
                <c:pt idx="8">
                  <c:v>29123.25</c:v>
                </c:pt>
                <c:pt idx="9">
                  <c:v>25014.5</c:v>
                </c:pt>
                <c:pt idx="10">
                  <c:v>27160.250000000004</c:v>
                </c:pt>
                <c:pt idx="11">
                  <c:v>20862.5</c:v>
                </c:pt>
                <c:pt idx="12">
                  <c:v>13461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all!$B$111</c:f>
              <c:strCache>
                <c:ptCount val="1"/>
                <c:pt idx="0">
                  <c:v> ASAP total euthanized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all!$C$118:$O$118</c:f>
              <c:numCache>
                <c:formatCode>0</c:formatCode>
                <c:ptCount val="13"/>
                <c:pt idx="0">
                  <c:v>29130</c:v>
                </c:pt>
                <c:pt idx="1">
                  <c:v>28456.5</c:v>
                </c:pt>
                <c:pt idx="2">
                  <c:v>29684</c:v>
                </c:pt>
                <c:pt idx="3">
                  <c:v>30692.833333333328</c:v>
                </c:pt>
                <c:pt idx="4">
                  <c:v>33324.166666666664</c:v>
                </c:pt>
                <c:pt idx="5">
                  <c:v>32431</c:v>
                </c:pt>
                <c:pt idx="6">
                  <c:v>31025.5</c:v>
                </c:pt>
                <c:pt idx="7">
                  <c:v>30627.5</c:v>
                </c:pt>
                <c:pt idx="8">
                  <c:v>31939.416666666672</c:v>
                </c:pt>
                <c:pt idx="9">
                  <c:v>31225.5</c:v>
                </c:pt>
                <c:pt idx="10">
                  <c:v>34228.583333333336</c:v>
                </c:pt>
                <c:pt idx="11">
                  <c:v>27913.5</c:v>
                </c:pt>
                <c:pt idx="12">
                  <c:v>23106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all!$B$123</c:f>
              <c:strCache>
                <c:ptCount val="1"/>
                <c:pt idx="0">
                  <c:v>Non-ASAP total euthanized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all!$C$123:$O$123</c:f>
              <c:numCache>
                <c:formatCode>0</c:formatCode>
                <c:ptCount val="13"/>
                <c:pt idx="0">
                  <c:v>29822</c:v>
                </c:pt>
                <c:pt idx="1">
                  <c:v>27573.5</c:v>
                </c:pt>
                <c:pt idx="2">
                  <c:v>25097</c:v>
                </c:pt>
                <c:pt idx="3">
                  <c:v>26336.000000000004</c:v>
                </c:pt>
                <c:pt idx="4">
                  <c:v>26965.999999999996</c:v>
                </c:pt>
                <c:pt idx="5">
                  <c:v>26003.125</c:v>
                </c:pt>
                <c:pt idx="6">
                  <c:v>22774.583333333332</c:v>
                </c:pt>
                <c:pt idx="7">
                  <c:v>20175.541666666664</c:v>
                </c:pt>
                <c:pt idx="8">
                  <c:v>20445.25</c:v>
                </c:pt>
                <c:pt idx="9">
                  <c:v>18736.5</c:v>
                </c:pt>
                <c:pt idx="10">
                  <c:v>22347.250000000004</c:v>
                </c:pt>
                <c:pt idx="11">
                  <c:v>17155.5</c:v>
                </c:pt>
                <c:pt idx="12">
                  <c:v>10831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28336"/>
        <c:axId val="509528896"/>
      </c:lineChart>
      <c:catAx>
        <c:axId val="50952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28896"/>
        <c:crosses val="autoZero"/>
        <c:auto val="1"/>
        <c:lblAlgn val="ctr"/>
        <c:lblOffset val="100"/>
        <c:noMultiLvlLbl val="0"/>
      </c:catAx>
      <c:valAx>
        <c:axId val="50952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2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All Oregon-</a:t>
            </a:r>
            <a:r>
              <a:rPr lang="en-US" sz="1400">
                <a:solidFill>
                  <a:sysClr val="windowText" lastClr="000000"/>
                </a:solidFill>
              </a:rPr>
              <a:t>missing</a:t>
            </a:r>
            <a:r>
              <a:rPr lang="en-US" sz="1400" baseline="0">
                <a:solidFill>
                  <a:sysClr val="windowText" lastClr="000000"/>
                </a:solidFill>
              </a:rPr>
              <a:t> data interpolated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48355720240853"/>
          <c:y val="0.21686685168452299"/>
          <c:w val="0.6057149473962814"/>
          <c:h val="0.66346811669033179"/>
        </c:manualLayout>
      </c:layout>
      <c:lineChart>
        <c:grouping val="standard"/>
        <c:varyColors val="0"/>
        <c:ser>
          <c:idx val="0"/>
          <c:order val="0"/>
          <c:tx>
            <c:strRef>
              <c:f>all!$B$100</c:f>
              <c:strCache>
                <c:ptCount val="1"/>
                <c:pt idx="0">
                  <c:v>OR Total cats 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all!$C$100:$O$100</c:f>
              <c:numCache>
                <c:formatCode>General</c:formatCode>
                <c:ptCount val="13"/>
                <c:pt idx="0">
                  <c:v>45398</c:v>
                </c:pt>
                <c:pt idx="1">
                  <c:v>44110.5</c:v>
                </c:pt>
                <c:pt idx="2">
                  <c:v>44931</c:v>
                </c:pt>
                <c:pt idx="3">
                  <c:v>45615.833333333328</c:v>
                </c:pt>
                <c:pt idx="4">
                  <c:v>48329.166666666664</c:v>
                </c:pt>
                <c:pt idx="5">
                  <c:v>50017</c:v>
                </c:pt>
                <c:pt idx="6">
                  <c:v>49381.5</c:v>
                </c:pt>
                <c:pt idx="7">
                  <c:v>48912</c:v>
                </c:pt>
                <c:pt idx="8">
                  <c:v>50179.416666666672</c:v>
                </c:pt>
                <c:pt idx="9">
                  <c:v>51664.5</c:v>
                </c:pt>
                <c:pt idx="10">
                  <c:v>51997.583333333336</c:v>
                </c:pt>
                <c:pt idx="11">
                  <c:v>45225.5</c:v>
                </c:pt>
                <c:pt idx="12">
                  <c:v>36559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all!$B$133</c:f>
              <c:strCache>
                <c:ptCount val="1"/>
                <c:pt idx="0">
                  <c:v>cat S/N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all!$C$133:$O$133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all!$B$104</c:f>
              <c:strCache>
                <c:ptCount val="1"/>
                <c:pt idx="0">
                  <c:v>OR total 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all!$C$104:$O$104</c:f>
              <c:numCache>
                <c:formatCode>General</c:formatCode>
                <c:ptCount val="13"/>
                <c:pt idx="0">
                  <c:v>85610</c:v>
                </c:pt>
                <c:pt idx="1">
                  <c:v>85900.666666666657</c:v>
                </c:pt>
                <c:pt idx="2">
                  <c:v>86721.333333333343</c:v>
                </c:pt>
                <c:pt idx="3">
                  <c:v>86771</c:v>
                </c:pt>
                <c:pt idx="4">
                  <c:v>90814.833333333328</c:v>
                </c:pt>
                <c:pt idx="5">
                  <c:v>91584.666666666657</c:v>
                </c:pt>
                <c:pt idx="6">
                  <c:v>93966.833333333328</c:v>
                </c:pt>
                <c:pt idx="7">
                  <c:v>90861.666666666672</c:v>
                </c:pt>
                <c:pt idx="8">
                  <c:v>89910.666666666672</c:v>
                </c:pt>
                <c:pt idx="9">
                  <c:v>90419.333333333328</c:v>
                </c:pt>
                <c:pt idx="10">
                  <c:v>91386</c:v>
                </c:pt>
                <c:pt idx="11">
                  <c:v>87486.5</c:v>
                </c:pt>
                <c:pt idx="12">
                  <c:v>74049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all!$B$101</c:f>
              <c:strCache>
                <c:ptCount val="1"/>
                <c:pt idx="0">
                  <c:v>OR Total cats euthanized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all!$C$101:$O$101</c:f>
              <c:numCache>
                <c:formatCode>General</c:formatCode>
                <c:ptCount val="13"/>
                <c:pt idx="0">
                  <c:v>26228</c:v>
                </c:pt>
                <c:pt idx="1">
                  <c:v>26564</c:v>
                </c:pt>
                <c:pt idx="2">
                  <c:v>23762</c:v>
                </c:pt>
                <c:pt idx="3">
                  <c:v>24725.333333333336</c:v>
                </c:pt>
                <c:pt idx="4">
                  <c:v>26463.166666666664</c:v>
                </c:pt>
                <c:pt idx="5">
                  <c:v>25070.125</c:v>
                </c:pt>
                <c:pt idx="6">
                  <c:v>23117.75</c:v>
                </c:pt>
                <c:pt idx="7">
                  <c:v>21872.375</c:v>
                </c:pt>
                <c:pt idx="8">
                  <c:v>22123.416666666668</c:v>
                </c:pt>
                <c:pt idx="9">
                  <c:v>19972</c:v>
                </c:pt>
                <c:pt idx="10">
                  <c:v>22000.583333333336</c:v>
                </c:pt>
                <c:pt idx="11">
                  <c:v>15653</c:v>
                </c:pt>
                <c:pt idx="12">
                  <c:v>10018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33376"/>
        <c:axId val="509533936"/>
      </c:lineChart>
      <c:catAx>
        <c:axId val="5095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33936"/>
        <c:crosses val="autoZero"/>
        <c:auto val="1"/>
        <c:lblAlgn val="ctr"/>
        <c:lblOffset val="100"/>
        <c:noMultiLvlLbl val="0"/>
      </c:catAx>
      <c:valAx>
        <c:axId val="5095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3337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490438695163106"/>
          <c:y val="0.44022557118884731"/>
          <c:w val="0.25408720968702442"/>
          <c:h val="0.27664128049567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Oregon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all!$B$108</c:f>
              <c:strCache>
                <c:ptCount val="1"/>
                <c:pt idx="0">
                  <c:v>ASAP Total dogs 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all!$C$108:$O$108</c:f>
              <c:numCache>
                <c:formatCode>General</c:formatCode>
                <c:ptCount val="13"/>
                <c:pt idx="0">
                  <c:v>13991</c:v>
                </c:pt>
                <c:pt idx="1">
                  <c:v>13951</c:v>
                </c:pt>
                <c:pt idx="2">
                  <c:v>13726</c:v>
                </c:pt>
                <c:pt idx="3">
                  <c:v>12676</c:v>
                </c:pt>
                <c:pt idx="4">
                  <c:v>14759</c:v>
                </c:pt>
                <c:pt idx="5">
                  <c:v>14094</c:v>
                </c:pt>
                <c:pt idx="6">
                  <c:v>15457</c:v>
                </c:pt>
                <c:pt idx="7">
                  <c:v>16460</c:v>
                </c:pt>
                <c:pt idx="8">
                  <c:v>12260</c:v>
                </c:pt>
                <c:pt idx="9">
                  <c:v>11738.333333333332</c:v>
                </c:pt>
                <c:pt idx="10">
                  <c:v>11517.666666666668</c:v>
                </c:pt>
                <c:pt idx="11">
                  <c:v>15039</c:v>
                </c:pt>
                <c:pt idx="12">
                  <c:v>12139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all!$B$102</c:f>
              <c:strCache>
                <c:ptCount val="1"/>
                <c:pt idx="0">
                  <c:v>OR Total dogs 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all!$C$102:$O$102</c:f>
              <c:numCache>
                <c:formatCode>General</c:formatCode>
                <c:ptCount val="13"/>
                <c:pt idx="0">
                  <c:v>40212</c:v>
                </c:pt>
                <c:pt idx="1">
                  <c:v>41790.166666666664</c:v>
                </c:pt>
                <c:pt idx="2">
                  <c:v>41790.333333333336</c:v>
                </c:pt>
                <c:pt idx="3">
                  <c:v>41155.166666666672</c:v>
                </c:pt>
                <c:pt idx="4">
                  <c:v>42485.666666666664</c:v>
                </c:pt>
                <c:pt idx="5">
                  <c:v>41567.666666666664</c:v>
                </c:pt>
                <c:pt idx="6">
                  <c:v>44585.333333333328</c:v>
                </c:pt>
                <c:pt idx="7">
                  <c:v>41949.666666666672</c:v>
                </c:pt>
                <c:pt idx="8">
                  <c:v>39731.25</c:v>
                </c:pt>
                <c:pt idx="9">
                  <c:v>38754.833333333328</c:v>
                </c:pt>
                <c:pt idx="10">
                  <c:v>39388.416666666672</c:v>
                </c:pt>
                <c:pt idx="11">
                  <c:v>42261</c:v>
                </c:pt>
                <c:pt idx="12">
                  <c:v>37490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all!$B$120</c:f>
              <c:strCache>
                <c:ptCount val="1"/>
                <c:pt idx="0">
                  <c:v>non-ASAP Total dogs 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all!$C$120:$O$120</c:f>
              <c:numCache>
                <c:formatCode>0</c:formatCode>
                <c:ptCount val="13"/>
                <c:pt idx="0">
                  <c:v>26221</c:v>
                </c:pt>
                <c:pt idx="1">
                  <c:v>27839.166666666664</c:v>
                </c:pt>
                <c:pt idx="2">
                  <c:v>28064.333333333336</c:v>
                </c:pt>
                <c:pt idx="3">
                  <c:v>28479.166666666672</c:v>
                </c:pt>
                <c:pt idx="4">
                  <c:v>27726.666666666664</c:v>
                </c:pt>
                <c:pt idx="5">
                  <c:v>27473.666666666664</c:v>
                </c:pt>
                <c:pt idx="6">
                  <c:v>29128.333333333328</c:v>
                </c:pt>
                <c:pt idx="7">
                  <c:v>25489.666666666672</c:v>
                </c:pt>
                <c:pt idx="8">
                  <c:v>28356.25</c:v>
                </c:pt>
                <c:pt idx="9">
                  <c:v>27842.833333333328</c:v>
                </c:pt>
                <c:pt idx="10">
                  <c:v>28638.416666666672</c:v>
                </c:pt>
                <c:pt idx="11">
                  <c:v>27931</c:v>
                </c:pt>
                <c:pt idx="12">
                  <c:v>26207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all!$B$114</c:f>
              <c:strCache>
                <c:ptCount val="1"/>
                <c:pt idx="0">
                  <c:v>non-ASAP Portland Total dogs 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all!$C$99:$O$99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all!$C$114:$O$114</c:f>
              <c:numCache>
                <c:formatCode>0</c:formatCode>
                <c:ptCount val="13"/>
                <c:pt idx="0">
                  <c:v>0</c:v>
                </c:pt>
                <c:pt idx="1">
                  <c:v>621</c:v>
                </c:pt>
                <c:pt idx="2">
                  <c:v>777</c:v>
                </c:pt>
                <c:pt idx="3">
                  <c:v>866</c:v>
                </c:pt>
                <c:pt idx="4">
                  <c:v>720</c:v>
                </c:pt>
                <c:pt idx="5">
                  <c:v>692</c:v>
                </c:pt>
                <c:pt idx="6">
                  <c:v>1202</c:v>
                </c:pt>
                <c:pt idx="7">
                  <c:v>1159</c:v>
                </c:pt>
                <c:pt idx="8">
                  <c:v>2164</c:v>
                </c:pt>
                <c:pt idx="9">
                  <c:v>2053.8333333333335</c:v>
                </c:pt>
                <c:pt idx="10">
                  <c:v>2038.6666666666667</c:v>
                </c:pt>
                <c:pt idx="11">
                  <c:v>2118</c:v>
                </c:pt>
                <c:pt idx="12">
                  <c:v>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38416"/>
        <c:axId val="509538976"/>
      </c:lineChart>
      <c:catAx>
        <c:axId val="50953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38976"/>
        <c:crosses val="autoZero"/>
        <c:auto val="1"/>
        <c:lblAlgn val="ctr"/>
        <c:lblOffset val="100"/>
        <c:noMultiLvlLbl val="0"/>
      </c:catAx>
      <c:valAx>
        <c:axId val="50953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3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937357830271217"/>
          <c:y val="6.4578320115048909E-2"/>
          <c:w val="0.3011819772528434"/>
          <c:h val="0.90972878390201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601980</xdr:colOff>
      <xdr:row>15</xdr:row>
      <xdr:rowOff>76200</xdr:rowOff>
    </xdr:from>
    <xdr:to>
      <xdr:col>125</xdr:col>
      <xdr:colOff>114300</xdr:colOff>
      <xdr:row>30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1965960</xdr:colOff>
      <xdr:row>194</xdr:row>
      <xdr:rowOff>7620</xdr:rowOff>
    </xdr:from>
    <xdr:to>
      <xdr:col>11</xdr:col>
      <xdr:colOff>302260</xdr:colOff>
      <xdr:row>208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765810</xdr:colOff>
      <xdr:row>133</xdr:row>
      <xdr:rowOff>15246</xdr:rowOff>
    </xdr:from>
    <xdr:to>
      <xdr:col>7</xdr:col>
      <xdr:colOff>64770</xdr:colOff>
      <xdr:row>149</xdr:row>
      <xdr:rowOff>30486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193040</xdr:colOff>
      <xdr:row>149</xdr:row>
      <xdr:rowOff>142240</xdr:rowOff>
    </xdr:from>
    <xdr:to>
      <xdr:col>18</xdr:col>
      <xdr:colOff>157480</xdr:colOff>
      <xdr:row>166</xdr:row>
      <xdr:rowOff>15240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10160</xdr:colOff>
      <xdr:row>133</xdr:row>
      <xdr:rowOff>20320</xdr:rowOff>
    </xdr:from>
    <xdr:to>
      <xdr:col>33</xdr:col>
      <xdr:colOff>0</xdr:colOff>
      <xdr:row>149</xdr:row>
      <xdr:rowOff>60960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7</xdr:col>
      <xdr:colOff>81280</xdr:colOff>
      <xdr:row>166</xdr:row>
      <xdr:rowOff>45720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166</xdr:row>
      <xdr:rowOff>162560</xdr:rowOff>
    </xdr:from>
    <xdr:to>
      <xdr:col>18</xdr:col>
      <xdr:colOff>116840</xdr:colOff>
      <xdr:row>183</xdr:row>
      <xdr:rowOff>15240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150</xdr:row>
      <xdr:rowOff>10160</xdr:rowOff>
    </xdr:from>
    <xdr:to>
      <xdr:col>33</xdr:col>
      <xdr:colOff>213360</xdr:colOff>
      <xdr:row>167</xdr:row>
      <xdr:rowOff>172720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91440</xdr:colOff>
      <xdr:row>133</xdr:row>
      <xdr:rowOff>10160</xdr:rowOff>
    </xdr:from>
    <xdr:to>
      <xdr:col>18</xdr:col>
      <xdr:colOff>81280</xdr:colOff>
      <xdr:row>149</xdr:row>
      <xdr:rowOff>25400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workbookViewId="0">
      <pane ySplit="3" topLeftCell="A56" activePane="bottomLeft" state="frozen"/>
      <selection activeCell="A28" sqref="A28:XFD28"/>
      <selection pane="bottomLeft" activeCell="B92" sqref="B92"/>
    </sheetView>
  </sheetViews>
  <sheetFormatPr defaultColWidth="7.33203125" defaultRowHeight="13.2"/>
  <cols>
    <col min="1" max="1" width="24.109375" style="3" customWidth="1"/>
    <col min="2" max="2" width="29.88671875" style="3" customWidth="1"/>
    <col min="3" max="3" width="29" style="63" customWidth="1"/>
    <col min="4" max="17" width="6.109375" style="3" customWidth="1"/>
    <col min="18" max="18" width="5.5546875" style="3" customWidth="1"/>
    <col min="19" max="19" width="8.88671875" style="3"/>
    <col min="20" max="16384" width="7.33203125" style="3"/>
  </cols>
  <sheetData>
    <row r="1" spans="1:26" ht="15" customHeight="1" thickBot="1">
      <c r="C1" s="461" t="s">
        <v>248</v>
      </c>
      <c r="D1" s="624" t="s">
        <v>0</v>
      </c>
      <c r="E1" s="625"/>
      <c r="F1" s="625"/>
      <c r="G1" s="625"/>
      <c r="H1" s="625"/>
      <c r="I1" s="626"/>
      <c r="J1" s="624" t="s">
        <v>1</v>
      </c>
      <c r="K1" s="625"/>
      <c r="L1" s="625"/>
      <c r="M1" s="625"/>
      <c r="N1" s="625"/>
      <c r="O1" s="625"/>
      <c r="P1" s="625"/>
      <c r="Q1" s="626"/>
      <c r="R1" s="71"/>
    </row>
    <row r="2" spans="1:26" ht="13.5" customHeight="1" thickTop="1">
      <c r="B2" s="3" t="str">
        <f>'2002'!B3</f>
        <v>AGENCY</v>
      </c>
      <c r="C2" s="461"/>
      <c r="D2" s="627" t="s">
        <v>2</v>
      </c>
      <c r="E2" s="628"/>
      <c r="F2" s="628"/>
      <c r="G2" s="627" t="s">
        <v>3</v>
      </c>
      <c r="H2" s="628"/>
      <c r="I2" s="629"/>
      <c r="J2" s="627" t="s">
        <v>2</v>
      </c>
      <c r="K2" s="628"/>
      <c r="L2" s="628"/>
      <c r="M2" s="628"/>
      <c r="N2" s="627" t="s">
        <v>3</v>
      </c>
      <c r="O2" s="628"/>
      <c r="P2" s="628"/>
      <c r="Q2" s="629"/>
      <c r="R2" s="472"/>
    </row>
    <row r="3" spans="1:26" ht="68.400000000000006">
      <c r="C3" s="11" t="s">
        <v>4</v>
      </c>
      <c r="D3" s="14" t="s">
        <v>5</v>
      </c>
      <c r="E3" s="15" t="s">
        <v>6</v>
      </c>
      <c r="F3" s="16" t="s">
        <v>7</v>
      </c>
      <c r="G3" s="14" t="s">
        <v>5</v>
      </c>
      <c r="H3" s="15" t="s">
        <v>6</v>
      </c>
      <c r="I3" s="16" t="s">
        <v>7</v>
      </c>
      <c r="J3" s="14" t="s">
        <v>8</v>
      </c>
      <c r="K3" s="15" t="s">
        <v>9</v>
      </c>
      <c r="L3" s="15" t="s">
        <v>10</v>
      </c>
      <c r="M3" s="16" t="s">
        <v>11</v>
      </c>
      <c r="N3" s="14" t="s">
        <v>8</v>
      </c>
      <c r="O3" s="15" t="s">
        <v>9</v>
      </c>
      <c r="P3" s="15" t="s">
        <v>10</v>
      </c>
      <c r="Q3" s="17" t="s">
        <v>11</v>
      </c>
      <c r="R3" s="4"/>
      <c r="S3" s="4" t="s">
        <v>266</v>
      </c>
      <c r="Z3" s="4"/>
    </row>
    <row r="4" spans="1:26" ht="13.8">
      <c r="B4" s="3" t="str">
        <f>'2012'!B4</f>
        <v>Aberdeen Scottish Terrier Rescue</v>
      </c>
      <c r="C4" s="54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Z4" s="4"/>
    </row>
    <row r="5" spans="1:26" ht="13.8">
      <c r="B5" s="3" t="str">
        <f>'2012'!B5</f>
        <v>Akita Rescue Kennels of Northwest Oregon</v>
      </c>
      <c r="C5" s="54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Z5" s="4"/>
    </row>
    <row r="6" spans="1:26" ht="13.8">
      <c r="A6" s="3" t="str">
        <f>'2011'!A6</f>
        <v>Multnomah</v>
      </c>
      <c r="B6" s="3" t="str">
        <f>'2012'!B6</f>
        <v>Animal Aid</v>
      </c>
      <c r="C6" s="46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75" t="e">
        <f>K6/SUM(D6:F6)</f>
        <v>#DIV/0!</v>
      </c>
      <c r="Z6" s="475"/>
    </row>
    <row r="7" spans="1:26" ht="13.8">
      <c r="A7" s="3" t="str">
        <f>'2011'!A7</f>
        <v>Multnomah</v>
      </c>
      <c r="B7" s="3" t="str">
        <f>'2012'!B7</f>
        <v>Animal Rescue and Care Fund</v>
      </c>
      <c r="C7" s="46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75" t="e">
        <f t="shared" ref="S7:S77" si="0">K7/SUM(D7:F7)</f>
        <v>#DIV/0!</v>
      </c>
      <c r="Z7" s="475"/>
    </row>
    <row r="8" spans="1:26" ht="13.8">
      <c r="A8" s="3" t="str">
        <f>'2011'!A8</f>
        <v>Wheeler</v>
      </c>
      <c r="B8" s="3" t="str">
        <f>'2012'!B8</f>
        <v xml:space="preserve">Animal Rescue Foundation </v>
      </c>
      <c r="C8" s="46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75" t="e">
        <f t="shared" si="0"/>
        <v>#DIV/0!</v>
      </c>
      <c r="Z8" s="475"/>
    </row>
    <row r="9" spans="1:26">
      <c r="A9" s="3" t="str">
        <f>'2011'!A9</f>
        <v>Malheur</v>
      </c>
      <c r="B9" s="3" t="str">
        <f>'2012'!B9</f>
        <v>Atherton Kennels</v>
      </c>
      <c r="C9" s="58" t="str">
        <f>'2002'!B9</f>
        <v>Atherton Kennels</v>
      </c>
      <c r="D9" s="10">
        <v>423</v>
      </c>
      <c r="E9" s="10">
        <v>1183</v>
      </c>
      <c r="F9" s="10"/>
      <c r="G9" s="10"/>
      <c r="H9" s="10"/>
      <c r="I9" s="10"/>
      <c r="J9" s="10">
        <v>199</v>
      </c>
      <c r="K9" s="10">
        <v>198</v>
      </c>
      <c r="L9" s="10"/>
      <c r="M9" s="10">
        <v>1157</v>
      </c>
      <c r="N9" s="10"/>
      <c r="O9" s="10"/>
      <c r="P9" s="10"/>
      <c r="Q9" s="10"/>
      <c r="R9" s="10"/>
      <c r="S9" s="475">
        <f t="shared" si="0"/>
        <v>0.12328767123287671</v>
      </c>
      <c r="Z9" s="475"/>
    </row>
    <row r="10" spans="1:26">
      <c r="A10" s="3" t="str">
        <f>'2011'!A10</f>
        <v>Baker</v>
      </c>
      <c r="B10" s="3" t="str">
        <f>'2012'!B10</f>
        <v>Baker Animal Control</v>
      </c>
      <c r="C10" s="5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75" t="e">
        <f t="shared" si="0"/>
        <v>#DIV/0!</v>
      </c>
      <c r="Z10" s="475"/>
    </row>
    <row r="11" spans="1:26">
      <c r="A11" s="3" t="str">
        <f>'2011'!A11</f>
        <v>Baker</v>
      </c>
      <c r="B11" s="3" t="str">
        <f>'2012'!B11</f>
        <v>Best Friends of Baker City</v>
      </c>
      <c r="C11" s="5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75" t="e">
        <f t="shared" si="0"/>
        <v>#DIV/0!</v>
      </c>
      <c r="Z11" s="475"/>
    </row>
    <row r="12" spans="1:26">
      <c r="A12" s="3" t="str">
        <f>'2011'!A12</f>
        <v>Union</v>
      </c>
      <c r="B12" s="3" t="str">
        <f>'2012'!B12</f>
        <v>Blue Mountain Humane Association</v>
      </c>
      <c r="C12" s="58" t="str">
        <f>'2002'!B12</f>
        <v>Blue Mountain Humane Assn.*</v>
      </c>
      <c r="D12" s="10">
        <v>306</v>
      </c>
      <c r="E12" s="10">
        <v>180</v>
      </c>
      <c r="F12" s="10"/>
      <c r="G12" s="10">
        <v>278</v>
      </c>
      <c r="H12" s="10">
        <v>126</v>
      </c>
      <c r="I12" s="10"/>
      <c r="J12" s="10">
        <v>188</v>
      </c>
      <c r="K12" s="10">
        <v>91</v>
      </c>
      <c r="L12" s="10"/>
      <c r="M12" s="10">
        <v>156</v>
      </c>
      <c r="N12" s="10">
        <v>79</v>
      </c>
      <c r="O12" s="10"/>
      <c r="P12" s="10"/>
      <c r="Q12" s="10">
        <v>291</v>
      </c>
      <c r="R12" s="10"/>
      <c r="S12" s="475">
        <f t="shared" si="0"/>
        <v>0.18724279835390947</v>
      </c>
      <c r="Z12" s="475"/>
    </row>
    <row r="13" spans="1:26">
      <c r="A13" s="3" t="str">
        <f>'2011'!A13</f>
        <v>Washington</v>
      </c>
      <c r="B13" s="3" t="str">
        <f>'2012'!B13</f>
        <v>Cat Adoption Team</v>
      </c>
      <c r="C13" s="5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75" t="e">
        <f t="shared" si="0"/>
        <v>#DIV/0!</v>
      </c>
      <c r="Z13" s="475"/>
    </row>
    <row r="14" spans="1:26">
      <c r="A14" s="3" t="str">
        <f>'2011'!A14</f>
        <v>Linn</v>
      </c>
      <c r="B14" s="3" t="str">
        <f>'2012'!B14</f>
        <v xml:space="preserve">CAT Champion Corporation </v>
      </c>
      <c r="C14" s="5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75" t="e">
        <f t="shared" si="0"/>
        <v>#DIV/0!</v>
      </c>
      <c r="Z14" s="475"/>
    </row>
    <row r="15" spans="1:26">
      <c r="A15" s="3" t="str">
        <f>'2011'!A15</f>
        <v>Deschutes</v>
      </c>
      <c r="B15" s="3" t="str">
        <f>'2012'!B15</f>
        <v>Cat Rescue, Adoption and Foster Team (CRAFT)</v>
      </c>
      <c r="C15" s="5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75" t="e">
        <f t="shared" si="0"/>
        <v>#DIV/0!</v>
      </c>
      <c r="Z15" s="475"/>
    </row>
    <row r="16" spans="1:26">
      <c r="A16" s="3" t="str">
        <f>'2011'!A16</f>
        <v>Clackamas</v>
      </c>
      <c r="B16" s="3" t="str">
        <f>'2012'!B16</f>
        <v>Clackamas County Dog Services</v>
      </c>
      <c r="C16" s="58" t="str">
        <f>'2002'!B16</f>
        <v>Clackamas Co. Dog Control</v>
      </c>
      <c r="D16" s="10"/>
      <c r="E16" s="10">
        <v>1901</v>
      </c>
      <c r="F16" s="10"/>
      <c r="G16" s="10"/>
      <c r="H16" s="10">
        <v>23</v>
      </c>
      <c r="I16" s="10"/>
      <c r="J16" s="10">
        <v>605</v>
      </c>
      <c r="K16" s="10">
        <v>818</v>
      </c>
      <c r="L16" s="10"/>
      <c r="M16" s="10">
        <v>478</v>
      </c>
      <c r="N16" s="10">
        <v>7</v>
      </c>
      <c r="O16" s="10"/>
      <c r="P16" s="10"/>
      <c r="Q16" s="10">
        <v>16</v>
      </c>
      <c r="R16" s="10"/>
      <c r="S16" s="475">
        <f t="shared" si="0"/>
        <v>0.43029984218832196</v>
      </c>
      <c r="Z16" s="475"/>
    </row>
    <row r="17" spans="1:26">
      <c r="A17" s="3" t="str">
        <f>'2011'!A17</f>
        <v>Clatsop</v>
      </c>
      <c r="B17" s="3" t="str">
        <f>'2012'!B17</f>
        <v>Clatsop County Animal Control</v>
      </c>
      <c r="C17" s="58" t="str">
        <f>'2002'!B17</f>
        <v>Clatsop Co. Animal Control</v>
      </c>
      <c r="D17" s="10">
        <v>388</v>
      </c>
      <c r="E17" s="10"/>
      <c r="F17" s="10"/>
      <c r="G17" s="10">
        <v>431</v>
      </c>
      <c r="H17" s="10"/>
      <c r="I17" s="10"/>
      <c r="J17" s="10">
        <v>124</v>
      </c>
      <c r="K17" s="10">
        <v>140</v>
      </c>
      <c r="L17" s="10"/>
      <c r="M17" s="10">
        <v>124</v>
      </c>
      <c r="N17" s="10">
        <v>207</v>
      </c>
      <c r="O17" s="10">
        <v>3</v>
      </c>
      <c r="P17" s="10"/>
      <c r="Q17" s="10">
        <v>221</v>
      </c>
      <c r="R17" s="10"/>
      <c r="S17" s="475">
        <f t="shared" si="0"/>
        <v>0.36082474226804123</v>
      </c>
      <c r="Z17" s="475"/>
    </row>
    <row r="18" spans="1:26">
      <c r="A18" s="3" t="str">
        <f>'2011'!A18</f>
        <v>Columbia</v>
      </c>
      <c r="B18" s="3" t="str">
        <f>'2012'!B18</f>
        <v>Columbia County Animal Control</v>
      </c>
      <c r="C18" s="58" t="str">
        <f>'2002'!B18</f>
        <v>Columbia Co. Animal Control</v>
      </c>
      <c r="M18" s="7">
        <v>30</v>
      </c>
      <c r="Q18" s="7">
        <v>24</v>
      </c>
      <c r="R18" s="7"/>
      <c r="S18" s="475" t="e">
        <f t="shared" si="0"/>
        <v>#DIV/0!</v>
      </c>
      <c r="Z18" s="475"/>
    </row>
    <row r="19" spans="1:26">
      <c r="A19" s="3" t="str">
        <f>'2011'!A19</f>
        <v>Columbia</v>
      </c>
      <c r="B19" s="3" t="str">
        <f>'2012'!B19</f>
        <v>Columbia Humane Society</v>
      </c>
      <c r="C19" s="58"/>
      <c r="M19" s="7"/>
      <c r="Q19" s="7"/>
      <c r="R19" s="7"/>
      <c r="S19" s="475" t="e">
        <f t="shared" si="0"/>
        <v>#DIV/0!</v>
      </c>
      <c r="Z19" s="475"/>
    </row>
    <row r="20" spans="1:26">
      <c r="A20" s="3" t="str">
        <f>'2011'!A20</f>
        <v>Jackson</v>
      </c>
      <c r="B20" s="3" t="str">
        <f>'2012'!B20</f>
        <v>Committed Alliance to Strays (C.A.T.S.)</v>
      </c>
      <c r="C20" s="58"/>
      <c r="M20" s="7"/>
      <c r="Q20" s="7"/>
      <c r="R20" s="7"/>
      <c r="S20" s="475" t="e">
        <f t="shared" si="0"/>
        <v>#DIV/0!</v>
      </c>
      <c r="Z20" s="475"/>
    </row>
    <row r="21" spans="1:26">
      <c r="A21" s="3" t="str">
        <f>'2011'!A21</f>
        <v>Coos</v>
      </c>
      <c r="B21" s="3" t="str">
        <f>'2012'!B21</f>
        <v>Coos County Animal Shelter</v>
      </c>
      <c r="C21" s="58" t="str">
        <f>'2002'!B21</f>
        <v>Coos Co. Animal Control</v>
      </c>
      <c r="D21" s="10">
        <v>1409</v>
      </c>
      <c r="E21" s="10"/>
      <c r="F21" s="10"/>
      <c r="G21" s="10">
        <v>1675</v>
      </c>
      <c r="H21" s="10"/>
      <c r="I21" s="10"/>
      <c r="J21" s="10">
        <f>D21-K21-M21</f>
        <v>505</v>
      </c>
      <c r="K21" s="10">
        <v>158</v>
      </c>
      <c r="L21" s="10"/>
      <c r="M21" s="10">
        <v>746</v>
      </c>
      <c r="N21" s="10">
        <v>308</v>
      </c>
      <c r="O21" s="10"/>
      <c r="P21" s="10"/>
      <c r="Q21" s="10">
        <v>1367</v>
      </c>
      <c r="R21" s="10"/>
      <c r="S21" s="475">
        <f t="shared" si="0"/>
        <v>0.11213626685592619</v>
      </c>
      <c r="Z21" s="475"/>
    </row>
    <row r="22" spans="1:26">
      <c r="A22" s="3" t="str">
        <f>'2011'!A22</f>
        <v>Curry</v>
      </c>
      <c r="B22" s="3" t="str">
        <f>'2012'!B22</f>
        <v>Curry County Animal Shelter</v>
      </c>
      <c r="C22" s="58" t="str">
        <f>'2002'!B22</f>
        <v>Curry Co. Animal Shelter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35</v>
      </c>
      <c r="N22" s="10"/>
      <c r="O22" s="10"/>
      <c r="P22" s="10"/>
      <c r="Q22" s="10">
        <v>0</v>
      </c>
      <c r="R22" s="10"/>
      <c r="S22" s="475" t="e">
        <f>K22/SUM(D22:F22)</f>
        <v>#DIV/0!</v>
      </c>
      <c r="Z22" s="475"/>
    </row>
    <row r="23" spans="1:26">
      <c r="A23" s="3" t="str">
        <f>'2011'!A23</f>
        <v>Jackson</v>
      </c>
      <c r="B23" s="3" t="str">
        <f>'2012'!B23</f>
        <v xml:space="preserve"> C.A.T.S.    (Medford, cats only)</v>
      </c>
      <c r="C23" s="58" t="str">
        <f>'2002'!B23</f>
        <v>Committed Alliance to Strays</v>
      </c>
      <c r="D23" s="10"/>
      <c r="E23" s="10"/>
      <c r="F23" s="10"/>
      <c r="G23" s="10">
        <v>46</v>
      </c>
      <c r="H23" s="10">
        <v>463</v>
      </c>
      <c r="I23" s="10">
        <v>2</v>
      </c>
      <c r="J23" s="10"/>
      <c r="K23" s="10"/>
      <c r="L23" s="10"/>
      <c r="M23" s="10">
        <v>0</v>
      </c>
      <c r="N23" s="10">
        <v>405</v>
      </c>
      <c r="O23" s="10">
        <v>3</v>
      </c>
      <c r="P23" s="10">
        <v>8</v>
      </c>
      <c r="Q23" s="10">
        <v>7</v>
      </c>
      <c r="R23" s="10"/>
      <c r="S23" s="475" t="e">
        <f t="shared" si="0"/>
        <v>#DIV/0!</v>
      </c>
      <c r="Z23" s="475"/>
    </row>
    <row r="24" spans="1:26">
      <c r="A24" s="3" t="str">
        <f>'2011'!A24</f>
        <v>Polk</v>
      </c>
      <c r="B24" s="3" t="str">
        <f>'2012'!B24</f>
        <v>Dallas Animal Control</v>
      </c>
      <c r="C24" s="58" t="str">
        <f>'2002'!B24</f>
        <v>Dallas Animal Control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v>6</v>
      </c>
      <c r="N24" s="10"/>
      <c r="O24" s="10"/>
      <c r="P24" s="10"/>
      <c r="Q24" s="10">
        <v>0</v>
      </c>
      <c r="R24" s="10"/>
      <c r="S24" s="475" t="e">
        <f t="shared" si="0"/>
        <v>#DIV/0!</v>
      </c>
      <c r="Z24" s="475"/>
    </row>
    <row r="25" spans="1:26">
      <c r="B25" s="80" t="str">
        <f>'2012'!B25</f>
        <v>Displaced Pets</v>
      </c>
      <c r="C25" s="5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75"/>
      <c r="Z25" s="475"/>
    </row>
    <row r="26" spans="1:26">
      <c r="B26" s="3">
        <f>'2012'!B26</f>
        <v>0</v>
      </c>
      <c r="C26" s="5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75"/>
      <c r="Z26" s="475"/>
    </row>
    <row r="27" spans="1:26" s="80" customFormat="1">
      <c r="A27" s="80" t="str">
        <f>'2011'!A27</f>
        <v>Douglas</v>
      </c>
      <c r="B27" s="3" t="str">
        <f>'2012'!B27</f>
        <v>Douglas Co. Animal Control**</v>
      </c>
      <c r="C27" s="604" t="str">
        <f>'2002'!B27</f>
        <v>Douglas Co. Animal Control**</v>
      </c>
      <c r="D27" s="10">
        <v>0</v>
      </c>
      <c r="E27" s="10">
        <v>2361</v>
      </c>
      <c r="F27" s="10"/>
      <c r="G27" s="10"/>
      <c r="H27" s="10">
        <v>3151</v>
      </c>
      <c r="I27" s="10"/>
      <c r="J27" s="10">
        <v>649</v>
      </c>
      <c r="K27" s="10">
        <v>437</v>
      </c>
      <c r="L27" s="10"/>
      <c r="M27" s="10">
        <v>1281</v>
      </c>
      <c r="N27" s="10">
        <v>494</v>
      </c>
      <c r="O27" s="10">
        <v>36</v>
      </c>
      <c r="P27" s="10"/>
      <c r="Q27" s="10">
        <v>2621</v>
      </c>
      <c r="R27" s="10"/>
      <c r="S27" s="475">
        <f t="shared" si="0"/>
        <v>0.18509106310885218</v>
      </c>
      <c r="Z27" s="475"/>
    </row>
    <row r="28" spans="1:26">
      <c r="A28" s="3" t="str">
        <f>'2011'!A28</f>
        <v>Yamhill</v>
      </c>
      <c r="B28" s="3" t="str">
        <f>'2012'!B28</f>
        <v>Evergreen-Doe Humane Society</v>
      </c>
      <c r="C28" s="58" t="str">
        <f>'2002'!B28</f>
        <v>Evergreen-Doe Humane Society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475" t="e">
        <f t="shared" si="0"/>
        <v>#DIV/0!</v>
      </c>
      <c r="Z28" s="475"/>
    </row>
    <row r="29" spans="1:26">
      <c r="A29" s="3" t="str">
        <f>'2011'!A29</f>
        <v>Clackamas</v>
      </c>
      <c r="B29" s="3" t="str">
        <f>'2012'!B29</f>
        <v>Family Dogs New Life Shelter</v>
      </c>
      <c r="C29" s="58" t="str">
        <f>'2002'!B29</f>
        <v>Family Dogs New Life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75" t="e">
        <f t="shared" si="0"/>
        <v>#DIV/0!</v>
      </c>
      <c r="Z29" s="475"/>
    </row>
    <row r="30" spans="1:26">
      <c r="A30" s="3" t="str">
        <f>'2011'!A30</f>
        <v>Lane</v>
      </c>
      <c r="B30" s="3" t="str">
        <f>'2012'!B30</f>
        <v xml:space="preserve">Florence Area Humane Society </v>
      </c>
      <c r="C30" s="58" t="str">
        <f>'2002'!B30</f>
        <v>Florence Humane Society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1</v>
      </c>
      <c r="N30" s="10"/>
      <c r="O30" s="10"/>
      <c r="P30" s="10"/>
      <c r="Q30" s="10">
        <v>11</v>
      </c>
      <c r="R30" s="10"/>
      <c r="S30" s="475" t="e">
        <f t="shared" si="0"/>
        <v>#DIV/0!</v>
      </c>
      <c r="Z30" s="475"/>
    </row>
    <row r="31" spans="1:26">
      <c r="A31" s="3" t="str">
        <f>'2011'!A31</f>
        <v>Klamath</v>
      </c>
      <c r="B31" s="3" t="str">
        <f>'2012'!B31</f>
        <v>Friends of Pets of Klamath Basin</v>
      </c>
      <c r="C31" s="5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475" t="e">
        <f t="shared" si="0"/>
        <v>#DIV/0!</v>
      </c>
      <c r="Z31" s="475"/>
    </row>
    <row r="32" spans="1:26">
      <c r="A32" s="3" t="str">
        <f>'2011'!A32</f>
        <v>Gilliam</v>
      </c>
      <c r="B32" s="3" t="str">
        <f>'2012'!B32</f>
        <v>Gilliam County Animal Control</v>
      </c>
      <c r="C32" s="58" t="str">
        <f>'2002'!B32</f>
        <v>Gilliam County Animal Control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475" t="e">
        <f t="shared" si="0"/>
        <v>#DIV/0!</v>
      </c>
      <c r="Z32" s="475"/>
    </row>
    <row r="33" spans="1:26">
      <c r="A33" s="3" t="str">
        <f>'2011'!A33</f>
        <v>Multnomah</v>
      </c>
      <c r="B33" s="3" t="str">
        <f>'2012'!B33</f>
        <v>Golden Bond Rescue Oregon</v>
      </c>
      <c r="C33" s="5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475" t="e">
        <f t="shared" si="0"/>
        <v>#DIV/0!</v>
      </c>
      <c r="Z33" s="475"/>
    </row>
    <row r="34" spans="1:26">
      <c r="A34" s="3" t="str">
        <f>'2011'!A34</f>
        <v>Lane</v>
      </c>
      <c r="B34" s="3" t="str">
        <f>'2012'!B34</f>
        <v>Greenhill Humane Society</v>
      </c>
      <c r="C34" s="58" t="str">
        <f>'2002'!B34</f>
        <v>Greenhill Humane Society</v>
      </c>
      <c r="D34" s="10">
        <v>882</v>
      </c>
      <c r="E34" s="10">
        <v>180</v>
      </c>
      <c r="F34" s="10"/>
      <c r="G34" s="10">
        <v>1898</v>
      </c>
      <c r="H34" s="10">
        <v>622</v>
      </c>
      <c r="I34" s="10"/>
      <c r="J34" s="10">
        <v>699</v>
      </c>
      <c r="K34" s="10">
        <v>41</v>
      </c>
      <c r="L34" s="10">
        <v>17</v>
      </c>
      <c r="M34" s="10">
        <v>161</v>
      </c>
      <c r="N34" s="10">
        <v>1016</v>
      </c>
      <c r="O34" s="10">
        <v>29</v>
      </c>
      <c r="P34" s="10">
        <v>2</v>
      </c>
      <c r="Q34" s="10">
        <v>839</v>
      </c>
      <c r="R34" s="10"/>
      <c r="S34" s="475">
        <f t="shared" si="0"/>
        <v>3.8606403013182675E-2</v>
      </c>
      <c r="Z34" s="475"/>
    </row>
    <row r="35" spans="1:26">
      <c r="A35" s="3" t="str">
        <f>'2011'!A35</f>
        <v>Harney</v>
      </c>
      <c r="B35" s="3" t="str">
        <f>'2012'!B35</f>
        <v xml:space="preserve">Harney County Save a Stray </v>
      </c>
      <c r="C35" s="5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475" t="e">
        <f t="shared" si="0"/>
        <v>#DIV/0!</v>
      </c>
      <c r="Z35" s="475"/>
    </row>
    <row r="36" spans="1:26">
      <c r="A36" s="3" t="str">
        <f>'2011'!A36</f>
        <v>Harney</v>
      </c>
      <c r="B36" s="3" t="str">
        <f>'2012'!B36</f>
        <v>Harney County Veterinary Clinic (Burns Animal Control)</v>
      </c>
      <c r="C36" s="58" t="str">
        <f>'2002'!B36</f>
        <v>Harney County Veterinary Clinic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54</v>
      </c>
      <c r="N36" s="10"/>
      <c r="O36" s="10"/>
      <c r="P36" s="10"/>
      <c r="Q36" s="10">
        <v>0</v>
      </c>
      <c r="R36" s="10"/>
      <c r="S36" s="475" t="e">
        <f t="shared" si="0"/>
        <v>#DIV/0!</v>
      </c>
      <c r="Z36" s="475"/>
    </row>
    <row r="37" spans="1:26">
      <c r="A37" s="3" t="str">
        <f>'2011'!A37</f>
        <v>Benton</v>
      </c>
      <c r="B37" s="3" t="str">
        <f>'2012'!B37</f>
        <v>Heartland Humane Society</v>
      </c>
      <c r="C37" s="58" t="str">
        <f>'2002'!B37</f>
        <v>Heartland Humane Society</v>
      </c>
      <c r="D37" s="10">
        <v>768</v>
      </c>
      <c r="E37" s="10"/>
      <c r="F37" s="10"/>
      <c r="G37" s="10">
        <v>1513</v>
      </c>
      <c r="H37" s="10"/>
      <c r="I37" s="10"/>
      <c r="J37" s="10">
        <v>376</v>
      </c>
      <c r="K37" s="10">
        <v>277</v>
      </c>
      <c r="L37" s="10"/>
      <c r="M37" s="10">
        <v>104</v>
      </c>
      <c r="N37" s="10">
        <v>906</v>
      </c>
      <c r="O37" s="10">
        <v>54</v>
      </c>
      <c r="P37" s="10"/>
      <c r="Q37" s="10">
        <v>551</v>
      </c>
      <c r="R37" s="10"/>
      <c r="S37" s="475">
        <f t="shared" si="0"/>
        <v>0.36067708333333331</v>
      </c>
      <c r="Z37" s="475"/>
    </row>
    <row r="38" spans="1:26">
      <c r="A38" s="3" t="str">
        <f>'2011'!A38</f>
        <v>Wasco</v>
      </c>
      <c r="B38" s="3" t="str">
        <f>'2012'!B38</f>
        <v>Home At Last Humane Society (aka Wasco Co. Animal Control)</v>
      </c>
      <c r="C38" s="58" t="str">
        <f>'2002'!B38</f>
        <v>Home at Last Animal Friends</v>
      </c>
      <c r="S38" s="475" t="e">
        <f t="shared" si="0"/>
        <v>#DIV/0!</v>
      </c>
      <c r="Z38" s="475"/>
    </row>
    <row r="39" spans="1:26">
      <c r="A39" s="3" t="e">
        <f>'2011'!#REF!</f>
        <v>#REF!</v>
      </c>
      <c r="B39" s="3" t="str">
        <f>'2012'!B39</f>
        <v xml:space="preserve">Homeward Bound Pets </v>
      </c>
      <c r="C39" s="58"/>
      <c r="S39" s="475" t="e">
        <f t="shared" si="0"/>
        <v>#DIV/0!</v>
      </c>
      <c r="Z39" s="475"/>
    </row>
    <row r="40" spans="1:26" ht="14.4">
      <c r="A40" s="3" t="str">
        <f>'2011'!A40</f>
        <v>Hood River</v>
      </c>
      <c r="B40" s="3" t="str">
        <f>'2012'!B40</f>
        <v>Hood River Adopt-A-Dog (Ross and Daphne Hukari Animal Shelter)</v>
      </c>
      <c r="C40" s="425" t="s">
        <v>245</v>
      </c>
      <c r="S40" s="475" t="e">
        <f t="shared" si="0"/>
        <v>#DIV/0!</v>
      </c>
      <c r="Z40" s="475"/>
    </row>
    <row r="41" spans="1:26">
      <c r="A41" s="3" t="str">
        <f>'2011'!A41</f>
        <v>Hood River</v>
      </c>
      <c r="B41" s="3" t="str">
        <f>'2012'!B41</f>
        <v>Hood River County Sheriff/Animal Control</v>
      </c>
      <c r="C41" s="58" t="str">
        <f>'2002'!B41</f>
        <v>Hood River County Animal Control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75" t="e">
        <f t="shared" si="0"/>
        <v>#DIV/0!</v>
      </c>
      <c r="Z41" s="475"/>
    </row>
    <row r="42" spans="1:26">
      <c r="B42" s="3" t="str">
        <f>'2012'!B42</f>
        <v xml:space="preserve">Hope's Haven </v>
      </c>
      <c r="C42" s="5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475"/>
      <c r="Z42" s="475"/>
    </row>
    <row r="43" spans="1:26">
      <c r="A43" s="3" t="str">
        <f>'2011'!A43</f>
        <v>Deschutes</v>
      </c>
      <c r="B43" s="3" t="str">
        <f>'2012'!B43</f>
        <v>Humane Society of Central Oregon</v>
      </c>
      <c r="C43" s="58" t="str">
        <f>'2002'!B43</f>
        <v>H. S.  of Central OR</v>
      </c>
      <c r="D43" s="10">
        <v>719</v>
      </c>
      <c r="E43" s="10">
        <v>1439</v>
      </c>
      <c r="F43" s="10"/>
      <c r="G43" s="10">
        <v>1101</v>
      </c>
      <c r="H43" s="10">
        <v>294</v>
      </c>
      <c r="I43" s="10"/>
      <c r="J43" s="10">
        <v>943</v>
      </c>
      <c r="K43" s="10">
        <v>839</v>
      </c>
      <c r="L43" s="10">
        <v>45</v>
      </c>
      <c r="M43" s="10">
        <v>332</v>
      </c>
      <c r="N43" s="10">
        <v>802</v>
      </c>
      <c r="O43" s="10">
        <v>42</v>
      </c>
      <c r="P43" s="10"/>
      <c r="Q43" s="10">
        <v>422</v>
      </c>
      <c r="R43" s="10"/>
      <c r="S43" s="475">
        <f t="shared" si="0"/>
        <v>0.38878591288229841</v>
      </c>
      <c r="Z43" s="475"/>
    </row>
    <row r="44" spans="1:26">
      <c r="A44" s="3" t="str">
        <f>'2011'!A44</f>
        <v>Crook</v>
      </c>
      <c r="B44" s="3" t="str">
        <f>'2012'!B44</f>
        <v>Humane Society of the Ochocos</v>
      </c>
      <c r="C44" s="58" t="str">
        <f>'2002'!B44</f>
        <v>H. S.  of the Ochocos</v>
      </c>
      <c r="D44" s="10">
        <v>220</v>
      </c>
      <c r="E44" s="10">
        <v>376</v>
      </c>
      <c r="F44" s="10"/>
      <c r="G44" s="10">
        <v>212</v>
      </c>
      <c r="H44" s="10">
        <v>218</v>
      </c>
      <c r="I44" s="10">
        <v>3</v>
      </c>
      <c r="J44" s="10">
        <v>208</v>
      </c>
      <c r="K44" s="10">
        <v>113</v>
      </c>
      <c r="L44" s="10">
        <v>90</v>
      </c>
      <c r="M44" s="10">
        <v>110</v>
      </c>
      <c r="N44" s="10">
        <v>148</v>
      </c>
      <c r="O44" s="10">
        <v>7</v>
      </c>
      <c r="P44" s="10">
        <v>12</v>
      </c>
      <c r="Q44" s="10">
        <v>198</v>
      </c>
      <c r="R44" s="10"/>
      <c r="S44" s="475">
        <f t="shared" si="0"/>
        <v>0.18959731543624161</v>
      </c>
      <c r="Z44" s="475"/>
    </row>
    <row r="45" spans="1:26">
      <c r="A45" s="3" t="str">
        <f>'2011'!A45</f>
        <v>Deschutes</v>
      </c>
      <c r="B45" s="3" t="str">
        <f>'2012'!B45</f>
        <v>BrightSide Animal Center - formerly Humane Society of Redmond</v>
      </c>
      <c r="C45" s="58" t="str">
        <f>'2002'!B45</f>
        <v>H. S. of Redmond</v>
      </c>
      <c r="D45" s="10">
        <v>259</v>
      </c>
      <c r="E45" s="10">
        <v>481</v>
      </c>
      <c r="F45" s="10"/>
      <c r="G45" s="10">
        <v>92</v>
      </c>
      <c r="H45" s="10">
        <v>309</v>
      </c>
      <c r="I45" s="10"/>
      <c r="J45" s="10">
        <v>263</v>
      </c>
      <c r="K45" s="10">
        <v>296</v>
      </c>
      <c r="L45" s="10"/>
      <c r="M45" s="10">
        <v>170</v>
      </c>
      <c r="N45" s="10">
        <v>259</v>
      </c>
      <c r="O45" s="10">
        <v>8</v>
      </c>
      <c r="P45" s="10"/>
      <c r="Q45" s="10">
        <v>130</v>
      </c>
      <c r="R45" s="10"/>
      <c r="S45" s="475">
        <f t="shared" si="0"/>
        <v>0.4</v>
      </c>
      <c r="Z45" s="475"/>
    </row>
    <row r="46" spans="1:26">
      <c r="A46" s="3" t="str">
        <f>'2011'!A46</f>
        <v>Marion/Polk</v>
      </c>
      <c r="B46" s="495" t="str">
        <f>'2012'!B46</f>
        <v>H. S.  of Willamette Valley</v>
      </c>
      <c r="C46" s="58" t="str">
        <f>'2002'!B46</f>
        <v>H. S.  of Willamette Valley</v>
      </c>
      <c r="D46" s="10">
        <v>1290</v>
      </c>
      <c r="E46" s="10">
        <v>2069</v>
      </c>
      <c r="F46" s="10"/>
      <c r="G46" s="10">
        <v>3247</v>
      </c>
      <c r="H46" s="10">
        <v>3141</v>
      </c>
      <c r="I46" s="10"/>
      <c r="J46" s="10">
        <v>1409</v>
      </c>
      <c r="K46" s="10">
        <v>718</v>
      </c>
      <c r="L46" s="10"/>
      <c r="M46" s="10">
        <v>1532</v>
      </c>
      <c r="N46" s="10">
        <v>1898</v>
      </c>
      <c r="O46" s="10">
        <v>109</v>
      </c>
      <c r="P46" s="10"/>
      <c r="Q46" s="10">
        <v>4658</v>
      </c>
      <c r="R46" s="10"/>
      <c r="S46" s="475">
        <f t="shared" si="0"/>
        <v>0.21375409348020244</v>
      </c>
      <c r="Z46" s="475"/>
    </row>
    <row r="47" spans="1:26">
      <c r="A47" s="3" t="str">
        <f>'2011'!A47</f>
        <v>Jackson</v>
      </c>
      <c r="B47" s="3" t="str">
        <f>'2012'!B47</f>
        <v>Jackson County Animal Control</v>
      </c>
      <c r="C47" s="58" t="str">
        <f>'2002'!B47</f>
        <v>Jackson Co. Animal Control†</v>
      </c>
      <c r="D47" s="10">
        <v>921</v>
      </c>
      <c r="E47" s="10">
        <v>2069</v>
      </c>
      <c r="F47" s="10"/>
      <c r="G47" s="10">
        <v>493</v>
      </c>
      <c r="H47" s="10">
        <v>2603</v>
      </c>
      <c r="I47" s="10">
        <v>34</v>
      </c>
      <c r="J47" s="10">
        <v>984</v>
      </c>
      <c r="K47" s="10">
        <v>735</v>
      </c>
      <c r="L47" s="10"/>
      <c r="M47" s="10">
        <v>1018</v>
      </c>
      <c r="N47" s="10">
        <v>803</v>
      </c>
      <c r="O47" s="10">
        <v>60</v>
      </c>
      <c r="P47" s="10">
        <v>0</v>
      </c>
      <c r="Q47" s="10">
        <v>1975</v>
      </c>
      <c r="R47" s="10"/>
      <c r="S47" s="475">
        <f t="shared" si="0"/>
        <v>0.24581939799331104</v>
      </c>
      <c r="Z47" s="475"/>
    </row>
    <row r="48" spans="1:26">
      <c r="A48" s="3" t="str">
        <f>'2011'!A48</f>
        <v>Jefferson</v>
      </c>
      <c r="B48" s="3" t="str">
        <f>'2012'!B48</f>
        <v>Jefferson County Kennels</v>
      </c>
      <c r="C48" s="58" t="str">
        <f>'2002'!B48</f>
        <v>Jefferson Co. Kennels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v>171</v>
      </c>
      <c r="N48" s="10"/>
      <c r="O48" s="10"/>
      <c r="P48" s="10"/>
      <c r="Q48" s="10">
        <v>3</v>
      </c>
      <c r="R48" s="10"/>
      <c r="S48" s="475" t="e">
        <f t="shared" si="0"/>
        <v>#DIV/0!</v>
      </c>
      <c r="Z48" s="475"/>
    </row>
    <row r="49" spans="1:26">
      <c r="A49" s="3" t="str">
        <f>'2011'!A49</f>
        <v>Josephine</v>
      </c>
      <c r="B49" s="3" t="str">
        <f>'2012'!B49</f>
        <v>Josephine County Animal Control</v>
      </c>
      <c r="C49" s="58" t="str">
        <f>'2002'!B49</f>
        <v>Josephine Co. Protection</v>
      </c>
      <c r="D49" s="10">
        <v>489</v>
      </c>
      <c r="E49" s="10">
        <v>864</v>
      </c>
      <c r="F49" s="10"/>
      <c r="G49" s="10">
        <v>86</v>
      </c>
      <c r="H49" s="10">
        <v>337</v>
      </c>
      <c r="I49" s="10"/>
      <c r="J49" s="10">
        <v>185</v>
      </c>
      <c r="K49" s="10">
        <v>124</v>
      </c>
      <c r="L49" s="10"/>
      <c r="M49" s="10">
        <v>1010</v>
      </c>
      <c r="N49" s="10">
        <v>29</v>
      </c>
      <c r="O49" s="10">
        <v>1</v>
      </c>
      <c r="P49" s="10">
        <v>0</v>
      </c>
      <c r="Q49" s="10">
        <v>389</v>
      </c>
      <c r="R49" s="10"/>
      <c r="S49" s="475">
        <f t="shared" si="0"/>
        <v>9.1648189209164815E-2</v>
      </c>
      <c r="Z49" s="475"/>
    </row>
    <row r="50" spans="1:26">
      <c r="A50" s="3" t="str">
        <f>'2011'!A50</f>
        <v>Klamath</v>
      </c>
      <c r="B50" s="3" t="str">
        <f>'2012'!B50</f>
        <v>Klamath Falls Humane Society</v>
      </c>
      <c r="C50" s="58" t="str">
        <f>'2002'!B50</f>
        <v>Klamath Falls Humane Society</v>
      </c>
      <c r="D50" s="10">
        <v>1231</v>
      </c>
      <c r="E50" s="10">
        <v>1198</v>
      </c>
      <c r="F50" s="10"/>
      <c r="G50" s="10">
        <v>907</v>
      </c>
      <c r="H50" s="10">
        <v>908</v>
      </c>
      <c r="I50" s="10"/>
      <c r="J50" s="10">
        <v>749</v>
      </c>
      <c r="K50" s="10">
        <v>363</v>
      </c>
      <c r="L50" s="10"/>
      <c r="M50" s="10">
        <v>1308</v>
      </c>
      <c r="N50" s="10">
        <v>461</v>
      </c>
      <c r="O50" s="10">
        <v>19</v>
      </c>
      <c r="P50" s="10"/>
      <c r="Q50" s="10">
        <v>1235</v>
      </c>
      <c r="R50" s="10"/>
      <c r="S50" s="475">
        <f t="shared" si="0"/>
        <v>0.14944421572663646</v>
      </c>
      <c r="Z50" s="475"/>
    </row>
    <row r="51" spans="1:26">
      <c r="A51" s="3" t="str">
        <f>'2011'!A51</f>
        <v>Lake</v>
      </c>
      <c r="B51" s="3" t="str">
        <f>'2012'!B51</f>
        <v>Lakeview Animal Hospital</v>
      </c>
      <c r="C51" s="58" t="str">
        <f>'2002'!B51</f>
        <v>Lakeview Animal Hospital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475" t="e">
        <f t="shared" si="0"/>
        <v>#DIV/0!</v>
      </c>
      <c r="Z51" s="475"/>
    </row>
    <row r="52" spans="1:26">
      <c r="A52" s="3" t="str">
        <f>'2011'!A52</f>
        <v>Lane</v>
      </c>
      <c r="B52" s="3" t="str">
        <f>'2012'!B52</f>
        <v>First Avenue Shelter - Lane County</v>
      </c>
      <c r="C52" s="58" t="str">
        <f>'2002'!B52</f>
        <v>Lane Co. Animal Control</v>
      </c>
      <c r="D52" s="10">
        <v>0</v>
      </c>
      <c r="E52" s="10">
        <v>1651</v>
      </c>
      <c r="F52" s="10"/>
      <c r="G52" s="10">
        <v>0</v>
      </c>
      <c r="H52" s="10">
        <v>1797</v>
      </c>
      <c r="I52" s="10"/>
      <c r="J52" s="10">
        <v>249</v>
      </c>
      <c r="K52" s="10">
        <v>435</v>
      </c>
      <c r="L52" s="10">
        <v>0</v>
      </c>
      <c r="M52" s="10">
        <v>740</v>
      </c>
      <c r="N52" s="10">
        <v>146</v>
      </c>
      <c r="O52" s="10">
        <v>161</v>
      </c>
      <c r="P52" s="10">
        <v>0</v>
      </c>
      <c r="Q52" s="10">
        <v>1601</v>
      </c>
      <c r="R52" s="10"/>
      <c r="S52" s="475">
        <f t="shared" si="0"/>
        <v>0.26347668079951547</v>
      </c>
      <c r="Z52" s="475"/>
    </row>
    <row r="53" spans="1:26">
      <c r="A53" s="3" t="str">
        <f>'2011'!A53</f>
        <v>Lincoln</v>
      </c>
      <c r="B53" s="3" t="str">
        <f>'2012'!B53</f>
        <v>Lincoln County Animal Shelter</v>
      </c>
      <c r="C53" s="58" t="str">
        <f>'2002'!B53</f>
        <v>Lincoln Co. Animal Control</v>
      </c>
      <c r="D53" s="10">
        <v>258</v>
      </c>
      <c r="E53" s="10">
        <v>380</v>
      </c>
      <c r="F53" s="10"/>
      <c r="G53" s="10">
        <v>464</v>
      </c>
      <c r="H53" s="10">
        <v>440</v>
      </c>
      <c r="I53" s="10"/>
      <c r="J53" s="10">
        <v>192</v>
      </c>
      <c r="K53" s="10">
        <v>195</v>
      </c>
      <c r="L53" s="10"/>
      <c r="M53" s="10">
        <v>242</v>
      </c>
      <c r="N53" s="10">
        <v>232</v>
      </c>
      <c r="O53" s="10">
        <v>16</v>
      </c>
      <c r="P53" s="10"/>
      <c r="Q53" s="10">
        <v>664</v>
      </c>
      <c r="R53" s="10"/>
      <c r="S53" s="475">
        <f t="shared" si="0"/>
        <v>0.30564263322884011</v>
      </c>
      <c r="Z53" s="475"/>
    </row>
    <row r="54" spans="1:26">
      <c r="A54" s="3" t="str">
        <f>'2011'!A54</f>
        <v>Linn</v>
      </c>
      <c r="B54" s="3" t="str">
        <f>'2012'!B54</f>
        <v>Linn County Dog Control</v>
      </c>
      <c r="C54" s="58" t="str">
        <f>'2002'!B54</f>
        <v>Linn Co. Dog Control</v>
      </c>
      <c r="D54" s="10">
        <v>351</v>
      </c>
      <c r="E54" s="10">
        <v>861</v>
      </c>
      <c r="F54" s="10"/>
      <c r="G54" s="10">
        <v>131</v>
      </c>
      <c r="H54" s="10"/>
      <c r="I54" s="10"/>
      <c r="J54" s="10">
        <v>146</v>
      </c>
      <c r="K54" s="10">
        <v>321</v>
      </c>
      <c r="L54" s="10">
        <v>202</v>
      </c>
      <c r="M54" s="10">
        <v>539</v>
      </c>
      <c r="N54" s="10"/>
      <c r="O54" s="10"/>
      <c r="P54" s="10"/>
      <c r="Q54" s="10">
        <v>131</v>
      </c>
      <c r="R54" s="10"/>
      <c r="S54" s="475">
        <f t="shared" si="0"/>
        <v>0.26485148514851486</v>
      </c>
      <c r="Z54" s="475"/>
    </row>
    <row r="55" spans="1:26">
      <c r="A55" s="3" t="str">
        <f>'2011'!A56</f>
        <v>Jefferson</v>
      </c>
      <c r="B55" s="3" t="str">
        <f>'2012'!B55</f>
        <v>Luv-a-Bull Pitbull Rescue</v>
      </c>
      <c r="C55" s="5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475" t="e">
        <f t="shared" si="0"/>
        <v>#DIV/0!</v>
      </c>
      <c r="Z55" s="475"/>
    </row>
    <row r="56" spans="1:26">
      <c r="B56" s="3" t="str">
        <f>'2012'!B56</f>
        <v xml:space="preserve">Madras Humane Society </v>
      </c>
      <c r="C56" s="5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75"/>
      <c r="Z56" s="475"/>
    </row>
    <row r="57" spans="1:26">
      <c r="A57" s="3" t="str">
        <f>'2011'!A57</f>
        <v>Umatilla</v>
      </c>
      <c r="B57" s="3" t="str">
        <f>'2012'!B57</f>
        <v>Milton-Freewater Humane Society (DBA Cats Galore)</v>
      </c>
      <c r="C57" s="58" t="str">
        <f>'2002'!B57</f>
        <v>Milton Freewater PD</v>
      </c>
      <c r="D57" s="10"/>
      <c r="E57" s="10"/>
      <c r="F57" s="10"/>
      <c r="G57" s="10"/>
      <c r="H57" s="10"/>
      <c r="I57" s="10"/>
      <c r="J57" s="10"/>
      <c r="K57" s="10"/>
      <c r="L57" s="10"/>
      <c r="M57" s="10">
        <v>36</v>
      </c>
      <c r="N57" s="10"/>
      <c r="O57" s="10"/>
      <c r="P57" s="10"/>
      <c r="Q57" s="10"/>
      <c r="R57" s="10"/>
      <c r="S57" s="475" t="e">
        <f t="shared" si="0"/>
        <v>#DIV/0!</v>
      </c>
      <c r="Z57" s="475"/>
    </row>
    <row r="58" spans="1:26">
      <c r="B58" s="3" t="str">
        <f>'2012'!B58</f>
        <v>Miniature Schnauzer Rescue, Inc</v>
      </c>
      <c r="C58" s="5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475"/>
      <c r="Z58" s="475"/>
    </row>
    <row r="59" spans="1:26">
      <c r="A59" s="3" t="str">
        <f>'2011'!A59</f>
        <v>Marion</v>
      </c>
      <c r="B59" s="3" t="str">
        <f>'2012'!B59</f>
        <v>Marion County Dog Control</v>
      </c>
      <c r="C59" s="5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75" t="e">
        <f t="shared" si="0"/>
        <v>#DIV/0!</v>
      </c>
      <c r="Z59" s="475"/>
    </row>
    <row r="60" spans="1:26">
      <c r="A60" s="3" t="str">
        <f>'2011'!A60</f>
        <v>Polk</v>
      </c>
      <c r="B60" s="3" t="str">
        <f>'2012'!B60</f>
        <v>Monmouth Police Department</v>
      </c>
      <c r="C60" s="58" t="str">
        <f>'2002'!B60</f>
        <v>Monmouth PD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475" t="e">
        <f t="shared" si="0"/>
        <v>#DIV/0!</v>
      </c>
      <c r="Z60" s="475"/>
    </row>
    <row r="61" spans="1:26">
      <c r="A61" s="3" t="str">
        <f>'2011'!A61</f>
        <v>Multnomah</v>
      </c>
      <c r="B61" s="3" t="str">
        <f>'2012'!B61</f>
        <v>Multnomah County Animal Control</v>
      </c>
      <c r="C61" s="58" t="str">
        <f>'2002'!B61</f>
        <v>Multnomah Co. Animal Control</v>
      </c>
      <c r="D61" s="10">
        <v>440</v>
      </c>
      <c r="E61" s="10">
        <v>3429</v>
      </c>
      <c r="F61" s="10">
        <v>0</v>
      </c>
      <c r="G61" s="10">
        <v>296</v>
      </c>
      <c r="H61" s="10">
        <v>2883</v>
      </c>
      <c r="I61" s="10"/>
      <c r="J61" s="10">
        <v>1278</v>
      </c>
      <c r="K61" s="10">
        <v>1641</v>
      </c>
      <c r="L61" s="10">
        <v>512</v>
      </c>
      <c r="M61" s="10">
        <v>442</v>
      </c>
      <c r="N61" s="10">
        <v>1019</v>
      </c>
      <c r="O61" s="10">
        <v>95</v>
      </c>
      <c r="P61" s="10">
        <v>78</v>
      </c>
      <c r="Q61" s="10">
        <v>1987</v>
      </c>
      <c r="R61" s="10"/>
      <c r="S61" s="475">
        <f t="shared" si="0"/>
        <v>0.42414060480744381</v>
      </c>
      <c r="Z61" s="475"/>
    </row>
    <row r="62" spans="1:26">
      <c r="A62" s="3" t="str">
        <f>'2011'!A62</f>
        <v>Douglas</v>
      </c>
      <c r="B62" s="3" t="str">
        <f>'2012'!B62</f>
        <v>New Beginnings SPCA</v>
      </c>
      <c r="C62" s="58" t="str">
        <f>'2002'!B62</f>
        <v>New Beginnings SPCA</v>
      </c>
      <c r="D62" s="10"/>
      <c r="E62" s="10"/>
      <c r="F62" s="10"/>
      <c r="G62" s="10"/>
      <c r="H62" s="10"/>
      <c r="I62" s="10"/>
      <c r="J62" s="10"/>
      <c r="K62" s="10"/>
      <c r="L62" s="10"/>
      <c r="M62" s="10">
        <v>0</v>
      </c>
      <c r="N62" s="10"/>
      <c r="O62" s="10"/>
      <c r="P62" s="10"/>
      <c r="Q62" s="10">
        <v>2</v>
      </c>
      <c r="R62" s="10"/>
      <c r="S62" s="475" t="e">
        <f t="shared" si="0"/>
        <v>#DIV/0!</v>
      </c>
      <c r="Z62" s="475"/>
    </row>
    <row r="63" spans="1:26">
      <c r="A63" s="3" t="str">
        <f>'2011'!A63</f>
        <v>Clackamas</v>
      </c>
      <c r="B63" s="3" t="str">
        <f>'2012'!B63</f>
        <v>Newberg Animal Shelter</v>
      </c>
      <c r="C63" s="58" t="str">
        <f>'2002'!B63</f>
        <v>Newberg Police Department</v>
      </c>
      <c r="D63" s="10"/>
      <c r="E63" s="10"/>
      <c r="F63" s="10"/>
      <c r="G63" s="10"/>
      <c r="H63" s="10"/>
      <c r="I63" s="10"/>
      <c r="J63" s="10"/>
      <c r="K63" s="10"/>
      <c r="L63" s="10"/>
      <c r="M63" s="10">
        <v>0</v>
      </c>
      <c r="N63" s="10"/>
      <c r="O63" s="10"/>
      <c r="P63" s="10"/>
      <c r="Q63" s="10">
        <v>56</v>
      </c>
      <c r="R63" s="10"/>
      <c r="S63" s="475" t="e">
        <f t="shared" si="0"/>
        <v>#DIV/0!</v>
      </c>
      <c r="Z63" s="475"/>
    </row>
    <row r="64" spans="1:26">
      <c r="A64" s="3" t="str">
        <f>'2011'!A65</f>
        <v>Multnomah</v>
      </c>
      <c r="B64" s="3" t="str">
        <f>'2012'!B64</f>
        <v>Oregon Dachshund Rescue</v>
      </c>
      <c r="C64" s="5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475" t="e">
        <f t="shared" si="0"/>
        <v>#DIV/0!</v>
      </c>
      <c r="Z64" s="475"/>
    </row>
    <row r="65" spans="1:26">
      <c r="B65" s="3" t="str">
        <f>'2012'!B65</f>
        <v>Oregon Friends of Shelter Animals</v>
      </c>
      <c r="C65" s="5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475"/>
      <c r="Z65" s="475"/>
    </row>
    <row r="66" spans="1:26">
      <c r="A66" s="3" t="str">
        <f>'2011'!A66</f>
        <v>Multnomah</v>
      </c>
      <c r="B66" s="3" t="str">
        <f>'2012'!B66</f>
        <v>Oregon Humane Society</v>
      </c>
      <c r="C66" s="58" t="str">
        <f>'2002'!B66</f>
        <v>Oregon Humane Society</v>
      </c>
      <c r="D66" s="10">
        <v>3812</v>
      </c>
      <c r="E66" s="10"/>
      <c r="F66" s="10"/>
      <c r="G66" s="10">
        <v>4509</v>
      </c>
      <c r="H66" s="10">
        <v>4707</v>
      </c>
      <c r="I66" s="10">
        <v>17</v>
      </c>
      <c r="J66" s="10">
        <v>3382</v>
      </c>
      <c r="K66" s="10">
        <v>95</v>
      </c>
      <c r="L66" s="10">
        <v>61</v>
      </c>
      <c r="M66" s="10">
        <v>382</v>
      </c>
      <c r="N66" s="10">
        <v>4013</v>
      </c>
      <c r="O66" s="10">
        <v>81</v>
      </c>
      <c r="P66" s="10">
        <v>136</v>
      </c>
      <c r="Q66" s="10">
        <v>4843</v>
      </c>
      <c r="R66" s="10"/>
      <c r="S66" s="475">
        <f t="shared" si="0"/>
        <v>2.4921301154249738E-2</v>
      </c>
      <c r="Z66" s="475"/>
    </row>
    <row r="67" spans="1:26">
      <c r="B67" s="3" t="str">
        <f>'2012'!B67</f>
        <v>Oregon Outback Humane Society</v>
      </c>
      <c r="C67" s="5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475"/>
      <c r="Z67" s="475"/>
    </row>
    <row r="68" spans="1:26">
      <c r="A68" s="3" t="str">
        <f>'2011'!A68</f>
        <v>Multnomah</v>
      </c>
      <c r="B68" s="3" t="str">
        <f>'2012'!B68</f>
        <v>Other Mothers Animal Rescue and Rehab</v>
      </c>
      <c r="C68" s="5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475" t="e">
        <f t="shared" si="0"/>
        <v>#DIV/0!</v>
      </c>
      <c r="Z68" s="475"/>
    </row>
    <row r="69" spans="1:26">
      <c r="A69" s="3" t="str">
        <f>'2011'!A69</f>
        <v>Coos</v>
      </c>
      <c r="B69" s="3" t="str">
        <f>'2012'!B69</f>
        <v>Pacific Cove Humane Society</v>
      </c>
      <c r="C69" s="5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475" t="e">
        <f t="shared" si="0"/>
        <v>#DIV/0!</v>
      </c>
      <c r="Z69" s="475"/>
    </row>
    <row r="70" spans="1:26">
      <c r="A70" s="3" t="str">
        <f>'2011'!A70</f>
        <v>Benton</v>
      </c>
      <c r="B70" s="3" t="str">
        <f>'2012'!B70</f>
        <v xml:space="preserve">Pet Adoption Network </v>
      </c>
      <c r="C70" s="5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475" t="e">
        <f t="shared" si="0"/>
        <v>#DIV/0!</v>
      </c>
      <c r="Z70" s="475"/>
    </row>
    <row r="71" spans="1:26">
      <c r="A71" s="3" t="str">
        <f>'2011'!A71</f>
        <v>Umatilla</v>
      </c>
      <c r="B71" s="3" t="str">
        <f>'2012'!B71</f>
        <v>Pendleton Animal Welfare Shelter (PAWS)/Pioneer Humane Society</v>
      </c>
      <c r="C71" s="58" t="str">
        <f>'2002'!B70</f>
        <v>Pioneer Humane Society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475" t="e">
        <f t="shared" si="0"/>
        <v>#DIV/0!</v>
      </c>
      <c r="Z71" s="475"/>
    </row>
    <row r="72" spans="1:26">
      <c r="A72" s="3">
        <f>'2011'!A72</f>
        <v>0</v>
      </c>
      <c r="B72" s="3" t="str">
        <f>'2012'!B72</f>
        <v>Pixie Project</v>
      </c>
      <c r="C72" s="5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475" t="e">
        <f t="shared" si="0"/>
        <v>#DIV/0!</v>
      </c>
      <c r="Z72" s="475"/>
    </row>
    <row r="73" spans="1:26">
      <c r="A73" s="3" t="str">
        <f>'2011'!A74</f>
        <v>Clackamas</v>
      </c>
      <c r="B73" s="3" t="str">
        <f>'2012'!B73</f>
        <v xml:space="preserve">Pound to Posh </v>
      </c>
      <c r="C73" s="5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475" t="e">
        <f t="shared" si="0"/>
        <v>#DIV/0!</v>
      </c>
      <c r="Z73" s="475"/>
    </row>
    <row r="74" spans="1:26">
      <c r="B74" s="3" t="str">
        <f>'2012'!B74</f>
        <v>Project POOCH</v>
      </c>
      <c r="C74" s="5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475"/>
      <c r="Z74" s="475"/>
    </row>
    <row r="75" spans="1:26">
      <c r="A75" s="3" t="str">
        <f>'2011'!A75</f>
        <v>Polk</v>
      </c>
      <c r="B75" s="3" t="str">
        <f>'2012'!B75</f>
        <v>Polk Co. Sheriff's Office</v>
      </c>
      <c r="C75" s="58" t="str">
        <f>'2002'!B76</f>
        <v>Polk Co. Sheriff's Office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29</v>
      </c>
      <c r="N75" s="10"/>
      <c r="O75" s="10"/>
      <c r="P75" s="10"/>
      <c r="Q75" s="10"/>
      <c r="R75" s="10"/>
      <c r="S75" s="475" t="e">
        <f t="shared" si="0"/>
        <v>#DIV/0!</v>
      </c>
      <c r="Z75" s="475"/>
    </row>
    <row r="76" spans="1:26">
      <c r="A76" s="3" t="str">
        <f>'2011'!A76</f>
        <v>Josephine</v>
      </c>
      <c r="B76" s="3" t="str">
        <f>'2012'!B76</f>
        <v>Rogue Valley Humane Society</v>
      </c>
      <c r="C76" s="58" t="str">
        <f>'2002'!B77</f>
        <v>Rogue Valley Humane Society</v>
      </c>
      <c r="D76" s="10"/>
      <c r="E76" s="10"/>
      <c r="F76" s="10"/>
      <c r="G76" s="10"/>
      <c r="H76" s="10"/>
      <c r="I76" s="10"/>
      <c r="J76" s="10"/>
      <c r="K76" s="10"/>
      <c r="L76" s="10"/>
      <c r="M76" s="10">
        <v>1</v>
      </c>
      <c r="N76" s="10"/>
      <c r="O76" s="10"/>
      <c r="P76" s="10"/>
      <c r="Q76" s="10">
        <v>15</v>
      </c>
      <c r="R76" s="10"/>
      <c r="S76" s="475" t="e">
        <f t="shared" si="0"/>
        <v>#DIV/0!</v>
      </c>
      <c r="Z76" s="475"/>
    </row>
    <row r="77" spans="1:26">
      <c r="A77" s="3" t="s">
        <v>135</v>
      </c>
      <c r="B77" s="3" t="str">
        <f>'2012'!B77</f>
        <v>Safe Haven Humane Society</v>
      </c>
      <c r="C77" s="58" t="str">
        <f>'2002'!B78</f>
        <v>Safe Haven Humane Society</v>
      </c>
      <c r="D77" s="10"/>
      <c r="E77" s="10"/>
      <c r="F77" s="10"/>
      <c r="G77" s="10"/>
      <c r="H77" s="10"/>
      <c r="I77" s="10"/>
      <c r="J77" s="10"/>
      <c r="K77" s="10"/>
      <c r="L77" s="10"/>
      <c r="M77" s="10">
        <v>3</v>
      </c>
      <c r="N77" s="10"/>
      <c r="O77" s="10"/>
      <c r="P77" s="10"/>
      <c r="Q77" s="10">
        <v>38</v>
      </c>
      <c r="R77" s="10"/>
      <c r="S77" s="475" t="e">
        <f t="shared" si="0"/>
        <v>#DIV/0!</v>
      </c>
      <c r="Z77" s="475"/>
    </row>
    <row r="78" spans="1:26">
      <c r="A78" s="3" t="str">
        <f>'2011'!A78</f>
        <v>Douglas</v>
      </c>
      <c r="B78" s="3" t="str">
        <f>'2012'!B78</f>
        <v>Saving Grace Pet Adoption Center</v>
      </c>
      <c r="C78" s="5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475" t="e">
        <f t="shared" ref="S78:S94" si="1">K78/SUM(D78:F78)</f>
        <v>#DIV/0!</v>
      </c>
      <c r="Z78" s="475"/>
    </row>
    <row r="79" spans="1:26">
      <c r="A79" s="3" t="str">
        <f>'2011'!A79</f>
        <v>Clatsop</v>
      </c>
      <c r="B79" s="3" t="str">
        <f>'2012'!B79</f>
        <v>Seaside Police Department</v>
      </c>
      <c r="C79" s="58" t="str">
        <f>'2002'!B79</f>
        <v>Seaside Police Department</v>
      </c>
      <c r="D79" s="10"/>
      <c r="E79" s="10"/>
      <c r="F79" s="10">
        <v>96</v>
      </c>
      <c r="G79" s="10"/>
      <c r="H79" s="10"/>
      <c r="I79" s="10"/>
      <c r="J79" s="10"/>
      <c r="K79" s="10">
        <v>75</v>
      </c>
      <c r="L79" s="10">
        <v>21</v>
      </c>
      <c r="M79" s="10">
        <v>0</v>
      </c>
      <c r="N79" s="10"/>
      <c r="O79" s="10"/>
      <c r="P79" s="10"/>
      <c r="Q79" s="10"/>
      <c r="R79" s="10"/>
      <c r="S79" s="475">
        <f t="shared" si="1"/>
        <v>0.78125</v>
      </c>
      <c r="Z79" s="475"/>
    </row>
    <row r="80" spans="1:26">
      <c r="A80" s="3" t="str">
        <f>'2011'!A80</f>
        <v>Sherman</v>
      </c>
      <c r="B80" s="3" t="str">
        <f>'2012'!B80</f>
        <v>Sherman County Animal Control</v>
      </c>
      <c r="C80" s="58" t="str">
        <f>'2002'!B80</f>
        <v>Sherman County Animal Control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475" t="e">
        <f t="shared" si="1"/>
        <v>#DIV/0!</v>
      </c>
      <c r="Z80" s="475"/>
    </row>
    <row r="81" spans="1:26">
      <c r="A81" s="3" t="str">
        <f>'2011'!A81</f>
        <v>Curry</v>
      </c>
      <c r="B81" s="3" t="str">
        <f>'2012'!B81</f>
        <v>Southcoast Humane Society</v>
      </c>
      <c r="C81" s="58" t="str">
        <f>'2002'!B81</f>
        <v>Southcoast Humane Society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475" t="e">
        <f t="shared" si="1"/>
        <v>#DIV/0!</v>
      </c>
      <c r="Z81" s="475"/>
    </row>
    <row r="82" spans="1:26">
      <c r="A82" s="3" t="str">
        <f>'2011'!A82</f>
        <v>Jackson</v>
      </c>
      <c r="B82" s="3" t="str">
        <f>'2012'!B82</f>
        <v>Southern Oregon Humane Society</v>
      </c>
      <c r="C82" s="58" t="str">
        <f>'2002'!B82</f>
        <v>Southern Oregon Humane Society</v>
      </c>
      <c r="M82" s="3">
        <v>9</v>
      </c>
      <c r="Q82" s="3">
        <v>1</v>
      </c>
      <c r="S82" s="475" t="e">
        <f t="shared" si="1"/>
        <v>#DIV/0!</v>
      </c>
      <c r="Z82" s="475"/>
    </row>
    <row r="83" spans="1:26">
      <c r="A83" s="3">
        <f>'2011'!A83</f>
        <v>0</v>
      </c>
      <c r="B83" s="3" t="str">
        <f>'2012'!B83</f>
        <v xml:space="preserve">Spay &amp; Neuter Humane Association of Clatsop County </v>
      </c>
      <c r="C83" s="58"/>
      <c r="S83" s="475" t="e">
        <f t="shared" si="1"/>
        <v>#DIV/0!</v>
      </c>
      <c r="Z83" s="475"/>
    </row>
    <row r="84" spans="1:26">
      <c r="A84" s="3" t="str">
        <f>'2011'!A84</f>
        <v>Marion</v>
      </c>
      <c r="B84" s="3" t="str">
        <f>'2012'!B84</f>
        <v>Stayton Animal Control</v>
      </c>
      <c r="C84" s="58"/>
      <c r="S84" s="475" t="e">
        <f t="shared" si="1"/>
        <v>#DIV/0!</v>
      </c>
      <c r="Z84" s="475"/>
    </row>
    <row r="85" spans="1:26">
      <c r="A85" s="3" t="str">
        <f>'2011'!A85</f>
        <v>Tillamook</v>
      </c>
      <c r="B85" s="3" t="str">
        <f>'2012'!B85</f>
        <v>Tillamook Animal Shelter</v>
      </c>
      <c r="C85" s="58" t="str">
        <f>'2002'!B85</f>
        <v>Tillamook Veterinary Hospital</v>
      </c>
      <c r="D85" s="10"/>
      <c r="E85" s="10">
        <v>168</v>
      </c>
      <c r="F85" s="10"/>
      <c r="G85" s="10"/>
      <c r="H85" s="10">
        <v>81</v>
      </c>
      <c r="I85" s="10"/>
      <c r="J85" s="10">
        <v>32</v>
      </c>
      <c r="K85" s="10">
        <v>42</v>
      </c>
      <c r="L85" s="10">
        <v>3</v>
      </c>
      <c r="M85" s="10">
        <v>89</v>
      </c>
      <c r="N85" s="10">
        <v>26</v>
      </c>
      <c r="O85" s="10"/>
      <c r="P85" s="10"/>
      <c r="Q85" s="10">
        <v>55</v>
      </c>
      <c r="R85" s="10"/>
      <c r="S85" s="475">
        <f t="shared" si="1"/>
        <v>0.25</v>
      </c>
      <c r="Z85" s="475"/>
    </row>
    <row r="86" spans="1:26">
      <c r="A86" s="3" t="str">
        <f>'2011'!A86</f>
        <v>Tillamook</v>
      </c>
      <c r="B86" s="3" t="str">
        <f>'2012'!B86</f>
        <v>United Paws of Tillamook</v>
      </c>
      <c r="C86" s="5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475" t="e">
        <f t="shared" si="1"/>
        <v>#DIV/0!</v>
      </c>
      <c r="Z86" s="475"/>
    </row>
    <row r="87" spans="1:26">
      <c r="A87" s="3" t="str">
        <f>'2011'!A87</f>
        <v>Wallowa</v>
      </c>
      <c r="B87" s="3" t="str">
        <f>'2012'!B87</f>
        <v>Wallowa County Humane Society</v>
      </c>
      <c r="C87" s="58" t="str">
        <f>'2002'!B87</f>
        <v>Wallowa Co. Animal Control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475" t="e">
        <f t="shared" si="1"/>
        <v>#DIV/0!</v>
      </c>
      <c r="Z87" s="475"/>
    </row>
    <row r="88" spans="1:26">
      <c r="A88" s="3" t="str">
        <f>'2011'!A88</f>
        <v>Wasco</v>
      </c>
      <c r="B88" s="3" t="str">
        <f>'2012'!B88</f>
        <v xml:space="preserve">Wasco County Humane Society </v>
      </c>
      <c r="C88" s="58" t="str">
        <f>'2002'!B88</f>
        <v>Wasco Co. Animal Shelter</v>
      </c>
      <c r="D88" s="10">
        <v>751</v>
      </c>
      <c r="E88" s="10"/>
      <c r="F88" s="10"/>
      <c r="G88" s="10">
        <v>812</v>
      </c>
      <c r="H88" s="10"/>
      <c r="I88" s="10"/>
      <c r="J88" s="10">
        <v>99</v>
      </c>
      <c r="K88" s="10">
        <v>228</v>
      </c>
      <c r="L88" s="10"/>
      <c r="M88" s="10">
        <v>390</v>
      </c>
      <c r="N88" s="10">
        <v>61</v>
      </c>
      <c r="O88" s="10">
        <v>5</v>
      </c>
      <c r="P88" s="10"/>
      <c r="Q88" s="10">
        <v>733</v>
      </c>
      <c r="R88" s="10"/>
      <c r="S88" s="475">
        <f t="shared" si="1"/>
        <v>0.30359520639147802</v>
      </c>
      <c r="Z88" s="475"/>
    </row>
    <row r="89" spans="1:26">
      <c r="A89" s="3" t="str">
        <f>'2011'!A89</f>
        <v>Washington</v>
      </c>
      <c r="B89" s="3" t="str">
        <f>'2012'!B89</f>
        <v>Washington County Animal Control &amp; Bonnie L. Hays Animal Shelter</v>
      </c>
      <c r="C89" s="58" t="str">
        <f>'2002'!B89</f>
        <v>Washington Co. Animal Shelter</v>
      </c>
      <c r="D89" s="10">
        <v>2751</v>
      </c>
      <c r="E89" s="10">
        <v>1658</v>
      </c>
      <c r="F89" s="10"/>
      <c r="G89" s="10">
        <v>2566</v>
      </c>
      <c r="H89" s="10">
        <v>1267</v>
      </c>
      <c r="I89" s="10"/>
      <c r="J89" s="10">
        <v>1098</v>
      </c>
      <c r="K89" s="10">
        <v>974</v>
      </c>
      <c r="L89" s="10"/>
      <c r="M89" s="10">
        <v>789</v>
      </c>
      <c r="N89" s="10">
        <v>1313</v>
      </c>
      <c r="O89" s="10">
        <v>44</v>
      </c>
      <c r="P89" s="10"/>
      <c r="Q89" s="10">
        <v>1144</v>
      </c>
      <c r="R89" s="10"/>
      <c r="S89" s="475">
        <f t="shared" si="1"/>
        <v>0.2209117713767294</v>
      </c>
      <c r="Z89" s="475"/>
    </row>
    <row r="90" spans="1:26">
      <c r="A90" s="3" t="str">
        <f>'2011'!A90</f>
        <v>Marion</v>
      </c>
      <c r="B90" s="3" t="str">
        <f>'2012'!B90</f>
        <v xml:space="preserve">West Salem Rescue </v>
      </c>
      <c r="C90" s="5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475" t="e">
        <f t="shared" si="1"/>
        <v>#DIV/0!</v>
      </c>
      <c r="Z90" s="475"/>
    </row>
    <row r="91" spans="1:26">
      <c r="A91" s="3" t="str">
        <f>'2011'!A91</f>
        <v>Marion/Polk</v>
      </c>
      <c r="B91" s="495" t="str">
        <f>'2012'!B91</f>
        <v>Willamette Humane Society</v>
      </c>
      <c r="C91" s="5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475" t="e">
        <f t="shared" si="1"/>
        <v>#DIV/0!</v>
      </c>
      <c r="Z91" s="475"/>
    </row>
    <row r="92" spans="1:26">
      <c r="B92" s="3" t="str">
        <f>'2012'!B92</f>
        <v>Willamette Great Dane Rescue</v>
      </c>
      <c r="C92" s="5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475"/>
      <c r="Z92" s="475"/>
    </row>
    <row r="93" spans="1:26">
      <c r="A93" s="3" t="str">
        <f>'2011'!A93</f>
        <v>Yamhill</v>
      </c>
      <c r="B93" s="3" t="str">
        <f>'2012'!B93</f>
        <v>Yamhill County Dog Control</v>
      </c>
      <c r="C93" s="58" t="str">
        <f>'2002'!B93</f>
        <v>Yamhill Co. Dog Control</v>
      </c>
      <c r="D93" s="10">
        <v>382</v>
      </c>
      <c r="E93" s="10">
        <v>1022</v>
      </c>
      <c r="F93" s="10"/>
      <c r="G93" s="10">
        <v>1215</v>
      </c>
      <c r="H93" s="10"/>
      <c r="I93" s="10"/>
      <c r="J93" s="10">
        <v>428</v>
      </c>
      <c r="K93" s="10">
        <v>406</v>
      </c>
      <c r="L93" s="10"/>
      <c r="M93" s="10">
        <v>570</v>
      </c>
      <c r="N93" s="10">
        <v>280</v>
      </c>
      <c r="O93" s="10"/>
      <c r="P93" s="10"/>
      <c r="Q93" s="10">
        <v>771</v>
      </c>
      <c r="R93" s="10"/>
      <c r="S93" s="475">
        <f t="shared" si="1"/>
        <v>0.28917378917378916</v>
      </c>
      <c r="Z93" s="475"/>
    </row>
    <row r="94" spans="1:26" s="502" customFormat="1">
      <c r="B94" s="3" t="s">
        <v>162</v>
      </c>
      <c r="C94" s="506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475" t="e">
        <f t="shared" si="1"/>
        <v>#DIV/0!</v>
      </c>
      <c r="Z94" s="475"/>
    </row>
    <row r="95" spans="1:26" ht="14.4">
      <c r="B95" s="496" t="s">
        <v>203</v>
      </c>
      <c r="C95" s="13" t="s">
        <v>63</v>
      </c>
      <c r="D95" s="55">
        <f t="shared" ref="D95:Q95" si="2">SUM(D9:D93)</f>
        <v>18050</v>
      </c>
      <c r="E95" s="55">
        <f t="shared" si="2"/>
        <v>23470</v>
      </c>
      <c r="F95" s="55">
        <f t="shared" si="2"/>
        <v>96</v>
      </c>
      <c r="G95" s="55">
        <f t="shared" si="2"/>
        <v>21972</v>
      </c>
      <c r="H95" s="55">
        <f t="shared" si="2"/>
        <v>23370</v>
      </c>
      <c r="I95" s="55">
        <f t="shared" si="2"/>
        <v>56</v>
      </c>
      <c r="J95" s="55">
        <f t="shared" si="2"/>
        <v>14990</v>
      </c>
      <c r="K95" s="55">
        <f t="shared" si="2"/>
        <v>9760</v>
      </c>
      <c r="L95" s="55">
        <f t="shared" si="2"/>
        <v>951</v>
      </c>
      <c r="M95" s="55">
        <f t="shared" si="2"/>
        <v>14245</v>
      </c>
      <c r="N95" s="55">
        <f t="shared" si="2"/>
        <v>14912</v>
      </c>
      <c r="O95" s="55">
        <f t="shared" si="2"/>
        <v>773</v>
      </c>
      <c r="P95" s="55">
        <f t="shared" si="2"/>
        <v>236</v>
      </c>
      <c r="Q95" s="55">
        <f t="shared" si="2"/>
        <v>26999</v>
      </c>
      <c r="R95" s="500"/>
    </row>
    <row r="96" spans="1:26">
      <c r="B96" s="3" t="s">
        <v>276</v>
      </c>
      <c r="C96" s="10"/>
      <c r="D96" s="58"/>
      <c r="E96" s="58"/>
      <c r="F96" s="58"/>
    </row>
    <row r="97" spans="1:27" s="509" customFormat="1">
      <c r="A97" s="507"/>
      <c r="B97" s="3"/>
      <c r="C97" s="508"/>
      <c r="F97" s="510"/>
      <c r="I97" s="510"/>
      <c r="L97" s="510"/>
      <c r="P97" s="510"/>
    </row>
    <row r="98" spans="1:27">
      <c r="A98" s="10"/>
      <c r="C98" s="499"/>
      <c r="F98" s="501">
        <f>F95/(SUM(D95:F95))</f>
        <v>2.306805074971165E-3</v>
      </c>
      <c r="I98" s="501">
        <f>I95/(SUM(G95:I95))</f>
        <v>1.2335345169390722E-3</v>
      </c>
      <c r="K98" s="511"/>
      <c r="L98" s="501">
        <f>L95/(SUM(J95:M95))</f>
        <v>2.3807139638511991E-2</v>
      </c>
      <c r="P98" s="501">
        <f>P95/(SUM(N95:Q95))</f>
        <v>5.4986020503261885E-3</v>
      </c>
    </row>
    <row r="99" spans="1:27" s="10" customFormat="1">
      <c r="B99" s="3"/>
      <c r="D99" s="58"/>
      <c r="E99" s="58"/>
      <c r="F99" s="517">
        <f>F66/F95</f>
        <v>0</v>
      </c>
      <c r="G99" s="63" t="s">
        <v>281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U99" s="69"/>
      <c r="V99" s="69"/>
      <c r="W99" s="69"/>
      <c r="Z99" s="3"/>
      <c r="AA99" s="10" t="s">
        <v>96</v>
      </c>
    </row>
    <row r="100" spans="1:27" s="10" customFormat="1">
      <c r="B100" s="3" t="str">
        <f>'2002'!B95</f>
        <v>TOTALS:</v>
      </c>
      <c r="D100" s="58"/>
      <c r="E100" s="58"/>
      <c r="F100" s="5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0" t="e">
        <f>SUM(#REF!)</f>
        <v>#REF!</v>
      </c>
      <c r="U100" s="69" t="e">
        <f>(#REF!-#REF!)/#REF!</f>
        <v>#REF!</v>
      </c>
      <c r="V100" s="69" t="e">
        <f>(T100-#REF!)/T100</f>
        <v>#REF!</v>
      </c>
      <c r="W100" s="69" t="e">
        <f>(#REF!+#REF!)/(#REF!+T100)</f>
        <v>#REF!</v>
      </c>
      <c r="X100" s="10" t="e">
        <f>IF((SUM(O124:Q124)=SUM(#REF!)),TRUE,FALSE)</f>
        <v>#REF!</v>
      </c>
      <c r="Y100" s="10" t="e">
        <f>IF((SUM(#REF!)=SUM(#REF!)),TRUE,FALSE)</f>
        <v>#REF!</v>
      </c>
      <c r="Z100" s="3"/>
      <c r="AA100" s="10" t="e">
        <f>T100-SUM(#REF!)</f>
        <v>#REF!</v>
      </c>
    </row>
    <row r="101" spans="1:27" s="10" customFormat="1">
      <c r="B101" s="65" t="s">
        <v>277</v>
      </c>
      <c r="D101" s="58"/>
      <c r="E101" s="58"/>
      <c r="F101" s="5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10" t="e">
        <f>SUM(#REF!)</f>
        <v>#REF!</v>
      </c>
      <c r="U101" s="69" t="e">
        <f>(#REF!-#REF!)/#REF!</f>
        <v>#REF!</v>
      </c>
      <c r="V101" s="69" t="e">
        <f>(T101-#REF!)/T101</f>
        <v>#REF!</v>
      </c>
      <c r="W101" s="69" t="e">
        <f>(#REF!+#REF!)/(#REF!+T101)</f>
        <v>#REF!</v>
      </c>
      <c r="X101" s="10" t="e">
        <f>IF((SUM(O125:Q125)=SUM(#REF!)),TRUE,FALSE)</f>
        <v>#REF!</v>
      </c>
      <c r="Y101" s="10" t="e">
        <f>IF((SUM(#REF!)=SUM(#REF!)),TRUE,FALSE)</f>
        <v>#REF!</v>
      </c>
      <c r="Z101" s="3"/>
      <c r="AA101" s="10" t="e">
        <f>T101-SUM(#REF!)</f>
        <v>#REF!</v>
      </c>
    </row>
    <row r="102" spans="1:27" s="10" customFormat="1">
      <c r="B102" s="65" t="s">
        <v>278</v>
      </c>
      <c r="D102" s="58"/>
      <c r="E102" s="58"/>
      <c r="F102" s="5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10" t="e">
        <f>SUM(#REF!)</f>
        <v>#REF!</v>
      </c>
      <c r="U102" s="69" t="e">
        <f>(#REF!-#REF!)/#REF!</f>
        <v>#REF!</v>
      </c>
      <c r="V102" s="69" t="e">
        <f>(T102-#REF!)/T102</f>
        <v>#REF!</v>
      </c>
      <c r="W102" s="69" t="e">
        <f>(#REF!+#REF!)/(#REF!+T102)</f>
        <v>#REF!</v>
      </c>
      <c r="X102" s="10" t="e">
        <f>IF((SUM(O126:Q126)=SUM(#REF!)),TRUE,FALSE)</f>
        <v>#REF!</v>
      </c>
      <c r="Y102" s="10" t="e">
        <f>IF((SUM(#REF!)=SUM(#REF!)),TRUE,FALSE)</f>
        <v>#REF!</v>
      </c>
      <c r="Z102" s="3"/>
      <c r="AA102" s="10" t="e">
        <f>T102-SUM(#REF!)</f>
        <v>#REF!</v>
      </c>
    </row>
    <row r="103" spans="1:27" s="10" customFormat="1">
      <c r="B103" s="65"/>
      <c r="D103" s="58"/>
      <c r="E103" s="58"/>
      <c r="F103" s="5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10" t="e">
        <f>SUM(#REF!)</f>
        <v>#REF!</v>
      </c>
      <c r="U103" s="69" t="e">
        <f>(#REF!-#REF!)/#REF!</f>
        <v>#REF!</v>
      </c>
      <c r="V103" s="69" t="e">
        <f>(T103-#REF!)/T103</f>
        <v>#REF!</v>
      </c>
      <c r="W103" s="69" t="e">
        <f>(#REF!+#REF!)/(#REF!+T103)</f>
        <v>#REF!</v>
      </c>
      <c r="X103" s="10" t="e">
        <f>IF((SUM(O127:Q127)=SUM(#REF!)),TRUE,FALSE)</f>
        <v>#REF!</v>
      </c>
      <c r="Y103" s="10" t="e">
        <f>IF((SUM(#REF!)=SUM(#REF!)),TRUE,FALSE)</f>
        <v>#REF!</v>
      </c>
      <c r="Z103" s="3"/>
      <c r="AA103" s="10" t="e">
        <f>T103-SUM(#REF!)</f>
        <v>#REF!</v>
      </c>
    </row>
    <row r="104" spans="1:27" s="10" customFormat="1">
      <c r="B104" s="3"/>
      <c r="D104" s="58"/>
      <c r="E104" s="58"/>
      <c r="F104" s="5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10" t="e">
        <f>SUM(#REF!)</f>
        <v>#REF!</v>
      </c>
      <c r="U104" s="69" t="e">
        <f>(#REF!-#REF!)/#REF!</f>
        <v>#REF!</v>
      </c>
      <c r="V104" s="69" t="e">
        <f>(T104-#REF!)/T104</f>
        <v>#REF!</v>
      </c>
      <c r="W104" s="69" t="e">
        <f>(#REF!+#REF!)/(#REF!+T104)</f>
        <v>#REF!</v>
      </c>
      <c r="X104" s="10" t="e">
        <f>IF((SUM(O128:Q128)=SUM(#REF!)),TRUE,FALSE)</f>
        <v>#REF!</v>
      </c>
      <c r="Y104" s="10" t="e">
        <f>IF((SUM(#REF!)=SUM(#REF!)),TRUE,FALSE)</f>
        <v>#REF!</v>
      </c>
      <c r="Z104" s="3"/>
      <c r="AA104" s="10" t="e">
        <f>T104-SUM(#REF!)</f>
        <v>#REF!</v>
      </c>
    </row>
    <row r="105" spans="1:27" s="10" customFormat="1">
      <c r="B105" s="3"/>
      <c r="D105" s="58"/>
      <c r="E105" s="58"/>
      <c r="F105" s="5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10" t="e">
        <f>SUM(#REF!)</f>
        <v>#REF!</v>
      </c>
      <c r="U105" s="69" t="e">
        <f>(#REF!-#REF!)/#REF!</f>
        <v>#REF!</v>
      </c>
      <c r="V105" s="69" t="e">
        <f>(T105-#REF!)/T105</f>
        <v>#REF!</v>
      </c>
      <c r="W105" s="69" t="e">
        <f>(#REF!+#REF!)/(#REF!+T105)</f>
        <v>#REF!</v>
      </c>
      <c r="X105" s="10" t="e">
        <f>IF((SUM(O129:Q129)=SUM(#REF!)),TRUE,FALSE)</f>
        <v>#REF!</v>
      </c>
      <c r="Y105" s="10" t="e">
        <f>IF((SUM(#REF!)=SUM(#REF!)),TRUE,FALSE)</f>
        <v>#REF!</v>
      </c>
      <c r="Z105" s="3"/>
      <c r="AA105" s="10" t="e">
        <f>T105-SUM(#REF!)</f>
        <v>#REF!</v>
      </c>
    </row>
    <row r="106" spans="1:27" s="10" customFormat="1">
      <c r="B106" s="3"/>
      <c r="D106" s="58"/>
      <c r="E106" s="58"/>
      <c r="F106" s="5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U106" s="69"/>
      <c r="V106" s="69"/>
      <c r="W106" s="69"/>
      <c r="Z106" s="3"/>
    </row>
    <row r="107" spans="1:27" s="10" customFormat="1">
      <c r="B107" s="9"/>
      <c r="D107" s="58"/>
      <c r="E107" s="58"/>
      <c r="F107" s="5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10" t="e">
        <f>SUM(#REF!)</f>
        <v>#REF!</v>
      </c>
      <c r="U107" s="69" t="e">
        <f>(#REF!-#REF!)/#REF!</f>
        <v>#REF!</v>
      </c>
      <c r="V107" s="69" t="e">
        <f>(T107-#REF!)/T107</f>
        <v>#REF!</v>
      </c>
      <c r="W107" s="69" t="e">
        <f>(#REF!+#REF!)/(#REF!+T107)</f>
        <v>#REF!</v>
      </c>
      <c r="X107" s="10" t="e">
        <f>IF((SUM(O131:Q131)=SUM(#REF!)),TRUE,FALSE)</f>
        <v>#REF!</v>
      </c>
      <c r="Y107" s="10" t="e">
        <f>IF((SUM(#REF!)=SUM(#REF!)),TRUE,FALSE)</f>
        <v>#REF!</v>
      </c>
      <c r="Z107" s="3"/>
      <c r="AA107" s="10" t="e">
        <f>T107-SUM(#REF!)</f>
        <v>#REF!</v>
      </c>
    </row>
    <row r="108" spans="1:27" s="10" customFormat="1">
      <c r="B108" s="74" t="s">
        <v>268</v>
      </c>
      <c r="D108" s="58"/>
      <c r="E108" s="58"/>
      <c r="F108" s="5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10" t="e">
        <f>SUM(#REF!)</f>
        <v>#REF!</v>
      </c>
      <c r="U108" s="69" t="e">
        <f>(#REF!-#REF!)/#REF!</f>
        <v>#REF!</v>
      </c>
      <c r="V108" s="69" t="e">
        <f>(T108-#REF!)/T108</f>
        <v>#REF!</v>
      </c>
      <c r="W108" s="69" t="e">
        <f>(#REF!+#REF!)/(#REF!+T108)</f>
        <v>#REF!</v>
      </c>
      <c r="X108" s="10" t="e">
        <f>IF((SUM(O132:Q132)=SUM(#REF!)),TRUE,FALSE)</f>
        <v>#REF!</v>
      </c>
      <c r="Y108" s="10" t="e">
        <f>IF((SUM(#REF!)=SUM(#REF!)),TRUE,FALSE)</f>
        <v>#REF!</v>
      </c>
      <c r="Z108" s="3"/>
      <c r="AA108" s="10" t="e">
        <f>T108-SUM(#REF!)</f>
        <v>#REF!</v>
      </c>
    </row>
    <row r="109" spans="1:27" s="10" customFormat="1">
      <c r="B109" s="63" t="s">
        <v>271</v>
      </c>
      <c r="D109" s="58"/>
      <c r="E109" s="58"/>
      <c r="F109" s="5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10" t="e">
        <f>SUM(#REF!)</f>
        <v>#REF!</v>
      </c>
      <c r="U109" s="69" t="e">
        <f>(#REF!-#REF!)/#REF!</f>
        <v>#REF!</v>
      </c>
      <c r="V109" s="69" t="e">
        <f>(T109-#REF!)/T109</f>
        <v>#REF!</v>
      </c>
      <c r="W109" s="69" t="e">
        <f>(#REF!+#REF!)/(#REF!+T109)</f>
        <v>#REF!</v>
      </c>
      <c r="X109" s="10" t="e">
        <f>IF((SUM(O133:Q133)=SUM(#REF!)),TRUE,FALSE)</f>
        <v>#REF!</v>
      </c>
      <c r="Y109" s="10" t="e">
        <f>IF((SUM(#REF!)=SUM(#REF!)),TRUE,FALSE)</f>
        <v>#REF!</v>
      </c>
      <c r="Z109" s="3"/>
      <c r="AA109" s="10" t="e">
        <f>T109-SUM(#REF!)</f>
        <v>#REF!</v>
      </c>
    </row>
    <row r="110" spans="1:27" s="10" customFormat="1">
      <c r="B110" s="63" t="s">
        <v>270</v>
      </c>
      <c r="D110" s="58"/>
      <c r="E110" s="58"/>
      <c r="F110" s="5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0" t="e">
        <f>SUM(#REF!)</f>
        <v>#REF!</v>
      </c>
      <c r="U110" s="69" t="e">
        <f>(#REF!-#REF!)/#REF!</f>
        <v>#REF!</v>
      </c>
      <c r="V110" s="69" t="e">
        <f>(T110-#REF!)/T110</f>
        <v>#REF!</v>
      </c>
      <c r="W110" s="69" t="e">
        <f>(#REF!+#REF!)/(#REF!+T110)</f>
        <v>#REF!</v>
      </c>
      <c r="X110" s="10" t="e">
        <f>IF((SUM(O134:Q134)=SUM(#REF!)),TRUE,FALSE)</f>
        <v>#REF!</v>
      </c>
      <c r="Y110" s="10" t="e">
        <f>IF((SUM(#REF!)=SUM(#REF!)),TRUE,FALSE)</f>
        <v>#REF!</v>
      </c>
      <c r="Z110" s="3"/>
      <c r="AA110" s="10" t="e">
        <f>T110-SUM(#REF!)</f>
        <v>#REF!</v>
      </c>
    </row>
    <row r="111" spans="1:27" s="10" customFormat="1">
      <c r="B111" s="63" t="s">
        <v>269</v>
      </c>
      <c r="D111" s="58"/>
      <c r="E111" s="58"/>
      <c r="F111" s="5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0" t="e">
        <f>SUM(#REF!)</f>
        <v>#REF!</v>
      </c>
      <c r="U111" s="69" t="e">
        <f>(#REF!-#REF!)/#REF!</f>
        <v>#REF!</v>
      </c>
      <c r="V111" s="69" t="e">
        <f>(T111-#REF!)/T111</f>
        <v>#REF!</v>
      </c>
      <c r="W111" s="69" t="e">
        <f>(#REF!+#REF!)/(#REF!+T111)</f>
        <v>#REF!</v>
      </c>
      <c r="X111" s="10" t="e">
        <f>IF((SUM(O135:Q135)=SUM(#REF!)),TRUE,FALSE)</f>
        <v>#REF!</v>
      </c>
      <c r="Y111" s="10" t="e">
        <f>IF((SUM(#REF!)=SUM(#REF!)),TRUE,FALSE)</f>
        <v>#REF!</v>
      </c>
      <c r="Z111" s="3"/>
      <c r="AA111" s="10" t="e">
        <f>T111-SUM(#REF!)</f>
        <v>#REF!</v>
      </c>
    </row>
    <row r="112" spans="1:27" s="10" customFormat="1">
      <c r="B112" s="63" t="s">
        <v>272</v>
      </c>
      <c r="D112" s="58"/>
      <c r="E112" s="58"/>
      <c r="F112" s="5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0" t="e">
        <f>SUM(#REF!)</f>
        <v>#REF!</v>
      </c>
      <c r="U112" s="69" t="e">
        <f>(#REF!-#REF!)/#REF!</f>
        <v>#REF!</v>
      </c>
      <c r="V112" s="69" t="e">
        <f>(T112-#REF!)/T112</f>
        <v>#REF!</v>
      </c>
      <c r="W112" s="69" t="e">
        <f>(#REF!+#REF!)/(#REF!+T112)</f>
        <v>#REF!</v>
      </c>
      <c r="X112" s="10" t="e">
        <f>IF((SUM(O136:Q136)=SUM(#REF!)),TRUE,FALSE)</f>
        <v>#REF!</v>
      </c>
      <c r="Y112" s="10" t="e">
        <f>IF((SUM(#REF!)=SUM(#REF!)),TRUE,FALSE)</f>
        <v>#REF!</v>
      </c>
      <c r="Z112" s="3"/>
      <c r="AA112" s="10" t="e">
        <f>T112-SUM(#REF!)</f>
        <v>#REF!</v>
      </c>
    </row>
    <row r="113" spans="2:27" s="10" customFormat="1">
      <c r="B113" s="63" t="s">
        <v>273</v>
      </c>
      <c r="D113" s="58"/>
      <c r="E113" s="58"/>
      <c r="F113" s="5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10" t="e">
        <f>SUM(#REF!)</f>
        <v>#REF!</v>
      </c>
      <c r="U113" s="69" t="e">
        <f>(#REF!-#REF!)/#REF!</f>
        <v>#REF!</v>
      </c>
      <c r="V113" s="69" t="e">
        <f>(T113-#REF!)/T113</f>
        <v>#REF!</v>
      </c>
      <c r="W113" s="69" t="e">
        <f>(#REF!+#REF!)/(#REF!+T113)</f>
        <v>#REF!</v>
      </c>
      <c r="X113" s="10" t="e">
        <f>IF((SUM(O137:Q137)=SUM(#REF!)),TRUE,FALSE)</f>
        <v>#REF!</v>
      </c>
      <c r="Y113" s="10" t="e">
        <f>IF((SUM(#REF!)=SUM(#REF!)),TRUE,FALSE)</f>
        <v>#REF!</v>
      </c>
      <c r="Z113" s="3"/>
      <c r="AA113" s="10" t="e">
        <f>T113-SUM(#REF!)</f>
        <v>#REF!</v>
      </c>
    </row>
    <row r="114" spans="2:27" s="10" customFormat="1">
      <c r="B114" s="63" t="s">
        <v>280</v>
      </c>
      <c r="D114" s="58"/>
      <c r="E114" s="58"/>
      <c r="F114" s="5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10" t="e">
        <f>SUM(#REF!)</f>
        <v>#REF!</v>
      </c>
      <c r="U114" s="69" t="e">
        <f>(#REF!-#REF!)/#REF!</f>
        <v>#REF!</v>
      </c>
      <c r="V114" s="69" t="e">
        <f>(T114-#REF!)/T114</f>
        <v>#REF!</v>
      </c>
      <c r="W114" s="69" t="e">
        <f>(#REF!+#REF!)/(#REF!+T114)</f>
        <v>#REF!</v>
      </c>
      <c r="X114" s="10" t="e">
        <f>IF((SUM(O138:Q138)=SUM(#REF!)),TRUE,FALSE)</f>
        <v>#REF!</v>
      </c>
      <c r="Y114" s="10" t="e">
        <f>IF((SUM(#REF!)=SUM(#REF!)),TRUE,FALSE)</f>
        <v>#REF!</v>
      </c>
      <c r="Z114" s="3"/>
      <c r="AA114" s="10" t="e">
        <f>T114-SUM(#REF!)</f>
        <v>#REF!</v>
      </c>
    </row>
    <row r="115" spans="2:27" s="10" customFormat="1" ht="14.4">
      <c r="B115" s="498" t="s">
        <v>279</v>
      </c>
      <c r="D115" s="58"/>
      <c r="E115" s="58"/>
      <c r="F115" s="5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0" t="e">
        <f>SUM(#REF!)</f>
        <v>#REF!</v>
      </c>
      <c r="U115" s="69" t="e">
        <f>(#REF!-#REF!)/#REF!</f>
        <v>#REF!</v>
      </c>
      <c r="V115" s="69" t="e">
        <f>(T115-#REF!)/T115</f>
        <v>#REF!</v>
      </c>
      <c r="W115" s="69" t="e">
        <f>(#REF!+#REF!)/(#REF!+T115)</f>
        <v>#REF!</v>
      </c>
      <c r="X115" s="10" t="e">
        <f>IF((SUM(O139:Q139)=SUM(#REF!)),TRUE,FALSE)</f>
        <v>#REF!</v>
      </c>
      <c r="Y115" s="10" t="e">
        <f>IF((SUM(#REF!)=SUM(#REF!)),TRUE,FALSE)</f>
        <v>#REF!</v>
      </c>
      <c r="Z115" s="3"/>
      <c r="AA115" s="10" t="e">
        <f>T115-SUM(#REF!)</f>
        <v>#REF!</v>
      </c>
    </row>
    <row r="116" spans="2:27" s="10" customFormat="1">
      <c r="B116" s="3"/>
      <c r="D116" s="58"/>
      <c r="E116" s="58"/>
      <c r="F116" s="5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10" t="e">
        <f>SUM(#REF!)</f>
        <v>#REF!</v>
      </c>
      <c r="U116" s="69" t="e">
        <f>(#REF!-#REF!)/#REF!</f>
        <v>#REF!</v>
      </c>
      <c r="V116" s="69" t="e">
        <f>(T116-#REF!)/T116</f>
        <v>#REF!</v>
      </c>
      <c r="W116" s="69" t="e">
        <f>(#REF!+#REF!)/(#REF!+T116)</f>
        <v>#REF!</v>
      </c>
      <c r="X116" s="10" t="e">
        <f>IF((SUM(O140:Q140)=SUM(#REF!)),TRUE,FALSE)</f>
        <v>#REF!</v>
      </c>
      <c r="Y116" s="10" t="e">
        <f>IF((SUM(#REF!)=SUM(#REF!)),TRUE,FALSE)</f>
        <v>#REF!</v>
      </c>
      <c r="Z116" s="3"/>
      <c r="AA116" s="10" t="e">
        <f>T116-SUM(#REF!)</f>
        <v>#REF!</v>
      </c>
    </row>
    <row r="117" spans="2:27" s="10" customFormat="1">
      <c r="B117" s="430" t="s">
        <v>274</v>
      </c>
      <c r="D117" s="58"/>
      <c r="E117" s="58"/>
      <c r="F117" s="5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10" t="e">
        <f>SUM(#REF!)</f>
        <v>#REF!</v>
      </c>
      <c r="U117" s="69" t="e">
        <f>(#REF!-#REF!)/#REF!</f>
        <v>#REF!</v>
      </c>
      <c r="V117" s="69" t="e">
        <f>(T117-#REF!)/T117</f>
        <v>#REF!</v>
      </c>
      <c r="W117" s="69" t="e">
        <f>(#REF!+#REF!)/(#REF!+T117)</f>
        <v>#REF!</v>
      </c>
      <c r="X117" s="10" t="e">
        <f>IF((SUM(O141:Q141)=SUM(#REF!)),TRUE,FALSE)</f>
        <v>#REF!</v>
      </c>
      <c r="Y117" s="10" t="e">
        <f>IF((SUM(#REF!)=SUM(#REF!)),TRUE,FALSE)</f>
        <v>#REF!</v>
      </c>
      <c r="Z117" s="3"/>
      <c r="AA117" s="10" t="e">
        <f>T117-SUM(#REF!)</f>
        <v>#REF!</v>
      </c>
    </row>
    <row r="118" spans="2:27" s="10" customFormat="1">
      <c r="B118" s="388"/>
      <c r="D118" s="58"/>
      <c r="E118" s="58"/>
      <c r="F118" s="5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10" t="e">
        <f>SUM(#REF!)</f>
        <v>#REF!</v>
      </c>
      <c r="U118" s="69" t="e">
        <f>(#REF!-#REF!)/#REF!</f>
        <v>#REF!</v>
      </c>
      <c r="V118" s="69" t="e">
        <f>(T118-#REF!)/T118</f>
        <v>#REF!</v>
      </c>
      <c r="W118" s="69" t="e">
        <f>(#REF!+#REF!)/(#REF!+T118)</f>
        <v>#REF!</v>
      </c>
      <c r="X118" s="10" t="e">
        <f>IF((SUM(O142:Q142)=SUM(#REF!)),TRUE,FALSE)</f>
        <v>#REF!</v>
      </c>
      <c r="Y118" s="10" t="e">
        <f>IF((SUM(#REF!)=SUM(#REF!)),TRUE,FALSE)</f>
        <v>#REF!</v>
      </c>
      <c r="Z118" s="3"/>
      <c r="AA118" s="10" t="e">
        <f>T118-SUM(#REF!)</f>
        <v>#REF!</v>
      </c>
    </row>
    <row r="119" spans="2:27" s="10" customFormat="1">
      <c r="B119" s="3"/>
      <c r="D119" s="58"/>
      <c r="E119" s="58"/>
      <c r="F119" s="5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0" t="e">
        <f>SUM(#REF!)</f>
        <v>#REF!</v>
      </c>
      <c r="U119" s="69" t="e">
        <f>(#REF!-#REF!)/#REF!</f>
        <v>#REF!</v>
      </c>
      <c r="V119" s="69" t="e">
        <f>(T119-#REF!)/T119</f>
        <v>#REF!</v>
      </c>
      <c r="W119" s="69" t="e">
        <f>(#REF!+#REF!)/(#REF!+T119)</f>
        <v>#REF!</v>
      </c>
      <c r="X119" s="10" t="e">
        <f>IF((SUM(O143:Q143)=SUM(#REF!)),TRUE,FALSE)</f>
        <v>#REF!</v>
      </c>
      <c r="Y119" s="10" t="e">
        <f>IF((SUM(#REF!)=SUM(#REF!)),TRUE,FALSE)</f>
        <v>#REF!</v>
      </c>
      <c r="Z119" s="3"/>
      <c r="AA119" s="10" t="e">
        <f>T119-SUM(#REF!)</f>
        <v>#REF!</v>
      </c>
    </row>
    <row r="120" spans="2:27" s="10" customFormat="1">
      <c r="B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10" t="e">
        <f>SUM(#REF!)</f>
        <v>#REF!</v>
      </c>
      <c r="U120" s="69" t="e">
        <f>(#REF!-#REF!)/#REF!</f>
        <v>#REF!</v>
      </c>
      <c r="V120" s="69" t="e">
        <f>(T120-#REF!)/T120</f>
        <v>#REF!</v>
      </c>
      <c r="W120" s="69" t="e">
        <f>(#REF!+#REF!)/(#REF!+T120)</f>
        <v>#REF!</v>
      </c>
      <c r="X120" s="10" t="e">
        <f>IF((SUM(O144:Q144)=SUM(#REF!)),TRUE,FALSE)</f>
        <v>#REF!</v>
      </c>
      <c r="Y120" s="10" t="e">
        <f>IF((SUM(#REF!)=SUM(#REF!)),TRUE,FALSE)</f>
        <v>#REF!</v>
      </c>
      <c r="Z120" s="3"/>
      <c r="AA120" s="10" t="e">
        <f>T120-SUM(#REF!)</f>
        <v>#REF!</v>
      </c>
    </row>
    <row r="121" spans="2:27" s="10" customFormat="1">
      <c r="B121" s="3"/>
      <c r="F121" s="67"/>
      <c r="G121" s="67"/>
      <c r="K121" s="68"/>
      <c r="O121" s="10" t="s">
        <v>82</v>
      </c>
      <c r="S121" s="3"/>
      <c r="T121" s="10" t="e">
        <f>SUM(#REF!)</f>
        <v>#REF!</v>
      </c>
      <c r="U121" s="69" t="e">
        <f>(#REF!-#REF!)/#REF!</f>
        <v>#REF!</v>
      </c>
      <c r="V121" s="69" t="e">
        <f>(T121-#REF!)/T121</f>
        <v>#REF!</v>
      </c>
      <c r="W121" s="69" t="e">
        <f>(#REF!+#REF!)/(#REF!+T121)</f>
        <v>#REF!</v>
      </c>
      <c r="X121" s="10" t="e">
        <f>IF((SUM(O145:Q145)=SUM(#REF!)),TRUE,FALSE)</f>
        <v>#REF!</v>
      </c>
      <c r="Y121" s="10" t="e">
        <f>IF((SUM(#REF!)=SUM(#REF!)),TRUE,FALSE)</f>
        <v>#REF!</v>
      </c>
      <c r="Z121" s="3"/>
      <c r="AA121" s="10" t="e">
        <f>T121-SUM(#REF!)</f>
        <v>#REF!</v>
      </c>
    </row>
    <row r="122" spans="2:27" s="10" customFormat="1">
      <c r="B122" s="3"/>
      <c r="F122" s="67"/>
      <c r="G122" s="67"/>
      <c r="J122" s="10" t="s">
        <v>83</v>
      </c>
      <c r="K122" s="68"/>
      <c r="L122" s="10" t="s">
        <v>84</v>
      </c>
      <c r="O122" s="10" t="s">
        <v>83</v>
      </c>
      <c r="S122" s="3"/>
      <c r="T122" s="10" t="e">
        <f>SUM(#REF!)</f>
        <v>#REF!</v>
      </c>
      <c r="U122" s="69" t="e">
        <f>(#REF!-#REF!)/#REF!</f>
        <v>#REF!</v>
      </c>
      <c r="V122" s="69" t="e">
        <f>(T122-#REF!)/T122</f>
        <v>#REF!</v>
      </c>
      <c r="W122" s="69" t="e">
        <f>(#REF!+#REF!)/(#REF!+T122)</f>
        <v>#REF!</v>
      </c>
      <c r="X122" s="10" t="e">
        <f>IF((SUM(O146:Q146)=SUM(#REF!)),TRUE,FALSE)</f>
        <v>#REF!</v>
      </c>
      <c r="Y122" s="10" t="e">
        <f>IF((SUM(#REF!)=SUM(#REF!)),TRUE,FALSE)</f>
        <v>#REF!</v>
      </c>
      <c r="Z122" s="3"/>
      <c r="AA122" s="10" t="e">
        <f>T122-SUM(#REF!)</f>
        <v>#REF!</v>
      </c>
    </row>
    <row r="123" spans="2:27" s="10" customFormat="1">
      <c r="B123" s="3"/>
      <c r="D123" s="10" t="s">
        <v>87</v>
      </c>
      <c r="F123" s="67" t="s">
        <v>88</v>
      </c>
      <c r="G123" s="67" t="s">
        <v>89</v>
      </c>
      <c r="H123" s="10" t="s">
        <v>85</v>
      </c>
      <c r="I123" s="10" t="s">
        <v>86</v>
      </c>
      <c r="J123" s="10" t="s">
        <v>90</v>
      </c>
      <c r="K123" s="68" t="s">
        <v>91</v>
      </c>
      <c r="L123" s="10" t="s">
        <v>90</v>
      </c>
      <c r="M123" s="68" t="s">
        <v>91</v>
      </c>
      <c r="N123" s="10" t="s">
        <v>92</v>
      </c>
      <c r="O123" s="10" t="s">
        <v>93</v>
      </c>
      <c r="P123" s="10" t="s">
        <v>94</v>
      </c>
      <c r="Q123" s="10" t="s">
        <v>95</v>
      </c>
      <c r="S123" s="3"/>
      <c r="T123" s="10" t="e">
        <f>SUM(#REF!)</f>
        <v>#REF!</v>
      </c>
      <c r="U123" s="69" t="e">
        <f>(#REF!-#REF!)/#REF!</f>
        <v>#REF!</v>
      </c>
      <c r="V123" s="69" t="e">
        <f>(T123-#REF!)/T123</f>
        <v>#REF!</v>
      </c>
      <c r="W123" s="69" t="e">
        <f>(#REF!+#REF!)/(#REF!+T123)</f>
        <v>#REF!</v>
      </c>
      <c r="X123" s="10" t="e">
        <f>IF((SUM(O147:Q147)=SUM(#REF!)),TRUE,FALSE)</f>
        <v>#REF!</v>
      </c>
      <c r="Y123" s="10" t="e">
        <f>IF((SUM(#REF!)=SUM(#REF!)),TRUE,FALSE)</f>
        <v>#REF!</v>
      </c>
      <c r="Z123" s="3"/>
      <c r="AA123" s="10" t="e">
        <f>T123-SUM(#REF!)</f>
        <v>#REF!</v>
      </c>
    </row>
    <row r="124" spans="2:27" s="10" customFormat="1">
      <c r="B124" s="3"/>
      <c r="C124" s="63"/>
      <c r="D124" s="10" t="s">
        <v>124</v>
      </c>
      <c r="E124" s="10" t="s">
        <v>12</v>
      </c>
      <c r="F124" s="67"/>
      <c r="G124" s="67"/>
      <c r="H124" s="10" t="e">
        <f>#REF!</f>
        <v>#REF!</v>
      </c>
      <c r="I124" s="10" t="e">
        <f t="shared" ref="I124:I129" si="3">T100</f>
        <v>#REF!</v>
      </c>
      <c r="J124" s="10">
        <v>1157</v>
      </c>
      <c r="K124" s="68" t="e">
        <f t="shared" ref="K124:K148" si="4">J124/H124</f>
        <v>#REF!</v>
      </c>
      <c r="L124" s="10">
        <v>0</v>
      </c>
      <c r="M124" s="68"/>
      <c r="N124" s="68" t="e">
        <f t="shared" ref="N124:N148" si="5">(L124+J124)/(I124+H124)</f>
        <v>#REF!</v>
      </c>
      <c r="O124" s="10">
        <v>423</v>
      </c>
      <c r="P124" s="10">
        <v>1183</v>
      </c>
      <c r="S124" s="3"/>
      <c r="T124" s="10" t="e">
        <f>SUM(#REF!)</f>
        <v>#REF!</v>
      </c>
      <c r="U124" s="69" t="e">
        <f>(#REF!-#REF!)/#REF!</f>
        <v>#REF!</v>
      </c>
      <c r="V124" s="69" t="e">
        <f>(T124-#REF!)/T124</f>
        <v>#REF!</v>
      </c>
      <c r="W124" s="69" t="e">
        <f>(#REF!+#REF!)/(#REF!+T124)</f>
        <v>#REF!</v>
      </c>
      <c r="X124" s="10" t="e">
        <f>IF((SUM(O148:Q148)=SUM(#REF!)),TRUE,FALSE)</f>
        <v>#REF!</v>
      </c>
      <c r="Y124" s="10" t="e">
        <f>IF((SUM(#REF!)=SUM(#REF!)),TRUE,FALSE)</f>
        <v>#REF!</v>
      </c>
      <c r="Z124" s="3"/>
      <c r="AA124" s="10" t="e">
        <f>T124-SUM(#REF!)</f>
        <v>#REF!</v>
      </c>
    </row>
    <row r="125" spans="2:27">
      <c r="D125" s="10" t="s">
        <v>120</v>
      </c>
      <c r="E125" s="10" t="s">
        <v>121</v>
      </c>
      <c r="F125" s="67">
        <v>261685</v>
      </c>
      <c r="G125" s="67" t="e">
        <f t="shared" ref="G125:G147" si="6">F125/(H125+I125)</f>
        <v>#REF!</v>
      </c>
      <c r="H125" s="10" t="e">
        <f>#REF!</f>
        <v>#REF!</v>
      </c>
      <c r="I125" s="10" t="e">
        <f t="shared" si="3"/>
        <v>#REF!</v>
      </c>
      <c r="J125" s="10" t="e">
        <f>#REF!</f>
        <v>#REF!</v>
      </c>
      <c r="K125" s="68" t="e">
        <f t="shared" si="4"/>
        <v>#REF!</v>
      </c>
      <c r="L125" s="10" t="e">
        <f>#REF!</f>
        <v>#REF!</v>
      </c>
      <c r="M125" s="68" t="e">
        <f t="shared" ref="M125:M148" si="7">L125/I125</f>
        <v>#REF!</v>
      </c>
      <c r="N125" s="68" t="e">
        <f t="shared" si="5"/>
        <v>#REF!</v>
      </c>
      <c r="O125" s="10">
        <v>306</v>
      </c>
      <c r="P125" s="10">
        <v>180</v>
      </c>
      <c r="Q125" s="10"/>
      <c r="R125" s="10"/>
    </row>
    <row r="126" spans="2:27">
      <c r="D126" s="10" t="s">
        <v>116</v>
      </c>
      <c r="E126" s="10" t="s">
        <v>117</v>
      </c>
      <c r="F126" s="67">
        <v>180635</v>
      </c>
      <c r="G126" s="67" t="e">
        <f t="shared" si="6"/>
        <v>#REF!</v>
      </c>
      <c r="H126" s="10" t="e">
        <f>#REF!</f>
        <v>#REF!</v>
      </c>
      <c r="I126" s="10" t="e">
        <f t="shared" si="3"/>
        <v>#REF!</v>
      </c>
      <c r="J126" s="10" t="e">
        <f>#REF!</f>
        <v>#REF!</v>
      </c>
      <c r="K126" s="68" t="e">
        <f t="shared" si="4"/>
        <v>#REF!</v>
      </c>
      <c r="L126" s="10" t="e">
        <f>#REF!</f>
        <v>#REF!</v>
      </c>
      <c r="M126" s="68" t="e">
        <f t="shared" si="7"/>
        <v>#REF!</v>
      </c>
      <c r="N126" s="68" t="e">
        <f t="shared" si="5"/>
        <v>#REF!</v>
      </c>
      <c r="O126" s="10">
        <v>388</v>
      </c>
      <c r="P126" s="10"/>
      <c r="Q126" s="10"/>
      <c r="R126" s="10"/>
    </row>
    <row r="127" spans="2:27">
      <c r="D127" s="10" t="s">
        <v>138</v>
      </c>
      <c r="E127" s="10" t="s">
        <v>139</v>
      </c>
      <c r="F127" s="67"/>
      <c r="G127" s="67"/>
      <c r="H127" s="10" t="e">
        <f>#REF!</f>
        <v>#REF!</v>
      </c>
      <c r="I127" s="10" t="e">
        <f t="shared" si="3"/>
        <v>#REF!</v>
      </c>
      <c r="J127" s="10">
        <v>478</v>
      </c>
      <c r="K127" s="68" t="e">
        <f t="shared" si="4"/>
        <v>#REF!</v>
      </c>
      <c r="L127" s="10">
        <v>16</v>
      </c>
      <c r="M127" s="68" t="e">
        <f t="shared" si="7"/>
        <v>#REF!</v>
      </c>
      <c r="N127" s="68" t="e">
        <f t="shared" si="5"/>
        <v>#REF!</v>
      </c>
      <c r="O127" s="10"/>
      <c r="P127" s="10">
        <v>1901</v>
      </c>
      <c r="Q127" s="10"/>
      <c r="R127" s="10"/>
    </row>
    <row r="128" spans="2:27">
      <c r="D128" s="10" t="s">
        <v>97</v>
      </c>
      <c r="E128" s="10" t="s">
        <v>98</v>
      </c>
      <c r="F128" s="67">
        <v>104000</v>
      </c>
      <c r="G128" s="67" t="e">
        <f t="shared" si="6"/>
        <v>#REF!</v>
      </c>
      <c r="H128" s="10" t="e">
        <f>#REF!</f>
        <v>#REF!</v>
      </c>
      <c r="I128" s="10" t="e">
        <f t="shared" si="3"/>
        <v>#REF!</v>
      </c>
      <c r="J128" s="10">
        <v>746</v>
      </c>
      <c r="K128" s="68" t="e">
        <f t="shared" si="4"/>
        <v>#REF!</v>
      </c>
      <c r="L128" s="10">
        <v>1367</v>
      </c>
      <c r="M128" s="68" t="e">
        <f t="shared" si="7"/>
        <v>#REF!</v>
      </c>
      <c r="N128" s="68" t="e">
        <f t="shared" si="5"/>
        <v>#REF!</v>
      </c>
      <c r="O128" s="10">
        <v>1409</v>
      </c>
      <c r="P128" s="10"/>
      <c r="Q128" s="10"/>
      <c r="R128" s="10"/>
    </row>
    <row r="129" spans="2:18">
      <c r="D129" s="10" t="s">
        <v>127</v>
      </c>
      <c r="E129" s="10" t="s">
        <v>128</v>
      </c>
      <c r="F129" s="67"/>
      <c r="G129" s="67"/>
      <c r="H129" s="10" t="e">
        <f>#REF!</f>
        <v>#REF!</v>
      </c>
      <c r="I129" s="10" t="e">
        <f t="shared" si="3"/>
        <v>#REF!</v>
      </c>
      <c r="J129" s="10">
        <v>1281</v>
      </c>
      <c r="K129" s="68" t="e">
        <f t="shared" si="4"/>
        <v>#REF!</v>
      </c>
      <c r="L129" s="10">
        <v>2621</v>
      </c>
      <c r="M129" s="68" t="e">
        <f t="shared" si="7"/>
        <v>#REF!</v>
      </c>
      <c r="N129" s="68" t="e">
        <f t="shared" si="5"/>
        <v>#REF!</v>
      </c>
      <c r="O129" s="10">
        <v>0</v>
      </c>
      <c r="P129" s="10">
        <v>2361</v>
      </c>
      <c r="Q129" s="10"/>
      <c r="R129" s="10"/>
    </row>
    <row r="130" spans="2:18">
      <c r="D130" s="10" t="s">
        <v>111</v>
      </c>
      <c r="E130" s="10" t="s">
        <v>164</v>
      </c>
      <c r="F130" s="67"/>
      <c r="G130" s="67"/>
      <c r="H130" s="10">
        <f>60+225+6</f>
        <v>291</v>
      </c>
      <c r="I130" s="10">
        <f>134+320</f>
        <v>454</v>
      </c>
      <c r="J130" s="10">
        <v>1</v>
      </c>
      <c r="K130" s="68">
        <f t="shared" si="4"/>
        <v>3.4364261168384879E-3</v>
      </c>
      <c r="L130" s="10">
        <v>11</v>
      </c>
      <c r="M130" s="68">
        <f t="shared" si="7"/>
        <v>2.4229074889867842E-2</v>
      </c>
      <c r="N130" s="68">
        <f t="shared" si="5"/>
        <v>1.6107382550335572E-2</v>
      </c>
      <c r="O130" s="10"/>
      <c r="P130" s="10"/>
      <c r="Q130" s="10"/>
      <c r="R130" s="10"/>
    </row>
    <row r="131" spans="2:18">
      <c r="D131" s="10" t="s">
        <v>111</v>
      </c>
      <c r="E131" s="10" t="s">
        <v>27</v>
      </c>
      <c r="F131" s="67">
        <v>533846</v>
      </c>
      <c r="G131" s="67" t="e">
        <f t="shared" si="6"/>
        <v>#REF!</v>
      </c>
      <c r="H131" s="10" t="e">
        <f>#REF!</f>
        <v>#REF!</v>
      </c>
      <c r="I131" s="10" t="e">
        <f t="shared" ref="I131:I148" si="8">T107</f>
        <v>#REF!</v>
      </c>
      <c r="J131" s="10">
        <v>161</v>
      </c>
      <c r="K131" s="68" t="e">
        <f t="shared" si="4"/>
        <v>#REF!</v>
      </c>
      <c r="L131" s="10">
        <v>839</v>
      </c>
      <c r="M131" s="68" t="e">
        <f t="shared" si="7"/>
        <v>#REF!</v>
      </c>
      <c r="N131" s="68" t="e">
        <f t="shared" si="5"/>
        <v>#REF!</v>
      </c>
      <c r="O131" s="10">
        <v>882</v>
      </c>
      <c r="P131" s="10">
        <v>180</v>
      </c>
      <c r="Q131" s="10"/>
      <c r="R131" s="10"/>
    </row>
    <row r="132" spans="2:18">
      <c r="D132" s="10" t="s">
        <v>112</v>
      </c>
      <c r="E132" s="10" t="s">
        <v>113</v>
      </c>
      <c r="F132" s="67">
        <v>478763</v>
      </c>
      <c r="G132" s="67" t="e">
        <f t="shared" si="6"/>
        <v>#REF!</v>
      </c>
      <c r="H132" s="10" t="e">
        <f>#REF!</f>
        <v>#REF!</v>
      </c>
      <c r="I132" s="10" t="e">
        <f t="shared" si="8"/>
        <v>#REF!</v>
      </c>
      <c r="J132" s="10" t="e">
        <f>#REF!</f>
        <v>#REF!</v>
      </c>
      <c r="K132" s="68" t="e">
        <f t="shared" si="4"/>
        <v>#REF!</v>
      </c>
      <c r="L132" s="10" t="e">
        <f>#REF!</f>
        <v>#REF!</v>
      </c>
      <c r="M132" s="68" t="e">
        <f t="shared" si="7"/>
        <v>#REF!</v>
      </c>
      <c r="N132" s="68" t="e">
        <f t="shared" si="5"/>
        <v>#REF!</v>
      </c>
      <c r="O132" s="10">
        <v>768</v>
      </c>
      <c r="P132" s="10"/>
      <c r="Q132" s="10"/>
      <c r="R132" s="10"/>
    </row>
    <row r="133" spans="2:18">
      <c r="D133" s="10" t="s">
        <v>107</v>
      </c>
      <c r="E133" s="10" t="s">
        <v>108</v>
      </c>
      <c r="F133" s="87">
        <v>1706080</v>
      </c>
      <c r="G133" s="67" t="e">
        <f t="shared" si="6"/>
        <v>#REF!</v>
      </c>
      <c r="H133" s="10" t="e">
        <f>#REF!</f>
        <v>#REF!</v>
      </c>
      <c r="I133" s="10" t="e">
        <f t="shared" si="8"/>
        <v>#REF!</v>
      </c>
      <c r="J133" s="10">
        <v>1532</v>
      </c>
      <c r="K133" s="68" t="e">
        <f t="shared" si="4"/>
        <v>#REF!</v>
      </c>
      <c r="L133" s="10">
        <v>4658</v>
      </c>
      <c r="M133" s="68" t="e">
        <f t="shared" si="7"/>
        <v>#REF!</v>
      </c>
      <c r="N133" s="68" t="e">
        <f t="shared" si="5"/>
        <v>#REF!</v>
      </c>
      <c r="O133" s="10">
        <v>1290</v>
      </c>
      <c r="P133" s="10">
        <v>2069</v>
      </c>
      <c r="Q133" s="10"/>
      <c r="R133" s="10"/>
    </row>
    <row r="134" spans="2:18">
      <c r="D134" s="10" t="s">
        <v>114</v>
      </c>
      <c r="E134" s="10" t="s">
        <v>115</v>
      </c>
      <c r="F134" s="67">
        <v>724421</v>
      </c>
      <c r="G134" s="67" t="e">
        <f t="shared" si="6"/>
        <v>#REF!</v>
      </c>
      <c r="H134" s="10" t="e">
        <f>#REF!</f>
        <v>#REF!</v>
      </c>
      <c r="I134" s="10" t="e">
        <f t="shared" si="8"/>
        <v>#REF!</v>
      </c>
      <c r="J134" s="10" t="e">
        <f>#REF!</f>
        <v>#REF!</v>
      </c>
      <c r="K134" s="68" t="e">
        <f t="shared" si="4"/>
        <v>#REF!</v>
      </c>
      <c r="L134" s="10" t="e">
        <f>#REF!</f>
        <v>#REF!</v>
      </c>
      <c r="M134" s="68" t="e">
        <f t="shared" si="7"/>
        <v>#REF!</v>
      </c>
      <c r="N134" s="68" t="e">
        <f t="shared" si="5"/>
        <v>#REF!</v>
      </c>
      <c r="O134" s="10">
        <v>719</v>
      </c>
      <c r="P134" s="10">
        <v>1439</v>
      </c>
      <c r="Q134" s="10"/>
      <c r="R134" s="10"/>
    </row>
    <row r="135" spans="2:18">
      <c r="D135" s="10" t="s">
        <v>103</v>
      </c>
      <c r="E135" s="10" t="s">
        <v>104</v>
      </c>
      <c r="F135" s="67">
        <v>123022</v>
      </c>
      <c r="G135" s="67" t="e">
        <f t="shared" si="6"/>
        <v>#REF!</v>
      </c>
      <c r="H135" s="10" t="e">
        <f>#REF!</f>
        <v>#REF!</v>
      </c>
      <c r="I135" s="10" t="e">
        <f t="shared" si="8"/>
        <v>#REF!</v>
      </c>
      <c r="J135" s="10" t="e">
        <f>#REF!</f>
        <v>#REF!</v>
      </c>
      <c r="K135" s="68" t="e">
        <f t="shared" si="4"/>
        <v>#REF!</v>
      </c>
      <c r="L135" s="10" t="e">
        <f>#REF!</f>
        <v>#REF!</v>
      </c>
      <c r="M135" s="68" t="e">
        <f t="shared" si="7"/>
        <v>#REF!</v>
      </c>
      <c r="N135" s="68" t="e">
        <f t="shared" si="5"/>
        <v>#REF!</v>
      </c>
      <c r="O135" s="10">
        <v>220</v>
      </c>
      <c r="P135" s="10">
        <v>376</v>
      </c>
      <c r="Q135" s="10"/>
      <c r="R135" s="10"/>
    </row>
    <row r="136" spans="2:18" ht="14.4">
      <c r="B136" s="425"/>
      <c r="D136" s="10" t="s">
        <v>101</v>
      </c>
      <c r="E136" s="10" t="s">
        <v>102</v>
      </c>
      <c r="F136" s="67">
        <v>613717</v>
      </c>
      <c r="G136" s="67" t="e">
        <f t="shared" si="6"/>
        <v>#REF!</v>
      </c>
      <c r="H136" s="10" t="e">
        <f>#REF!</f>
        <v>#REF!</v>
      </c>
      <c r="I136" s="10" t="e">
        <f t="shared" si="8"/>
        <v>#REF!</v>
      </c>
      <c r="J136" s="10">
        <v>1018</v>
      </c>
      <c r="K136" s="68" t="e">
        <f t="shared" si="4"/>
        <v>#REF!</v>
      </c>
      <c r="L136" s="10">
        <v>1975</v>
      </c>
      <c r="M136" s="68" t="e">
        <f t="shared" si="7"/>
        <v>#REF!</v>
      </c>
      <c r="N136" s="68" t="e">
        <f t="shared" si="5"/>
        <v>#REF!</v>
      </c>
      <c r="O136" s="10">
        <v>921</v>
      </c>
      <c r="P136" s="10">
        <v>2069</v>
      </c>
      <c r="Q136" s="10"/>
      <c r="R136" s="10"/>
    </row>
    <row r="137" spans="2:18">
      <c r="D137" s="10" t="s">
        <v>105</v>
      </c>
      <c r="E137" s="10" t="s">
        <v>106</v>
      </c>
      <c r="F137" s="67">
        <v>282340</v>
      </c>
      <c r="G137" s="67" t="e">
        <f t="shared" si="6"/>
        <v>#REF!</v>
      </c>
      <c r="H137" s="10" t="e">
        <f>#REF!</f>
        <v>#REF!</v>
      </c>
      <c r="I137" s="10" t="e">
        <f t="shared" si="8"/>
        <v>#REF!</v>
      </c>
      <c r="J137" s="10">
        <v>1010</v>
      </c>
      <c r="K137" s="68" t="e">
        <f t="shared" si="4"/>
        <v>#REF!</v>
      </c>
      <c r="L137" s="10">
        <v>389</v>
      </c>
      <c r="M137" s="68" t="e">
        <f t="shared" si="7"/>
        <v>#REF!</v>
      </c>
      <c r="N137" s="68" t="e">
        <f t="shared" si="5"/>
        <v>#REF!</v>
      </c>
      <c r="O137" s="10">
        <v>489</v>
      </c>
      <c r="P137" s="10">
        <v>864</v>
      </c>
      <c r="Q137" s="10"/>
      <c r="R137" s="10"/>
    </row>
    <row r="138" spans="2:18">
      <c r="D138" s="10" t="s">
        <v>99</v>
      </c>
      <c r="E138" s="10" t="s">
        <v>100</v>
      </c>
      <c r="F138" s="67">
        <v>166529</v>
      </c>
      <c r="G138" s="67" t="e">
        <f t="shared" si="6"/>
        <v>#REF!</v>
      </c>
      <c r="H138" s="10" t="e">
        <f>#REF!</f>
        <v>#REF!</v>
      </c>
      <c r="I138" s="10" t="e">
        <f t="shared" si="8"/>
        <v>#REF!</v>
      </c>
      <c r="J138" s="10">
        <v>1308</v>
      </c>
      <c r="K138" s="68" t="e">
        <f t="shared" si="4"/>
        <v>#REF!</v>
      </c>
      <c r="L138" s="10">
        <v>1235</v>
      </c>
      <c r="M138" s="68" t="e">
        <f t="shared" si="7"/>
        <v>#REF!</v>
      </c>
      <c r="N138" s="68" t="e">
        <f t="shared" si="5"/>
        <v>#REF!</v>
      </c>
      <c r="O138" s="10">
        <v>1231</v>
      </c>
      <c r="P138" s="10">
        <v>1198</v>
      </c>
      <c r="Q138" s="10"/>
      <c r="R138" s="10"/>
    </row>
    <row r="139" spans="2:18">
      <c r="D139" s="10" t="s">
        <v>111</v>
      </c>
      <c r="E139" s="10" t="s">
        <v>119</v>
      </c>
      <c r="F139" s="67">
        <v>1009747</v>
      </c>
      <c r="G139" s="67" t="e">
        <f t="shared" si="6"/>
        <v>#REF!</v>
      </c>
      <c r="H139" s="10" t="e">
        <f>#REF!</f>
        <v>#REF!</v>
      </c>
      <c r="I139" s="10" t="e">
        <f t="shared" si="8"/>
        <v>#REF!</v>
      </c>
      <c r="J139" s="10">
        <v>740</v>
      </c>
      <c r="K139" s="68" t="e">
        <f t="shared" si="4"/>
        <v>#REF!</v>
      </c>
      <c r="L139" s="10">
        <v>1601</v>
      </c>
      <c r="M139" s="68" t="e">
        <f t="shared" si="7"/>
        <v>#REF!</v>
      </c>
      <c r="N139" s="68" t="e">
        <f t="shared" si="5"/>
        <v>#REF!</v>
      </c>
      <c r="O139" s="10"/>
      <c r="P139" s="10">
        <v>1651</v>
      </c>
      <c r="Q139" s="10"/>
      <c r="R139" s="10"/>
    </row>
    <row r="140" spans="2:18">
      <c r="D140" s="10" t="s">
        <v>129</v>
      </c>
      <c r="E140" s="10" t="s">
        <v>130</v>
      </c>
      <c r="F140" s="67"/>
      <c r="G140" s="67"/>
      <c r="H140" s="10" t="e">
        <f>#REF!</f>
        <v>#REF!</v>
      </c>
      <c r="I140" s="10" t="e">
        <f t="shared" si="8"/>
        <v>#REF!</v>
      </c>
      <c r="J140" s="10" t="e">
        <f>#REF!</f>
        <v>#REF!</v>
      </c>
      <c r="K140" s="68" t="e">
        <f t="shared" si="4"/>
        <v>#REF!</v>
      </c>
      <c r="L140" s="10" t="e">
        <f>#REF!</f>
        <v>#REF!</v>
      </c>
      <c r="M140" s="68" t="e">
        <f t="shared" si="7"/>
        <v>#REF!</v>
      </c>
      <c r="N140" s="68" t="e">
        <f t="shared" si="5"/>
        <v>#REF!</v>
      </c>
      <c r="O140" s="10">
        <v>258</v>
      </c>
      <c r="P140" s="10">
        <v>380</v>
      </c>
      <c r="Q140" s="10"/>
      <c r="R140" s="10"/>
    </row>
    <row r="141" spans="2:18">
      <c r="D141" s="10" t="s">
        <v>135</v>
      </c>
      <c r="E141" s="10" t="s">
        <v>136</v>
      </c>
      <c r="F141" s="67"/>
      <c r="G141" s="67"/>
      <c r="H141" s="10" t="e">
        <f>#REF!</f>
        <v>#REF!</v>
      </c>
      <c r="I141" s="10" t="e">
        <f t="shared" si="8"/>
        <v>#REF!</v>
      </c>
      <c r="J141" s="10" t="e">
        <f>#REF!</f>
        <v>#REF!</v>
      </c>
      <c r="K141" s="68" t="e">
        <f t="shared" si="4"/>
        <v>#REF!</v>
      </c>
      <c r="L141" s="10" t="e">
        <f>#REF!</f>
        <v>#REF!</v>
      </c>
      <c r="M141" s="68" t="e">
        <f t="shared" si="7"/>
        <v>#REF!</v>
      </c>
      <c r="N141" s="68" t="e">
        <f t="shared" si="5"/>
        <v>#REF!</v>
      </c>
      <c r="O141" s="10">
        <v>351</v>
      </c>
      <c r="P141" s="10">
        <v>861</v>
      </c>
      <c r="Q141" s="10"/>
      <c r="R141" s="10"/>
    </row>
    <row r="142" spans="2:18">
      <c r="D142" s="10" t="s">
        <v>122</v>
      </c>
      <c r="E142" s="10" t="s">
        <v>137</v>
      </c>
      <c r="F142" s="67"/>
      <c r="G142" s="67"/>
      <c r="H142" s="10" t="e">
        <f>#REF!</f>
        <v>#REF!</v>
      </c>
      <c r="I142" s="10" t="e">
        <f t="shared" si="8"/>
        <v>#REF!</v>
      </c>
      <c r="J142" s="10">
        <v>442</v>
      </c>
      <c r="K142" s="68" t="e">
        <f t="shared" si="4"/>
        <v>#REF!</v>
      </c>
      <c r="L142" s="10">
        <v>1987</v>
      </c>
      <c r="M142" s="68" t="e">
        <f t="shared" si="7"/>
        <v>#REF!</v>
      </c>
      <c r="N142" s="68" t="e">
        <f t="shared" si="5"/>
        <v>#REF!</v>
      </c>
      <c r="O142" s="10">
        <v>440</v>
      </c>
      <c r="P142" s="10">
        <v>3429</v>
      </c>
      <c r="Q142" s="10">
        <v>0</v>
      </c>
      <c r="R142" s="10"/>
    </row>
    <row r="143" spans="2:18">
      <c r="D143" s="10" t="s">
        <v>122</v>
      </c>
      <c r="E143" s="10" t="s">
        <v>123</v>
      </c>
      <c r="F143" s="67">
        <v>6000000</v>
      </c>
      <c r="G143" s="67" t="e">
        <f t="shared" si="6"/>
        <v>#REF!</v>
      </c>
      <c r="H143" s="10" t="e">
        <f>#REF!</f>
        <v>#REF!</v>
      </c>
      <c r="I143" s="10" t="e">
        <f t="shared" si="8"/>
        <v>#REF!</v>
      </c>
      <c r="J143" s="10">
        <v>382</v>
      </c>
      <c r="K143" s="68" t="e">
        <f t="shared" si="4"/>
        <v>#REF!</v>
      </c>
      <c r="L143" s="10">
        <v>4843</v>
      </c>
      <c r="M143" s="68" t="e">
        <f t="shared" si="7"/>
        <v>#REF!</v>
      </c>
      <c r="N143" s="68" t="e">
        <f t="shared" si="5"/>
        <v>#REF!</v>
      </c>
      <c r="O143" s="10">
        <v>3812</v>
      </c>
      <c r="P143" s="10"/>
      <c r="Q143" s="10"/>
      <c r="R143" s="10"/>
    </row>
    <row r="144" spans="2:18">
      <c r="D144" s="10" t="s">
        <v>114</v>
      </c>
      <c r="E144" s="10" t="s">
        <v>118</v>
      </c>
      <c r="F144" s="67">
        <v>326122</v>
      </c>
      <c r="G144" s="67" t="e">
        <f t="shared" si="6"/>
        <v>#REF!</v>
      </c>
      <c r="H144" s="10" t="e">
        <f>#REF!</f>
        <v>#REF!</v>
      </c>
      <c r="I144" s="10" t="e">
        <f t="shared" si="8"/>
        <v>#REF!</v>
      </c>
      <c r="J144" s="10" t="e">
        <f>#REF!</f>
        <v>#REF!</v>
      </c>
      <c r="K144" s="68" t="e">
        <f t="shared" si="4"/>
        <v>#REF!</v>
      </c>
      <c r="L144" s="10" t="e">
        <f>#REF!</f>
        <v>#REF!</v>
      </c>
      <c r="M144" s="68" t="e">
        <f t="shared" si="7"/>
        <v>#REF!</v>
      </c>
      <c r="N144" s="68" t="e">
        <f t="shared" si="5"/>
        <v>#REF!</v>
      </c>
      <c r="O144" s="10">
        <v>259</v>
      </c>
      <c r="P144" s="10">
        <v>481</v>
      </c>
      <c r="Q144" s="10"/>
      <c r="R144" s="10"/>
    </row>
    <row r="145" spans="2:18">
      <c r="D145" s="10" t="s">
        <v>131</v>
      </c>
      <c r="E145" s="10" t="s">
        <v>132</v>
      </c>
      <c r="F145" s="67"/>
      <c r="G145" s="67"/>
      <c r="H145" s="10" t="e">
        <f>#REF!</f>
        <v>#REF!</v>
      </c>
      <c r="I145" s="10" t="e">
        <f t="shared" si="8"/>
        <v>#REF!</v>
      </c>
      <c r="J145" s="10" t="e">
        <f>#REF!</f>
        <v>#REF!</v>
      </c>
      <c r="K145" s="68" t="e">
        <f t="shared" si="4"/>
        <v>#REF!</v>
      </c>
      <c r="L145" s="10" t="e">
        <f>#REF!</f>
        <v>#REF!</v>
      </c>
      <c r="M145" s="68" t="e">
        <f t="shared" si="7"/>
        <v>#REF!</v>
      </c>
      <c r="N145" s="68" t="e">
        <f t="shared" si="5"/>
        <v>#REF!</v>
      </c>
      <c r="O145" s="10"/>
      <c r="P145" s="10">
        <v>168</v>
      </c>
      <c r="Q145" s="10"/>
      <c r="R145" s="10"/>
    </row>
    <row r="146" spans="2:18">
      <c r="D146" s="10" t="s">
        <v>125</v>
      </c>
      <c r="E146" s="10" t="s">
        <v>126</v>
      </c>
      <c r="F146" s="67"/>
      <c r="G146" s="67"/>
      <c r="H146" s="10" t="e">
        <f>#REF!</f>
        <v>#REF!</v>
      </c>
      <c r="I146" s="10" t="e">
        <f t="shared" si="8"/>
        <v>#REF!</v>
      </c>
      <c r="J146" s="10" t="e">
        <f>#REF!</f>
        <v>#REF!</v>
      </c>
      <c r="K146" s="68" t="e">
        <f t="shared" si="4"/>
        <v>#REF!</v>
      </c>
      <c r="L146" s="10" t="e">
        <f>#REF!</f>
        <v>#REF!</v>
      </c>
      <c r="M146" s="68" t="e">
        <f t="shared" si="7"/>
        <v>#REF!</v>
      </c>
      <c r="N146" s="68" t="e">
        <f t="shared" si="5"/>
        <v>#REF!</v>
      </c>
      <c r="O146" s="10">
        <v>751</v>
      </c>
      <c r="P146" s="10"/>
      <c r="Q146" s="10"/>
      <c r="R146" s="10"/>
    </row>
    <row r="147" spans="2:18">
      <c r="D147" s="10" t="s">
        <v>109</v>
      </c>
      <c r="E147" s="10" t="s">
        <v>110</v>
      </c>
      <c r="F147" s="67">
        <v>950000</v>
      </c>
      <c r="G147" s="67" t="e">
        <f t="shared" si="6"/>
        <v>#REF!</v>
      </c>
      <c r="H147" s="10" t="e">
        <f>#REF!</f>
        <v>#REF!</v>
      </c>
      <c r="I147" s="10" t="e">
        <f t="shared" si="8"/>
        <v>#REF!</v>
      </c>
      <c r="J147" s="10">
        <v>789</v>
      </c>
      <c r="K147" s="68" t="e">
        <f t="shared" si="4"/>
        <v>#REF!</v>
      </c>
      <c r="L147" s="10">
        <v>1144</v>
      </c>
      <c r="M147" s="68" t="e">
        <f t="shared" si="7"/>
        <v>#REF!</v>
      </c>
      <c r="N147" s="68" t="e">
        <f t="shared" si="5"/>
        <v>#REF!</v>
      </c>
      <c r="O147" s="10">
        <v>2751</v>
      </c>
      <c r="P147" s="10">
        <v>1658</v>
      </c>
      <c r="Q147" s="10"/>
      <c r="R147" s="10"/>
    </row>
    <row r="148" spans="2:18">
      <c r="D148" s="10" t="s">
        <v>133</v>
      </c>
      <c r="E148" s="10" t="s">
        <v>134</v>
      </c>
      <c r="F148" s="67"/>
      <c r="G148" s="67"/>
      <c r="H148" s="10" t="e">
        <f>#REF!</f>
        <v>#REF!</v>
      </c>
      <c r="I148" s="10" t="e">
        <f t="shared" si="8"/>
        <v>#REF!</v>
      </c>
      <c r="J148" s="10">
        <v>570</v>
      </c>
      <c r="K148" s="68" t="e">
        <f t="shared" si="4"/>
        <v>#REF!</v>
      </c>
      <c r="L148" s="10">
        <v>771</v>
      </c>
      <c r="M148" s="68" t="e">
        <f t="shared" si="7"/>
        <v>#REF!</v>
      </c>
      <c r="N148" s="68" t="e">
        <f t="shared" si="5"/>
        <v>#REF!</v>
      </c>
      <c r="O148" s="10">
        <v>382</v>
      </c>
      <c r="P148" s="10">
        <v>1022</v>
      </c>
      <c r="Q148" s="10"/>
      <c r="R148" s="10"/>
    </row>
    <row r="149" spans="2:18" ht="14.4">
      <c r="B149" s="425"/>
    </row>
  </sheetData>
  <mergeCells count="6">
    <mergeCell ref="D1:I1"/>
    <mergeCell ref="J1:Q1"/>
    <mergeCell ref="D2:F2"/>
    <mergeCell ref="G2:I2"/>
    <mergeCell ref="J2:M2"/>
    <mergeCell ref="N2:Q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opLeftCell="B1" workbookViewId="0">
      <pane ySplit="3" topLeftCell="A50" activePane="bottomLeft" state="frozen"/>
      <selection activeCell="A8" sqref="A8:XFD8"/>
      <selection pane="bottomLeft" activeCell="A54" sqref="A54:XFD54"/>
    </sheetView>
  </sheetViews>
  <sheetFormatPr defaultRowHeight="13.2"/>
  <cols>
    <col min="1" max="1" width="10.44140625" style="10" customWidth="1"/>
    <col min="2" max="2" width="31.6640625" style="3" customWidth="1"/>
    <col min="3" max="3" width="6.44140625" style="3" customWidth="1"/>
    <col min="4" max="4" width="8.5546875" style="3" customWidth="1"/>
    <col min="5" max="5" width="6.44140625" style="3" customWidth="1"/>
    <col min="6" max="6" width="9" style="3" customWidth="1"/>
    <col min="7" max="9" width="6.44140625" style="3" customWidth="1"/>
    <col min="10" max="10" width="8.5546875" style="3" customWidth="1"/>
    <col min="11" max="17" width="6.44140625" style="3" customWidth="1"/>
    <col min="18" max="16384" width="8.88671875" style="3"/>
  </cols>
  <sheetData>
    <row r="1" spans="1:28" ht="14.4" customHeight="1" thickBot="1">
      <c r="B1" s="623" t="s">
        <v>219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8" ht="13.95" customHeight="1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  <c r="Q2" s="472"/>
    </row>
    <row r="3" spans="1:28" ht="75.599999999999994">
      <c r="A3" s="10" t="s">
        <v>87</v>
      </c>
      <c r="B3" s="11" t="s">
        <v>177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 t="s">
        <v>282</v>
      </c>
    </row>
    <row r="4" spans="1:28" ht="13.8"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ht="14.4" thickBot="1"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ht="15.6" thickBot="1">
      <c r="B6" s="88" t="s">
        <v>214</v>
      </c>
      <c r="C6" s="97">
        <v>4</v>
      </c>
      <c r="D6" s="97">
        <v>0</v>
      </c>
      <c r="E6" s="98">
        <v>12</v>
      </c>
      <c r="F6" s="99">
        <v>41</v>
      </c>
      <c r="G6" s="100">
        <v>30</v>
      </c>
      <c r="H6" s="100">
        <v>5</v>
      </c>
      <c r="I6" s="101">
        <v>20</v>
      </c>
      <c r="J6" s="102">
        <v>0</v>
      </c>
      <c r="K6" s="103"/>
      <c r="L6" s="102">
        <v>0</v>
      </c>
      <c r="M6" s="101">
        <v>91</v>
      </c>
      <c r="N6" s="102">
        <v>0</v>
      </c>
      <c r="O6" s="104"/>
      <c r="P6" s="102">
        <v>2</v>
      </c>
      <c r="Q6" s="456"/>
      <c r="R6" s="475">
        <f>J6/SUM(C6:E6)</f>
        <v>0</v>
      </c>
      <c r="S6" s="3">
        <f>SUM(F6:H6)</f>
        <v>76</v>
      </c>
      <c r="T6" s="3">
        <f>SUM(C6:E6)</f>
        <v>16</v>
      </c>
      <c r="U6" s="3">
        <f>SUM(M6:P6)</f>
        <v>93</v>
      </c>
      <c r="V6" s="3">
        <f>SUM(I6:L6)</f>
        <v>20</v>
      </c>
      <c r="W6" s="3">
        <f>U6-S6</f>
        <v>17</v>
      </c>
      <c r="X6" s="3">
        <f>V6-T6</f>
        <v>4</v>
      </c>
      <c r="Y6" s="475">
        <f>M6/S6</f>
        <v>1.1973684210526316</v>
      </c>
    </row>
    <row r="7" spans="1:28" ht="15.6" thickBot="1">
      <c r="B7" s="88" t="s">
        <v>215</v>
      </c>
      <c r="C7" s="105">
        <v>0</v>
      </c>
      <c r="D7" s="105">
        <v>1</v>
      </c>
      <c r="E7" s="106">
        <v>0</v>
      </c>
      <c r="F7" s="107">
        <v>0</v>
      </c>
      <c r="G7" s="108">
        <v>120</v>
      </c>
      <c r="H7" s="108">
        <v>0</v>
      </c>
      <c r="I7" s="109">
        <v>1</v>
      </c>
      <c r="J7" s="110">
        <v>0</v>
      </c>
      <c r="K7" s="111">
        <v>0</v>
      </c>
      <c r="L7" s="110">
        <v>0</v>
      </c>
      <c r="M7" s="109">
        <v>106</v>
      </c>
      <c r="N7" s="112"/>
      <c r="O7" s="110">
        <v>0</v>
      </c>
      <c r="P7" s="110">
        <v>0</v>
      </c>
      <c r="Q7" s="456"/>
      <c r="R7" s="475">
        <f t="shared" ref="R7:R77" si="0">J7/SUM(C7:E7)</f>
        <v>0</v>
      </c>
      <c r="S7" s="3">
        <f>SUM(F7:H7)</f>
        <v>120</v>
      </c>
      <c r="T7" s="3">
        <f>SUM(C7:E7)</f>
        <v>1</v>
      </c>
      <c r="U7" s="3">
        <f>SUM(M7:P7)</f>
        <v>106</v>
      </c>
      <c r="V7" s="3">
        <f>SUM(I7:L7)</f>
        <v>1</v>
      </c>
      <c r="W7" s="3">
        <f>U7-S7</f>
        <v>-14</v>
      </c>
      <c r="X7" s="3">
        <f>V7-T7</f>
        <v>0</v>
      </c>
      <c r="Y7" s="475">
        <f>M7/S7</f>
        <v>0.8833333333333333</v>
      </c>
    </row>
    <row r="8" spans="1:28" s="495" customFormat="1" ht="15.6" thickBot="1">
      <c r="A8" s="519"/>
      <c r="B8" s="552"/>
      <c r="C8" s="553"/>
      <c r="D8" s="553"/>
      <c r="E8" s="554"/>
      <c r="F8" s="555"/>
      <c r="G8" s="556"/>
      <c r="H8" s="556"/>
      <c r="I8" s="557"/>
      <c r="J8" s="558"/>
      <c r="K8" s="559"/>
      <c r="L8" s="558"/>
      <c r="M8" s="557"/>
      <c r="N8" s="560"/>
      <c r="O8" s="558"/>
      <c r="P8" s="558"/>
      <c r="Q8" s="538"/>
      <c r="R8" s="526" t="e">
        <f t="shared" si="0"/>
        <v>#DIV/0!</v>
      </c>
      <c r="S8" s="495">
        <f t="shared" ref="S8:S78" si="1">SUM(F8:H8)</f>
        <v>0</v>
      </c>
      <c r="T8" s="495">
        <f t="shared" ref="T8:T78" si="2">SUM(C8:E8)</f>
        <v>0</v>
      </c>
      <c r="U8" s="495">
        <f t="shared" ref="U8:U78" si="3">SUM(M8:P8)</f>
        <v>0</v>
      </c>
      <c r="V8" s="495">
        <f t="shared" ref="V8:V78" si="4">SUM(I8:L8)</f>
        <v>0</v>
      </c>
      <c r="W8" s="495">
        <f t="shared" ref="W8:X78" si="5">U8-S8</f>
        <v>0</v>
      </c>
      <c r="X8" s="495">
        <f t="shared" si="5"/>
        <v>0</v>
      </c>
      <c r="Y8" s="526" t="e">
        <f t="shared" ref="Y8:Y78" si="6">M8/S8</f>
        <v>#DIV/0!</v>
      </c>
    </row>
    <row r="9" spans="1:28" ht="15.6" thickBot="1">
      <c r="A9" s="10" t="s">
        <v>124</v>
      </c>
      <c r="B9" s="465" t="s">
        <v>12</v>
      </c>
      <c r="C9" s="105"/>
      <c r="D9" s="105"/>
      <c r="E9" s="106"/>
      <c r="F9" s="316"/>
      <c r="G9" s="317"/>
      <c r="H9" s="317"/>
      <c r="I9" s="318"/>
      <c r="J9" s="319"/>
      <c r="K9" s="320"/>
      <c r="L9" s="319"/>
      <c r="M9" s="318"/>
      <c r="N9" s="321"/>
      <c r="O9" s="319"/>
      <c r="P9" s="319"/>
      <c r="Q9" s="456"/>
      <c r="R9" s="475" t="e">
        <f t="shared" si="0"/>
        <v>#DIV/0!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5"/>
        <v>0</v>
      </c>
      <c r="Y9" s="475" t="e">
        <f t="shared" si="6"/>
        <v>#DIV/0!</v>
      </c>
    </row>
    <row r="10" spans="1:28" ht="13.8" thickBot="1">
      <c r="B10" s="95" t="s">
        <v>204</v>
      </c>
      <c r="C10" s="105">
        <v>0</v>
      </c>
      <c r="D10" s="105">
        <v>119</v>
      </c>
      <c r="E10" s="106">
        <v>0</v>
      </c>
      <c r="F10" s="113">
        <v>0</v>
      </c>
      <c r="G10" s="114">
        <v>0</v>
      </c>
      <c r="H10" s="114">
        <v>0</v>
      </c>
      <c r="I10" s="115">
        <v>20</v>
      </c>
      <c r="J10" s="116">
        <v>83</v>
      </c>
      <c r="K10" s="117">
        <v>0</v>
      </c>
      <c r="L10" s="116">
        <v>16</v>
      </c>
      <c r="M10" s="115">
        <v>0</v>
      </c>
      <c r="N10" s="116">
        <v>0</v>
      </c>
      <c r="O10" s="116">
        <v>0</v>
      </c>
      <c r="P10" s="116">
        <v>0</v>
      </c>
      <c r="Q10" s="456"/>
      <c r="R10" s="475">
        <f t="shared" si="0"/>
        <v>0.69747899159663862</v>
      </c>
      <c r="S10" s="3">
        <f t="shared" si="1"/>
        <v>0</v>
      </c>
      <c r="T10" s="3">
        <f t="shared" si="2"/>
        <v>119</v>
      </c>
      <c r="U10" s="3">
        <f t="shared" si="3"/>
        <v>0</v>
      </c>
      <c r="V10" s="3">
        <f t="shared" si="4"/>
        <v>119</v>
      </c>
      <c r="W10" s="3">
        <f t="shared" si="5"/>
        <v>0</v>
      </c>
      <c r="X10" s="3">
        <f t="shared" si="5"/>
        <v>0</v>
      </c>
      <c r="Y10" s="475" t="e">
        <f t="shared" si="6"/>
        <v>#DIV/0!</v>
      </c>
      <c r="AA10" s="3">
        <v>0</v>
      </c>
      <c r="AB10" s="3">
        <v>0</v>
      </c>
    </row>
    <row r="11" spans="1:28" ht="13.8" thickBot="1">
      <c r="B11" s="5"/>
      <c r="C11" s="309"/>
      <c r="D11" s="309"/>
      <c r="E11" s="310"/>
      <c r="F11" s="442"/>
      <c r="G11" s="443"/>
      <c r="H11" s="443"/>
      <c r="I11" s="444"/>
      <c r="J11" s="445"/>
      <c r="K11" s="446"/>
      <c r="L11" s="445"/>
      <c r="M11" s="444"/>
      <c r="N11" s="445"/>
      <c r="O11" s="445"/>
      <c r="P11" s="445"/>
      <c r="Q11" s="456"/>
      <c r="R11" s="475" t="e">
        <f t="shared" si="0"/>
        <v>#DIV/0!</v>
      </c>
      <c r="S11" s="3">
        <f t="shared" si="1"/>
        <v>0</v>
      </c>
      <c r="T11" s="3">
        <f t="shared" si="2"/>
        <v>0</v>
      </c>
      <c r="U11" s="3">
        <f t="shared" si="3"/>
        <v>0</v>
      </c>
      <c r="V11" s="3">
        <f t="shared" si="4"/>
        <v>0</v>
      </c>
      <c r="W11" s="3">
        <f t="shared" si="5"/>
        <v>0</v>
      </c>
      <c r="X11" s="3">
        <f t="shared" si="5"/>
        <v>0</v>
      </c>
      <c r="Y11" s="475" t="e">
        <f t="shared" si="6"/>
        <v>#DIV/0!</v>
      </c>
    </row>
    <row r="12" spans="1:28" ht="13.8" thickBot="1">
      <c r="A12" s="10" t="s">
        <v>120</v>
      </c>
      <c r="B12" s="465" t="s">
        <v>73</v>
      </c>
      <c r="C12" s="118">
        <v>387</v>
      </c>
      <c r="D12" s="118">
        <v>309</v>
      </c>
      <c r="E12" s="119">
        <v>5</v>
      </c>
      <c r="F12" s="120">
        <v>432</v>
      </c>
      <c r="G12" s="121">
        <v>475</v>
      </c>
      <c r="H12" s="121">
        <v>0</v>
      </c>
      <c r="I12" s="122">
        <v>209</v>
      </c>
      <c r="J12" s="123">
        <v>188</v>
      </c>
      <c r="K12" s="124">
        <v>39</v>
      </c>
      <c r="L12" s="123">
        <v>278</v>
      </c>
      <c r="M12" s="122">
        <v>170</v>
      </c>
      <c r="N12" s="123">
        <v>6</v>
      </c>
      <c r="O12" s="123">
        <v>0</v>
      </c>
      <c r="P12" s="123">
        <v>736</v>
      </c>
      <c r="Q12" s="456"/>
      <c r="R12" s="475">
        <f t="shared" si="0"/>
        <v>0.26818830242510699</v>
      </c>
      <c r="S12" s="3">
        <f t="shared" si="1"/>
        <v>907</v>
      </c>
      <c r="T12" s="3">
        <f t="shared" si="2"/>
        <v>701</v>
      </c>
      <c r="U12" s="3">
        <f t="shared" si="3"/>
        <v>912</v>
      </c>
      <c r="V12" s="3">
        <f t="shared" si="4"/>
        <v>714</v>
      </c>
      <c r="W12" s="3">
        <f t="shared" si="5"/>
        <v>5</v>
      </c>
      <c r="X12" s="3">
        <f t="shared" si="5"/>
        <v>13</v>
      </c>
      <c r="Y12" s="475">
        <f t="shared" si="6"/>
        <v>0.1874310915104741</v>
      </c>
      <c r="AA12" s="3">
        <v>1</v>
      </c>
      <c r="AB12" s="3">
        <v>959</v>
      </c>
    </row>
    <row r="13" spans="1:28" ht="13.8" thickBot="1">
      <c r="A13" s="10" t="s">
        <v>109</v>
      </c>
      <c r="B13" s="465" t="s">
        <v>148</v>
      </c>
      <c r="C13" s="132">
        <v>0</v>
      </c>
      <c r="D13" s="132">
        <v>0</v>
      </c>
      <c r="E13" s="133">
        <v>0</v>
      </c>
      <c r="F13" s="389">
        <v>3324</v>
      </c>
      <c r="G13" s="390">
        <v>1197</v>
      </c>
      <c r="H13" s="390">
        <v>2127</v>
      </c>
      <c r="I13" s="391">
        <v>0</v>
      </c>
      <c r="J13" s="392">
        <v>0</v>
      </c>
      <c r="K13" s="393">
        <v>0</v>
      </c>
      <c r="L13" s="392">
        <v>0</v>
      </c>
      <c r="M13" s="394">
        <v>3351</v>
      </c>
      <c r="N13" s="392">
        <v>0</v>
      </c>
      <c r="O13" s="392">
        <v>12</v>
      </c>
      <c r="P13" s="392">
        <v>53</v>
      </c>
      <c r="Q13" s="456"/>
      <c r="R13" s="475" t="e">
        <f t="shared" si="0"/>
        <v>#DIV/0!</v>
      </c>
      <c r="S13" s="3">
        <f t="shared" si="1"/>
        <v>6648</v>
      </c>
      <c r="T13" s="3">
        <f t="shared" si="2"/>
        <v>0</v>
      </c>
      <c r="U13" s="3">
        <f t="shared" si="3"/>
        <v>3416</v>
      </c>
      <c r="V13" s="3">
        <f t="shared" si="4"/>
        <v>0</v>
      </c>
      <c r="W13" s="3">
        <f t="shared" si="5"/>
        <v>-3232</v>
      </c>
      <c r="X13" s="3">
        <f t="shared" si="5"/>
        <v>0</v>
      </c>
      <c r="Y13" s="475">
        <f t="shared" si="6"/>
        <v>0.50406137184115518</v>
      </c>
      <c r="AA13" s="3">
        <v>3</v>
      </c>
      <c r="AB13" s="3">
        <v>40</v>
      </c>
    </row>
    <row r="14" spans="1:28" ht="13.8" thickBot="1">
      <c r="B14" s="465"/>
      <c r="C14" s="309"/>
      <c r="D14" s="309"/>
      <c r="E14" s="310"/>
      <c r="F14" s="329"/>
      <c r="G14" s="330"/>
      <c r="H14" s="330"/>
      <c r="I14" s="312"/>
      <c r="J14" s="313"/>
      <c r="K14" s="331"/>
      <c r="L14" s="313"/>
      <c r="M14" s="441"/>
      <c r="N14" s="313"/>
      <c r="O14" s="313"/>
      <c r="P14" s="313"/>
      <c r="Q14" s="456"/>
      <c r="R14" s="475" t="e">
        <f t="shared" si="0"/>
        <v>#DIV/0!</v>
      </c>
      <c r="S14" s="3">
        <f t="shared" si="1"/>
        <v>0</v>
      </c>
      <c r="T14" s="3">
        <f t="shared" si="2"/>
        <v>0</v>
      </c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5"/>
        <v>0</v>
      </c>
      <c r="Y14" s="475" t="e">
        <f t="shared" si="6"/>
        <v>#DIV/0!</v>
      </c>
    </row>
    <row r="15" spans="1:28" ht="15.6" thickBot="1">
      <c r="B15" s="465" t="s">
        <v>212</v>
      </c>
      <c r="C15" s="134"/>
      <c r="D15" s="134"/>
      <c r="E15" s="135"/>
      <c r="F15" s="136">
        <v>390</v>
      </c>
      <c r="G15" s="137">
        <v>543</v>
      </c>
      <c r="H15" s="137">
        <v>190</v>
      </c>
      <c r="I15" s="138"/>
      <c r="J15" s="139"/>
      <c r="K15" s="140"/>
      <c r="L15" s="139"/>
      <c r="M15" s="141">
        <v>829</v>
      </c>
      <c r="N15" s="142">
        <v>169</v>
      </c>
      <c r="O15" s="142">
        <v>18</v>
      </c>
      <c r="P15" s="142">
        <v>14</v>
      </c>
      <c r="Q15" s="456"/>
      <c r="R15" s="475" t="e">
        <f t="shared" si="0"/>
        <v>#DIV/0!</v>
      </c>
      <c r="S15" s="3">
        <f t="shared" si="1"/>
        <v>1123</v>
      </c>
      <c r="T15" s="3">
        <f t="shared" si="2"/>
        <v>0</v>
      </c>
      <c r="U15" s="3">
        <f t="shared" si="3"/>
        <v>1030</v>
      </c>
      <c r="V15" s="3">
        <f t="shared" si="4"/>
        <v>0</v>
      </c>
      <c r="W15" s="3">
        <f t="shared" si="5"/>
        <v>-93</v>
      </c>
      <c r="X15" s="3">
        <f t="shared" si="5"/>
        <v>0</v>
      </c>
      <c r="Y15" s="475">
        <f t="shared" si="6"/>
        <v>0.73820124666073017</v>
      </c>
    </row>
    <row r="16" spans="1:28" ht="15.6" thickBot="1">
      <c r="A16" s="10" t="s">
        <v>138</v>
      </c>
      <c r="B16" s="465" t="s">
        <v>149</v>
      </c>
      <c r="C16" s="395">
        <v>60</v>
      </c>
      <c r="D16" s="396">
        <v>1255</v>
      </c>
      <c r="E16" s="143"/>
      <c r="F16" s="397">
        <v>6</v>
      </c>
      <c r="G16" s="398">
        <v>2</v>
      </c>
      <c r="H16" s="399"/>
      <c r="I16" s="400">
        <v>432</v>
      </c>
      <c r="J16" s="401">
        <v>645</v>
      </c>
      <c r="K16" s="402">
        <v>129</v>
      </c>
      <c r="L16" s="401">
        <v>181</v>
      </c>
      <c r="M16" s="400">
        <v>6</v>
      </c>
      <c r="N16" s="403"/>
      <c r="O16" s="401">
        <v>2</v>
      </c>
      <c r="P16" s="403"/>
      <c r="Q16" s="476"/>
      <c r="R16" s="475">
        <f t="shared" si="0"/>
        <v>0.49049429657794674</v>
      </c>
      <c r="S16" s="3">
        <f t="shared" si="1"/>
        <v>8</v>
      </c>
      <c r="T16" s="3">
        <f t="shared" si="2"/>
        <v>1315</v>
      </c>
      <c r="U16" s="3">
        <f t="shared" si="3"/>
        <v>8</v>
      </c>
      <c r="V16" s="3">
        <f t="shared" si="4"/>
        <v>1387</v>
      </c>
      <c r="W16" s="3">
        <f t="shared" si="5"/>
        <v>0</v>
      </c>
      <c r="X16" s="3">
        <f t="shared" si="5"/>
        <v>72</v>
      </c>
      <c r="Y16" s="475">
        <f t="shared" si="6"/>
        <v>0.75</v>
      </c>
      <c r="AA16" s="3">
        <v>0</v>
      </c>
      <c r="AB16" s="3">
        <v>31</v>
      </c>
    </row>
    <row r="17" spans="1:29" ht="15.6" thickBot="1">
      <c r="A17" s="10" t="s">
        <v>116</v>
      </c>
      <c r="B17" s="465" t="s">
        <v>15</v>
      </c>
      <c r="C17" s="144"/>
      <c r="D17" s="144"/>
      <c r="E17" s="145"/>
      <c r="F17" s="146"/>
      <c r="G17" s="147"/>
      <c r="H17" s="147"/>
      <c r="I17" s="148"/>
      <c r="J17" s="149"/>
      <c r="K17" s="150"/>
      <c r="L17" s="149"/>
      <c r="M17" s="148"/>
      <c r="N17" s="149"/>
      <c r="O17" s="149"/>
      <c r="P17" s="149"/>
      <c r="Q17" s="476"/>
      <c r="R17" s="475" t="e">
        <f t="shared" si="0"/>
        <v>#DIV/0!</v>
      </c>
      <c r="S17" s="3">
        <f t="shared" si="1"/>
        <v>0</v>
      </c>
      <c r="T17" s="3">
        <f t="shared" si="2"/>
        <v>0</v>
      </c>
      <c r="U17" s="3">
        <f t="shared" si="3"/>
        <v>0</v>
      </c>
      <c r="V17" s="3">
        <f t="shared" si="4"/>
        <v>0</v>
      </c>
      <c r="W17" s="3">
        <f t="shared" si="5"/>
        <v>0</v>
      </c>
      <c r="X17" s="3">
        <f t="shared" si="5"/>
        <v>0</v>
      </c>
      <c r="Y17" s="475" t="e">
        <f t="shared" si="6"/>
        <v>#DIV/0!</v>
      </c>
      <c r="AA17" s="3">
        <v>0</v>
      </c>
      <c r="AB17" s="3">
        <v>3</v>
      </c>
    </row>
    <row r="18" spans="1:29" ht="15.6" thickBot="1">
      <c r="A18" s="10" t="s">
        <v>140</v>
      </c>
      <c r="B18" s="465" t="s">
        <v>16</v>
      </c>
      <c r="C18" s="132">
        <v>99</v>
      </c>
      <c r="D18" s="132">
        <v>474</v>
      </c>
      <c r="E18" s="133">
        <v>0</v>
      </c>
      <c r="F18" s="151"/>
      <c r="G18" s="152"/>
      <c r="H18" s="152"/>
      <c r="I18" s="153">
        <v>143</v>
      </c>
      <c r="J18" s="154">
        <v>315</v>
      </c>
      <c r="K18" s="155">
        <v>50</v>
      </c>
      <c r="L18" s="154">
        <v>65</v>
      </c>
      <c r="M18" s="156"/>
      <c r="N18" s="157"/>
      <c r="O18" s="157"/>
      <c r="P18" s="157"/>
      <c r="Q18" s="476"/>
      <c r="R18" s="475">
        <f t="shared" si="0"/>
        <v>0.54973821989528793</v>
      </c>
      <c r="S18" s="3">
        <f t="shared" si="1"/>
        <v>0</v>
      </c>
      <c r="T18" s="3">
        <f t="shared" si="2"/>
        <v>573</v>
      </c>
      <c r="U18" s="3">
        <f t="shared" si="3"/>
        <v>0</v>
      </c>
      <c r="V18" s="3">
        <f t="shared" si="4"/>
        <v>573</v>
      </c>
      <c r="W18" s="3">
        <f t="shared" si="5"/>
        <v>0</v>
      </c>
      <c r="X18" s="3">
        <f t="shared" si="5"/>
        <v>0</v>
      </c>
      <c r="Y18" s="475" t="e">
        <f t="shared" si="6"/>
        <v>#DIV/0!</v>
      </c>
    </row>
    <row r="19" spans="1:29" ht="13.8" thickBot="1">
      <c r="A19" s="10" t="s">
        <v>140</v>
      </c>
      <c r="B19" s="465" t="s">
        <v>150</v>
      </c>
      <c r="C19" s="105">
        <v>95</v>
      </c>
      <c r="D19" s="105">
        <v>0</v>
      </c>
      <c r="E19" s="106">
        <v>0</v>
      </c>
      <c r="F19" s="158">
        <v>323</v>
      </c>
      <c r="G19" s="159">
        <v>0</v>
      </c>
      <c r="H19" s="159">
        <v>0</v>
      </c>
      <c r="I19" s="160">
        <v>98</v>
      </c>
      <c r="J19" s="161">
        <v>0</v>
      </c>
      <c r="K19" s="162">
        <v>0</v>
      </c>
      <c r="L19" s="161">
        <v>0</v>
      </c>
      <c r="M19" s="160">
        <v>195</v>
      </c>
      <c r="N19" s="161">
        <v>0</v>
      </c>
      <c r="O19" s="161">
        <v>0</v>
      </c>
      <c r="P19" s="161">
        <v>0</v>
      </c>
      <c r="Q19" s="456"/>
      <c r="R19" s="475">
        <f t="shared" si="0"/>
        <v>0</v>
      </c>
      <c r="S19" s="3">
        <f t="shared" si="1"/>
        <v>323</v>
      </c>
      <c r="T19" s="3">
        <f t="shared" si="2"/>
        <v>95</v>
      </c>
      <c r="U19" s="3">
        <f t="shared" si="3"/>
        <v>195</v>
      </c>
      <c r="V19" s="3">
        <f t="shared" si="4"/>
        <v>98</v>
      </c>
      <c r="W19" s="3">
        <f t="shared" si="5"/>
        <v>-128</v>
      </c>
      <c r="X19" s="3">
        <f t="shared" si="5"/>
        <v>3</v>
      </c>
      <c r="Y19" s="475">
        <f t="shared" si="6"/>
        <v>0.60371517027863775</v>
      </c>
      <c r="AA19" s="3">
        <v>0</v>
      </c>
      <c r="AB19" s="3">
        <v>0</v>
      </c>
    </row>
    <row r="20" spans="1:29" ht="13.8" thickBot="1">
      <c r="A20" s="10" t="s">
        <v>101</v>
      </c>
      <c r="B20" s="95" t="s">
        <v>205</v>
      </c>
      <c r="C20" s="105">
        <v>0</v>
      </c>
      <c r="D20" s="105">
        <v>0</v>
      </c>
      <c r="E20" s="106">
        <v>0</v>
      </c>
      <c r="F20" s="113">
        <v>0</v>
      </c>
      <c r="G20" s="114">
        <v>535</v>
      </c>
      <c r="H20" s="114">
        <v>0</v>
      </c>
      <c r="I20" s="115">
        <v>0</v>
      </c>
      <c r="J20" s="116">
        <v>0</v>
      </c>
      <c r="K20" s="117">
        <v>0</v>
      </c>
      <c r="L20" s="116">
        <v>0</v>
      </c>
      <c r="M20" s="115">
        <v>460</v>
      </c>
      <c r="N20" s="116">
        <v>0</v>
      </c>
      <c r="O20" s="116">
        <v>0</v>
      </c>
      <c r="P20" s="116">
        <v>41</v>
      </c>
      <c r="Q20" s="456"/>
      <c r="R20" s="475" t="e">
        <f t="shared" si="0"/>
        <v>#DIV/0!</v>
      </c>
      <c r="S20" s="3">
        <f t="shared" si="1"/>
        <v>535</v>
      </c>
      <c r="T20" s="3">
        <f t="shared" si="2"/>
        <v>0</v>
      </c>
      <c r="U20" s="3">
        <f t="shared" si="3"/>
        <v>501</v>
      </c>
      <c r="V20" s="3">
        <f t="shared" si="4"/>
        <v>0</v>
      </c>
      <c r="W20" s="3">
        <f t="shared" si="5"/>
        <v>-34</v>
      </c>
      <c r="X20" s="3">
        <f t="shared" si="5"/>
        <v>0</v>
      </c>
      <c r="Y20" s="475">
        <f t="shared" si="6"/>
        <v>0.85981308411214952</v>
      </c>
      <c r="AA20" s="3">
        <v>0</v>
      </c>
      <c r="AB20" s="3">
        <v>0</v>
      </c>
    </row>
    <row r="21" spans="1:29" ht="13.8" thickBot="1">
      <c r="A21" s="10" t="s">
        <v>97</v>
      </c>
      <c r="B21" s="465" t="s">
        <v>17</v>
      </c>
      <c r="C21" s="132">
        <v>340</v>
      </c>
      <c r="D21" s="132">
        <v>519</v>
      </c>
      <c r="E21" s="133">
        <v>0</v>
      </c>
      <c r="F21" s="367">
        <v>326</v>
      </c>
      <c r="G21" s="368">
        <v>1000</v>
      </c>
      <c r="H21" s="369">
        <v>0</v>
      </c>
      <c r="I21" s="370">
        <v>264</v>
      </c>
      <c r="J21" s="371">
        <v>197</v>
      </c>
      <c r="K21" s="372">
        <v>256</v>
      </c>
      <c r="L21" s="371">
        <v>41</v>
      </c>
      <c r="M21" s="370">
        <v>213</v>
      </c>
      <c r="N21" s="371">
        <v>5</v>
      </c>
      <c r="O21" s="371">
        <v>199</v>
      </c>
      <c r="P21" s="371">
        <v>901</v>
      </c>
      <c r="Q21" s="456"/>
      <c r="R21" s="475">
        <f t="shared" si="0"/>
        <v>0.22933643771827705</v>
      </c>
      <c r="S21" s="3">
        <f t="shared" si="1"/>
        <v>1326</v>
      </c>
      <c r="T21" s="3">
        <f t="shared" si="2"/>
        <v>859</v>
      </c>
      <c r="U21" s="3">
        <f t="shared" si="3"/>
        <v>1318</v>
      </c>
      <c r="V21" s="3">
        <f t="shared" si="4"/>
        <v>758</v>
      </c>
      <c r="W21" s="3">
        <f t="shared" si="5"/>
        <v>-8</v>
      </c>
      <c r="X21" s="3">
        <f t="shared" si="5"/>
        <v>-101</v>
      </c>
      <c r="Y21" s="475">
        <f t="shared" si="6"/>
        <v>0.16063348416289594</v>
      </c>
      <c r="AA21" s="3">
        <v>0</v>
      </c>
      <c r="AB21" s="3">
        <v>64</v>
      </c>
    </row>
    <row r="22" spans="1:29" ht="15.6" thickBot="1">
      <c r="A22" s="10" t="s">
        <v>141</v>
      </c>
      <c r="B22" s="465" t="s">
        <v>18</v>
      </c>
      <c r="C22" s="132">
        <v>39</v>
      </c>
      <c r="D22" s="132">
        <v>26</v>
      </c>
      <c r="E22" s="133">
        <v>13</v>
      </c>
      <c r="F22" s="433"/>
      <c r="G22" s="434"/>
      <c r="H22" s="434"/>
      <c r="I22" s="435">
        <v>187</v>
      </c>
      <c r="J22" s="436">
        <v>28</v>
      </c>
      <c r="K22" s="437">
        <v>14</v>
      </c>
      <c r="L22" s="436">
        <v>2</v>
      </c>
      <c r="M22" s="438"/>
      <c r="N22" s="439"/>
      <c r="O22" s="439"/>
      <c r="P22" s="439"/>
      <c r="Q22" s="476"/>
      <c r="R22" s="475">
        <f>J22/SUM(C22:E22)</f>
        <v>0.35897435897435898</v>
      </c>
      <c r="S22" s="3">
        <f t="shared" si="1"/>
        <v>0</v>
      </c>
      <c r="T22" s="3">
        <f t="shared" si="2"/>
        <v>78</v>
      </c>
      <c r="U22" s="3">
        <f t="shared" si="3"/>
        <v>0</v>
      </c>
      <c r="V22" s="3">
        <f t="shared" si="4"/>
        <v>231</v>
      </c>
      <c r="W22" s="3">
        <f t="shared" si="5"/>
        <v>0</v>
      </c>
      <c r="X22" s="3">
        <f t="shared" si="5"/>
        <v>153</v>
      </c>
      <c r="Y22" s="475" t="e">
        <f t="shared" si="6"/>
        <v>#DIV/0!</v>
      </c>
      <c r="AA22" s="3">
        <v>102</v>
      </c>
      <c r="AB22" s="89">
        <v>1081</v>
      </c>
      <c r="AC22" s="89"/>
    </row>
    <row r="23" spans="1:29" ht="15.6" thickBot="1">
      <c r="A23" s="10" t="s">
        <v>101</v>
      </c>
      <c r="B23" s="465" t="s">
        <v>194</v>
      </c>
      <c r="C23" s="309"/>
      <c r="D23" s="309"/>
      <c r="E23" s="310"/>
      <c r="F23" s="322"/>
      <c r="G23" s="323"/>
      <c r="H23" s="323"/>
      <c r="I23" s="324"/>
      <c r="J23" s="325"/>
      <c r="K23" s="326"/>
      <c r="L23" s="325"/>
      <c r="M23" s="327"/>
      <c r="N23" s="328"/>
      <c r="O23" s="328"/>
      <c r="P23" s="328"/>
      <c r="Q23" s="476"/>
      <c r="R23" s="475" t="e">
        <f t="shared" si="0"/>
        <v>#DIV/0!</v>
      </c>
      <c r="S23" s="3">
        <f t="shared" si="1"/>
        <v>0</v>
      </c>
      <c r="T23" s="3">
        <f t="shared" si="2"/>
        <v>0</v>
      </c>
      <c r="U23" s="3">
        <f t="shared" si="3"/>
        <v>0</v>
      </c>
      <c r="V23" s="3">
        <f t="shared" si="4"/>
        <v>0</v>
      </c>
      <c r="W23" s="3">
        <f t="shared" si="5"/>
        <v>0</v>
      </c>
      <c r="X23" s="3">
        <f t="shared" si="5"/>
        <v>0</v>
      </c>
      <c r="Y23" s="475" t="e">
        <f t="shared" si="6"/>
        <v>#DIV/0!</v>
      </c>
    </row>
    <row r="24" spans="1:29" ht="15">
      <c r="A24" s="10" t="s">
        <v>142</v>
      </c>
      <c r="B24" s="465" t="s">
        <v>20</v>
      </c>
      <c r="C24" s="309"/>
      <c r="D24" s="309"/>
      <c r="E24" s="310"/>
      <c r="F24" s="322"/>
      <c r="G24" s="323"/>
      <c r="H24" s="323"/>
      <c r="I24" s="324"/>
      <c r="J24" s="325"/>
      <c r="K24" s="326"/>
      <c r="L24" s="325"/>
      <c r="M24" s="327"/>
      <c r="N24" s="328"/>
      <c r="O24" s="328"/>
      <c r="P24" s="328"/>
      <c r="Q24" s="476"/>
      <c r="R24" s="475" t="e">
        <f t="shared" si="0"/>
        <v>#DIV/0!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0</v>
      </c>
      <c r="W24" s="3">
        <f t="shared" si="5"/>
        <v>0</v>
      </c>
      <c r="X24" s="3">
        <f t="shared" si="5"/>
        <v>0</v>
      </c>
      <c r="Y24" s="475" t="e">
        <f t="shared" si="6"/>
        <v>#DIV/0!</v>
      </c>
    </row>
    <row r="25" spans="1:29" ht="15">
      <c r="B25" s="541"/>
      <c r="C25" s="456"/>
      <c r="D25" s="456"/>
      <c r="E25" s="456"/>
      <c r="F25" s="545"/>
      <c r="G25" s="545"/>
      <c r="H25" s="545"/>
      <c r="I25" s="456"/>
      <c r="J25" s="456"/>
      <c r="K25" s="331"/>
      <c r="L25" s="456"/>
      <c r="M25" s="476"/>
      <c r="N25" s="476"/>
      <c r="O25" s="476"/>
      <c r="P25" s="476"/>
      <c r="Q25" s="476"/>
      <c r="R25" s="475"/>
      <c r="Y25" s="475"/>
    </row>
    <row r="26" spans="1:29" ht="15">
      <c r="B26" s="541"/>
      <c r="C26" s="456"/>
      <c r="D26" s="456"/>
      <c r="E26" s="456"/>
      <c r="F26" s="545"/>
      <c r="G26" s="545"/>
      <c r="H26" s="545"/>
      <c r="I26" s="456"/>
      <c r="J26" s="456"/>
      <c r="K26" s="331"/>
      <c r="L26" s="456"/>
      <c r="M26" s="476"/>
      <c r="N26" s="476"/>
      <c r="O26" s="476"/>
      <c r="P26" s="476"/>
      <c r="Q26" s="476"/>
      <c r="R26" s="475"/>
      <c r="Y26" s="475"/>
    </row>
    <row r="27" spans="1:29">
      <c r="A27" s="10" t="s">
        <v>127</v>
      </c>
      <c r="B27" s="465" t="str">
        <f>'2001'!B27</f>
        <v>Douglas Co. Animal Control**</v>
      </c>
      <c r="R27" s="475" t="e">
        <f t="shared" si="0"/>
        <v>#DIV/0!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0</v>
      </c>
      <c r="W27" s="3">
        <f t="shared" si="5"/>
        <v>0</v>
      </c>
      <c r="X27" s="3">
        <f t="shared" si="5"/>
        <v>0</v>
      </c>
      <c r="Y27" s="475" t="e">
        <f t="shared" si="6"/>
        <v>#DIV/0!</v>
      </c>
    </row>
    <row r="28" spans="1:29" ht="13.8" thickBot="1">
      <c r="A28" s="10" t="s">
        <v>133</v>
      </c>
      <c r="B28" s="465" t="str">
        <f>'2001'!B28</f>
        <v>Evergreen-Doe Humane Society</v>
      </c>
      <c r="C28" s="314"/>
      <c r="D28" s="309"/>
      <c r="E28" s="310"/>
      <c r="F28" s="329"/>
      <c r="G28" s="330"/>
      <c r="H28" s="311"/>
      <c r="I28" s="312"/>
      <c r="J28" s="313"/>
      <c r="K28" s="331"/>
      <c r="L28" s="313"/>
      <c r="M28" s="312"/>
      <c r="N28" s="313"/>
      <c r="O28" s="313"/>
      <c r="P28" s="332"/>
      <c r="Q28" s="455"/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5"/>
        <v>0</v>
      </c>
      <c r="Y28" s="475" t="e">
        <f t="shared" si="6"/>
        <v>#DIV/0!</v>
      </c>
      <c r="AA28" s="3">
        <v>24</v>
      </c>
      <c r="AB28" s="89">
        <v>2787</v>
      </c>
      <c r="AC28" s="89"/>
    </row>
    <row r="29" spans="1:29" ht="15.6" thickBot="1">
      <c r="A29" s="10" t="s">
        <v>138</v>
      </c>
      <c r="B29" s="465" t="s">
        <v>23</v>
      </c>
      <c r="C29" s="132">
        <v>61</v>
      </c>
      <c r="D29" s="132">
        <v>0</v>
      </c>
      <c r="E29" s="133">
        <v>944</v>
      </c>
      <c r="F29" s="151"/>
      <c r="G29" s="152"/>
      <c r="H29" s="152"/>
      <c r="I29" s="153">
        <v>998</v>
      </c>
      <c r="J29" s="154">
        <v>0</v>
      </c>
      <c r="K29" s="155">
        <v>3</v>
      </c>
      <c r="L29" s="154">
        <v>1</v>
      </c>
      <c r="M29" s="156"/>
      <c r="N29" s="157"/>
      <c r="O29" s="157"/>
      <c r="P29" s="157"/>
      <c r="Q29" s="476"/>
      <c r="R29" s="475">
        <f t="shared" si="0"/>
        <v>0</v>
      </c>
      <c r="S29" s="3">
        <f t="shared" si="1"/>
        <v>0</v>
      </c>
      <c r="T29" s="3">
        <f t="shared" si="2"/>
        <v>1005</v>
      </c>
      <c r="U29" s="3">
        <f t="shared" si="3"/>
        <v>0</v>
      </c>
      <c r="V29" s="3">
        <f t="shared" si="4"/>
        <v>1002</v>
      </c>
      <c r="W29" s="3">
        <f t="shared" si="5"/>
        <v>0</v>
      </c>
      <c r="X29" s="3">
        <f t="shared" si="5"/>
        <v>-3</v>
      </c>
      <c r="Y29" s="475" t="e">
        <f t="shared" si="6"/>
        <v>#DIV/0!</v>
      </c>
      <c r="AA29" s="3">
        <v>0</v>
      </c>
      <c r="AB29" s="3">
        <v>4</v>
      </c>
    </row>
    <row r="30" spans="1:29" ht="13.8" thickBot="1">
      <c r="A30" s="10" t="s">
        <v>111</v>
      </c>
      <c r="B30" s="465" t="s">
        <v>24</v>
      </c>
      <c r="C30" s="164">
        <v>28</v>
      </c>
      <c r="D30" s="164">
        <v>154</v>
      </c>
      <c r="E30" s="165">
        <v>0</v>
      </c>
      <c r="F30" s="166">
        <v>84</v>
      </c>
      <c r="G30" s="167">
        <v>175</v>
      </c>
      <c r="H30" s="167">
        <v>0</v>
      </c>
      <c r="I30" s="168">
        <v>107</v>
      </c>
      <c r="J30" s="169">
        <v>85</v>
      </c>
      <c r="K30" s="170">
        <v>0</v>
      </c>
      <c r="L30" s="169">
        <v>3</v>
      </c>
      <c r="M30" s="168">
        <v>258</v>
      </c>
      <c r="N30" s="169">
        <v>25</v>
      </c>
      <c r="O30" s="169">
        <v>0</v>
      </c>
      <c r="P30" s="169">
        <v>4</v>
      </c>
      <c r="Q30" s="456"/>
      <c r="R30" s="475">
        <f t="shared" si="0"/>
        <v>0.46703296703296704</v>
      </c>
      <c r="S30" s="3">
        <f t="shared" si="1"/>
        <v>259</v>
      </c>
      <c r="T30" s="3">
        <f t="shared" si="2"/>
        <v>182</v>
      </c>
      <c r="U30" s="3">
        <f t="shared" si="3"/>
        <v>287</v>
      </c>
      <c r="V30" s="3">
        <f t="shared" si="4"/>
        <v>195</v>
      </c>
      <c r="W30" s="3">
        <f t="shared" si="5"/>
        <v>28</v>
      </c>
      <c r="X30" s="3">
        <f t="shared" si="5"/>
        <v>13</v>
      </c>
      <c r="Y30" s="475">
        <f t="shared" si="6"/>
        <v>0.99613899613899615</v>
      </c>
    </row>
    <row r="31" spans="1:29" ht="15.6" thickBot="1">
      <c r="B31" s="465" t="s">
        <v>207</v>
      </c>
      <c r="C31" s="164">
        <v>0</v>
      </c>
      <c r="D31" s="164">
        <v>0</v>
      </c>
      <c r="E31" s="165">
        <v>0</v>
      </c>
      <c r="F31" s="171">
        <v>3</v>
      </c>
      <c r="G31" s="172">
        <v>338</v>
      </c>
      <c r="H31" s="172">
        <v>0</v>
      </c>
      <c r="I31" s="173"/>
      <c r="J31" s="174"/>
      <c r="K31" s="175"/>
      <c r="L31" s="174"/>
      <c r="M31" s="176">
        <v>113</v>
      </c>
      <c r="N31" s="177">
        <v>1</v>
      </c>
      <c r="O31" s="177">
        <v>0</v>
      </c>
      <c r="P31" s="177">
        <v>157</v>
      </c>
      <c r="Q31" s="456"/>
      <c r="R31" s="475" t="e">
        <f t="shared" si="0"/>
        <v>#DIV/0!</v>
      </c>
      <c r="S31" s="3">
        <f t="shared" si="1"/>
        <v>341</v>
      </c>
      <c r="T31" s="3">
        <f t="shared" si="2"/>
        <v>0</v>
      </c>
      <c r="U31" s="3">
        <f t="shared" si="3"/>
        <v>271</v>
      </c>
      <c r="V31" s="3">
        <f t="shared" si="4"/>
        <v>0</v>
      </c>
      <c r="W31" s="3">
        <f t="shared" si="5"/>
        <v>-70</v>
      </c>
      <c r="X31" s="3">
        <f t="shared" si="5"/>
        <v>0</v>
      </c>
      <c r="Y31" s="475">
        <f t="shared" si="6"/>
        <v>0.33137829912023459</v>
      </c>
      <c r="AA31" s="3">
        <v>0</v>
      </c>
      <c r="AB31" s="3">
        <v>2</v>
      </c>
    </row>
    <row r="32" spans="1:29" ht="15.6" thickBot="1">
      <c r="A32" s="10" t="s">
        <v>167</v>
      </c>
      <c r="B32" s="465" t="s">
        <v>25</v>
      </c>
      <c r="C32" s="309"/>
      <c r="D32" s="309"/>
      <c r="E32" s="310"/>
      <c r="F32" s="333"/>
      <c r="G32" s="334"/>
      <c r="H32" s="334"/>
      <c r="I32" s="335"/>
      <c r="J32" s="336"/>
      <c r="K32" s="337"/>
      <c r="L32" s="336"/>
      <c r="M32" s="338"/>
      <c r="N32" s="339"/>
      <c r="O32" s="339"/>
      <c r="P32" s="339"/>
      <c r="Q32" s="456"/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5"/>
        <v>0</v>
      </c>
      <c r="Y32" s="475" t="e">
        <f t="shared" si="6"/>
        <v>#DIV/0!</v>
      </c>
      <c r="AA32" s="3">
        <v>0</v>
      </c>
      <c r="AB32" s="3">
        <v>165</v>
      </c>
    </row>
    <row r="33" spans="1:29" ht="15.6" thickBot="1">
      <c r="B33" s="465"/>
      <c r="C33" s="309"/>
      <c r="D33" s="309"/>
      <c r="E33" s="310"/>
      <c r="F33" s="333"/>
      <c r="G33" s="334"/>
      <c r="H33" s="334"/>
      <c r="I33" s="335"/>
      <c r="J33" s="336"/>
      <c r="K33" s="337"/>
      <c r="L33" s="336"/>
      <c r="M33" s="338"/>
      <c r="N33" s="339"/>
      <c r="O33" s="339"/>
      <c r="P33" s="339"/>
      <c r="Q33" s="456"/>
      <c r="R33" s="475" t="e">
        <f t="shared" si="0"/>
        <v>#DIV/0!</v>
      </c>
      <c r="S33" s="3">
        <f t="shared" si="1"/>
        <v>0</v>
      </c>
      <c r="T33" s="3">
        <f t="shared" si="2"/>
        <v>0</v>
      </c>
      <c r="U33" s="3">
        <f t="shared" si="3"/>
        <v>0</v>
      </c>
      <c r="V33" s="3">
        <f t="shared" si="4"/>
        <v>0</v>
      </c>
      <c r="W33" s="3">
        <f t="shared" si="5"/>
        <v>0</v>
      </c>
      <c r="X33" s="3">
        <f t="shared" si="5"/>
        <v>0</v>
      </c>
      <c r="Y33" s="475" t="e">
        <f t="shared" si="6"/>
        <v>#DIV/0!</v>
      </c>
    </row>
    <row r="34" spans="1:29" ht="13.8" thickBot="1">
      <c r="A34" s="10" t="s">
        <v>111</v>
      </c>
      <c r="B34" s="465" t="s">
        <v>27</v>
      </c>
      <c r="C34" s="178">
        <v>438</v>
      </c>
      <c r="D34" s="178">
        <v>0</v>
      </c>
      <c r="E34" s="179">
        <v>433</v>
      </c>
      <c r="F34" s="180">
        <v>898</v>
      </c>
      <c r="G34" s="181">
        <v>0</v>
      </c>
      <c r="H34" s="181">
        <v>308</v>
      </c>
      <c r="I34" s="182">
        <v>777</v>
      </c>
      <c r="J34" s="183">
        <v>22</v>
      </c>
      <c r="K34" s="184">
        <v>47</v>
      </c>
      <c r="L34" s="183">
        <v>3</v>
      </c>
      <c r="M34" s="182">
        <v>972</v>
      </c>
      <c r="N34" s="183">
        <v>92</v>
      </c>
      <c r="O34" s="183">
        <v>2</v>
      </c>
      <c r="P34" s="183">
        <v>138</v>
      </c>
      <c r="Q34" s="456"/>
      <c r="R34" s="475">
        <f t="shared" si="0"/>
        <v>2.5258323765786451E-2</v>
      </c>
      <c r="S34" s="3">
        <f t="shared" si="1"/>
        <v>1206</v>
      </c>
      <c r="T34" s="3">
        <f t="shared" si="2"/>
        <v>871</v>
      </c>
      <c r="U34" s="3">
        <f t="shared" si="3"/>
        <v>1204</v>
      </c>
      <c r="V34" s="3">
        <f t="shared" si="4"/>
        <v>849</v>
      </c>
      <c r="W34" s="3">
        <f t="shared" si="5"/>
        <v>-2</v>
      </c>
      <c r="X34" s="3">
        <f t="shared" si="5"/>
        <v>-22</v>
      </c>
      <c r="Y34" s="475">
        <f t="shared" si="6"/>
        <v>0.80597014925373134</v>
      </c>
    </row>
    <row r="35" spans="1:29" ht="13.8" thickBot="1">
      <c r="B35" s="465"/>
      <c r="C35" s="178"/>
      <c r="D35" s="178"/>
      <c r="E35" s="179"/>
      <c r="F35" s="447"/>
      <c r="G35" s="448"/>
      <c r="H35" s="448"/>
      <c r="I35" s="449"/>
      <c r="J35" s="450"/>
      <c r="K35" s="451"/>
      <c r="L35" s="450"/>
      <c r="M35" s="449"/>
      <c r="N35" s="450"/>
      <c r="O35" s="450"/>
      <c r="P35" s="450"/>
      <c r="Q35" s="456"/>
      <c r="R35" s="475" t="e">
        <f t="shared" si="0"/>
        <v>#DIV/0!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3">
        <f t="shared" si="5"/>
        <v>0</v>
      </c>
      <c r="Y35" s="475" t="e">
        <f t="shared" si="6"/>
        <v>#DIV/0!</v>
      </c>
    </row>
    <row r="36" spans="1:29" ht="15.6" thickBot="1">
      <c r="A36" s="10" t="s">
        <v>168</v>
      </c>
      <c r="B36" s="465" t="s">
        <v>28</v>
      </c>
      <c r="C36" s="185"/>
      <c r="D36" s="178">
        <v>114</v>
      </c>
      <c r="E36" s="186"/>
      <c r="F36" s="187"/>
      <c r="G36" s="188"/>
      <c r="H36" s="188"/>
      <c r="I36" s="189">
        <v>64</v>
      </c>
      <c r="J36" s="190">
        <v>44</v>
      </c>
      <c r="K36" s="191"/>
      <c r="L36" s="190">
        <v>4</v>
      </c>
      <c r="M36" s="192"/>
      <c r="N36" s="193"/>
      <c r="O36" s="193"/>
      <c r="P36" s="193"/>
      <c r="Q36" s="476"/>
      <c r="R36" s="475">
        <f t="shared" si="0"/>
        <v>0.38596491228070173</v>
      </c>
      <c r="S36" s="3">
        <f t="shared" si="1"/>
        <v>0</v>
      </c>
      <c r="T36" s="3">
        <f t="shared" si="2"/>
        <v>114</v>
      </c>
      <c r="U36" s="3">
        <f t="shared" si="3"/>
        <v>0</v>
      </c>
      <c r="V36" s="3">
        <f t="shared" si="4"/>
        <v>112</v>
      </c>
      <c r="W36" s="3">
        <f t="shared" si="5"/>
        <v>0</v>
      </c>
      <c r="X36" s="3">
        <f t="shared" si="5"/>
        <v>-2</v>
      </c>
      <c r="Y36" s="475" t="e">
        <f t="shared" si="6"/>
        <v>#DIV/0!</v>
      </c>
      <c r="AA36" s="3">
        <v>11</v>
      </c>
      <c r="AB36" s="3">
        <v>163</v>
      </c>
    </row>
    <row r="37" spans="1:29" ht="13.8" thickBot="1">
      <c r="A37" s="10" t="s">
        <v>112</v>
      </c>
      <c r="B37" s="465" t="s">
        <v>29</v>
      </c>
      <c r="C37" s="105">
        <v>126</v>
      </c>
      <c r="D37" s="105">
        <v>423</v>
      </c>
      <c r="E37" s="106">
        <v>178</v>
      </c>
      <c r="F37" s="194">
        <v>376</v>
      </c>
      <c r="G37" s="195">
        <v>735</v>
      </c>
      <c r="H37" s="195">
        <v>31</v>
      </c>
      <c r="I37" s="196">
        <v>332</v>
      </c>
      <c r="J37" s="197">
        <v>304</v>
      </c>
      <c r="K37" s="198">
        <v>59</v>
      </c>
      <c r="L37" s="197">
        <v>108</v>
      </c>
      <c r="M37" s="196">
        <v>779</v>
      </c>
      <c r="N37" s="197">
        <v>64</v>
      </c>
      <c r="O37" s="197">
        <v>14</v>
      </c>
      <c r="P37" s="197">
        <v>343</v>
      </c>
      <c r="Q37" s="456"/>
      <c r="R37" s="475">
        <f t="shared" si="0"/>
        <v>0.41815680880330125</v>
      </c>
      <c r="S37" s="3">
        <f t="shared" si="1"/>
        <v>1142</v>
      </c>
      <c r="T37" s="3">
        <f t="shared" si="2"/>
        <v>727</v>
      </c>
      <c r="U37" s="3">
        <f t="shared" si="3"/>
        <v>1200</v>
      </c>
      <c r="V37" s="3">
        <f t="shared" si="4"/>
        <v>803</v>
      </c>
      <c r="W37" s="3">
        <f t="shared" si="5"/>
        <v>58</v>
      </c>
      <c r="X37" s="3">
        <f t="shared" si="5"/>
        <v>76</v>
      </c>
      <c r="Y37" s="475">
        <f t="shared" si="6"/>
        <v>0.68213660245183882</v>
      </c>
    </row>
    <row r="38" spans="1:29" ht="13.8" thickBot="1">
      <c r="A38" s="10" t="s">
        <v>125</v>
      </c>
      <c r="B38" s="465" t="s">
        <v>30</v>
      </c>
      <c r="C38" s="118">
        <v>449</v>
      </c>
      <c r="D38" s="118">
        <v>452</v>
      </c>
      <c r="E38" s="119">
        <v>54</v>
      </c>
      <c r="F38" s="120">
        <v>86</v>
      </c>
      <c r="G38" s="121">
        <v>171</v>
      </c>
      <c r="H38" s="121">
        <v>2</v>
      </c>
      <c r="I38" s="122">
        <v>534</v>
      </c>
      <c r="J38" s="123">
        <v>221</v>
      </c>
      <c r="K38" s="124">
        <v>150</v>
      </c>
      <c r="L38" s="123">
        <v>50</v>
      </c>
      <c r="M38" s="122">
        <v>226</v>
      </c>
      <c r="N38" s="123">
        <v>11</v>
      </c>
      <c r="O38" s="123">
        <v>6</v>
      </c>
      <c r="P38" s="123">
        <v>18</v>
      </c>
      <c r="Q38" s="456"/>
      <c r="R38" s="475">
        <f t="shared" si="0"/>
        <v>0.23141361256544501</v>
      </c>
      <c r="S38" s="3">
        <f t="shared" si="1"/>
        <v>259</v>
      </c>
      <c r="T38" s="3">
        <f t="shared" si="2"/>
        <v>955</v>
      </c>
      <c r="U38" s="3">
        <f t="shared" si="3"/>
        <v>261</v>
      </c>
      <c r="V38" s="3">
        <f t="shared" si="4"/>
        <v>955</v>
      </c>
      <c r="W38" s="3">
        <f t="shared" si="5"/>
        <v>2</v>
      </c>
      <c r="X38" s="3">
        <f t="shared" si="5"/>
        <v>0</v>
      </c>
      <c r="Y38" s="475">
        <f t="shared" si="6"/>
        <v>0.87258687258687262</v>
      </c>
      <c r="AA38" s="3">
        <v>10</v>
      </c>
      <c r="AB38" s="3">
        <v>277</v>
      </c>
    </row>
    <row r="40" spans="1:29" ht="15" thickBot="1">
      <c r="A40" s="425" t="s">
        <v>245</v>
      </c>
      <c r="B40" s="465"/>
      <c r="C40" s="309"/>
      <c r="D40" s="309"/>
      <c r="E40" s="310"/>
      <c r="F40" s="426"/>
      <c r="G40" s="311"/>
      <c r="H40" s="311"/>
      <c r="I40" s="312"/>
      <c r="J40" s="313"/>
      <c r="K40" s="331"/>
      <c r="L40" s="313"/>
      <c r="M40" s="312"/>
      <c r="N40" s="313"/>
      <c r="O40" s="313"/>
      <c r="P40" s="313"/>
      <c r="Q40" s="456"/>
      <c r="R40" s="475" t="e">
        <f t="shared" si="0"/>
        <v>#DIV/0!</v>
      </c>
      <c r="S40" s="3">
        <f t="shared" si="1"/>
        <v>0</v>
      </c>
      <c r="T40" s="3">
        <f t="shared" si="2"/>
        <v>0</v>
      </c>
      <c r="U40" s="3">
        <f t="shared" si="3"/>
        <v>0</v>
      </c>
      <c r="V40" s="3">
        <f t="shared" si="4"/>
        <v>0</v>
      </c>
      <c r="W40" s="3">
        <f t="shared" si="5"/>
        <v>0</v>
      </c>
      <c r="X40" s="3">
        <f t="shared" si="5"/>
        <v>0</v>
      </c>
      <c r="Y40" s="475" t="e">
        <f t="shared" si="6"/>
        <v>#DIV/0!</v>
      </c>
    </row>
    <row r="41" spans="1:29" ht="13.8" thickBot="1">
      <c r="A41" s="10" t="s">
        <v>175</v>
      </c>
      <c r="B41" s="465" t="s">
        <v>31</v>
      </c>
      <c r="C41" s="105">
        <v>0</v>
      </c>
      <c r="D41" s="105">
        <v>261</v>
      </c>
      <c r="E41" s="106">
        <v>0</v>
      </c>
      <c r="F41" s="199">
        <v>0</v>
      </c>
      <c r="G41" s="200">
        <v>0</v>
      </c>
      <c r="H41" s="200">
        <v>0</v>
      </c>
      <c r="I41" s="201">
        <v>0</v>
      </c>
      <c r="J41" s="202">
        <v>162</v>
      </c>
      <c r="K41" s="203">
        <v>91</v>
      </c>
      <c r="L41" s="202">
        <v>6</v>
      </c>
      <c r="M41" s="201">
        <v>0</v>
      </c>
      <c r="N41" s="202">
        <v>0</v>
      </c>
      <c r="O41" s="202">
        <v>0</v>
      </c>
      <c r="P41" s="202">
        <v>0</v>
      </c>
      <c r="Q41" s="456"/>
      <c r="R41" s="475">
        <f t="shared" si="0"/>
        <v>0.62068965517241381</v>
      </c>
      <c r="S41" s="3">
        <f t="shared" si="1"/>
        <v>0</v>
      </c>
      <c r="T41" s="3">
        <f t="shared" si="2"/>
        <v>261</v>
      </c>
      <c r="U41" s="3">
        <f t="shared" si="3"/>
        <v>0</v>
      </c>
      <c r="V41" s="3">
        <f t="shared" si="4"/>
        <v>259</v>
      </c>
      <c r="W41" s="3">
        <f t="shared" si="5"/>
        <v>0</v>
      </c>
      <c r="X41" s="3">
        <f t="shared" si="5"/>
        <v>-2</v>
      </c>
      <c r="Y41" s="475" t="e">
        <f t="shared" si="6"/>
        <v>#DIV/0!</v>
      </c>
      <c r="AA41" s="3">
        <v>0</v>
      </c>
      <c r="AB41" s="3">
        <v>4</v>
      </c>
    </row>
    <row r="42" spans="1:29" ht="13.8" thickBot="1">
      <c r="B42" s="541"/>
      <c r="C42" s="309"/>
      <c r="D42" s="309"/>
      <c r="E42" s="310"/>
      <c r="F42" s="426"/>
      <c r="G42" s="311"/>
      <c r="H42" s="311"/>
      <c r="I42" s="312"/>
      <c r="J42" s="313"/>
      <c r="K42" s="331"/>
      <c r="L42" s="313"/>
      <c r="M42" s="312"/>
      <c r="N42" s="313"/>
      <c r="O42" s="313"/>
      <c r="P42" s="313"/>
      <c r="Q42" s="456"/>
      <c r="R42" s="475"/>
      <c r="Y42" s="475"/>
    </row>
    <row r="43" spans="1:29" s="495" customFormat="1" ht="13.8" thickBot="1">
      <c r="A43" s="519" t="s">
        <v>114</v>
      </c>
      <c r="B43" s="520" t="s">
        <v>258</v>
      </c>
      <c r="C43" s="529">
        <v>613</v>
      </c>
      <c r="D43" s="530">
        <v>1415</v>
      </c>
      <c r="E43" s="531">
        <v>91</v>
      </c>
      <c r="F43" s="532">
        <v>770</v>
      </c>
      <c r="G43" s="533">
        <v>358</v>
      </c>
      <c r="H43" s="533">
        <v>38</v>
      </c>
      <c r="I43" s="534">
        <v>729</v>
      </c>
      <c r="J43" s="535">
        <v>1057</v>
      </c>
      <c r="K43" s="536">
        <v>131</v>
      </c>
      <c r="L43" s="537">
        <v>222</v>
      </c>
      <c r="M43" s="534">
        <v>813</v>
      </c>
      <c r="N43" s="537">
        <v>81</v>
      </c>
      <c r="O43" s="537">
        <v>10</v>
      </c>
      <c r="P43" s="537">
        <v>250</v>
      </c>
      <c r="Q43" s="538"/>
      <c r="R43" s="526">
        <f t="shared" si="0"/>
        <v>0.49882019820670126</v>
      </c>
      <c r="S43" s="495">
        <f t="shared" si="1"/>
        <v>1166</v>
      </c>
      <c r="T43" s="495">
        <f t="shared" si="2"/>
        <v>2119</v>
      </c>
      <c r="U43" s="495">
        <f t="shared" si="3"/>
        <v>1154</v>
      </c>
      <c r="V43" s="495">
        <f t="shared" si="4"/>
        <v>2139</v>
      </c>
      <c r="W43" s="495">
        <f t="shared" si="5"/>
        <v>-12</v>
      </c>
      <c r="X43" s="495">
        <f t="shared" si="5"/>
        <v>20</v>
      </c>
      <c r="Y43" s="526">
        <f t="shared" si="6"/>
        <v>0.69725557461406518</v>
      </c>
      <c r="AA43" s="495">
        <v>1</v>
      </c>
    </row>
    <row r="44" spans="1:29" ht="13.8" thickBot="1">
      <c r="A44" s="10" t="s">
        <v>103</v>
      </c>
      <c r="B44" s="465" t="s">
        <v>33</v>
      </c>
      <c r="C44" s="105">
        <v>160</v>
      </c>
      <c r="D44" s="105">
        <v>407</v>
      </c>
      <c r="E44" s="106">
        <v>0</v>
      </c>
      <c r="F44" s="113">
        <v>190</v>
      </c>
      <c r="G44" s="114">
        <v>291</v>
      </c>
      <c r="H44" s="114">
        <v>0</v>
      </c>
      <c r="I44" s="115">
        <v>310</v>
      </c>
      <c r="J44" s="116">
        <v>242</v>
      </c>
      <c r="K44" s="117">
        <v>41</v>
      </c>
      <c r="L44" s="116">
        <v>1</v>
      </c>
      <c r="M44" s="115">
        <v>538</v>
      </c>
      <c r="N44" s="116">
        <v>15</v>
      </c>
      <c r="O44" s="116">
        <v>1</v>
      </c>
      <c r="P44" s="116">
        <v>14</v>
      </c>
      <c r="Q44" s="456"/>
      <c r="R44" s="475">
        <f t="shared" si="0"/>
        <v>0.42680776014109345</v>
      </c>
      <c r="S44" s="3">
        <f t="shared" si="1"/>
        <v>481</v>
      </c>
      <c r="T44" s="3">
        <f t="shared" si="2"/>
        <v>567</v>
      </c>
      <c r="U44" s="3">
        <f t="shared" si="3"/>
        <v>568</v>
      </c>
      <c r="V44" s="3">
        <f t="shared" si="4"/>
        <v>594</v>
      </c>
      <c r="W44" s="3">
        <f t="shared" si="5"/>
        <v>87</v>
      </c>
      <c r="X44" s="3">
        <f t="shared" si="5"/>
        <v>27</v>
      </c>
      <c r="Y44" s="475">
        <f t="shared" si="6"/>
        <v>1.1185031185031185</v>
      </c>
      <c r="AA44" s="3">
        <v>67</v>
      </c>
      <c r="AB44" s="3">
        <v>282</v>
      </c>
    </row>
    <row r="45" spans="1:29" ht="13.8" thickBot="1">
      <c r="A45" s="10" t="s">
        <v>114</v>
      </c>
      <c r="B45" s="465" t="s">
        <v>34</v>
      </c>
      <c r="R45" s="475" t="e">
        <f t="shared" si="0"/>
        <v>#DIV/0!</v>
      </c>
      <c r="S45" s="3">
        <f t="shared" si="1"/>
        <v>0</v>
      </c>
      <c r="T45" s="3">
        <f t="shared" si="2"/>
        <v>0</v>
      </c>
      <c r="U45" s="3">
        <f t="shared" si="3"/>
        <v>0</v>
      </c>
      <c r="V45" s="3">
        <f t="shared" si="4"/>
        <v>0</v>
      </c>
      <c r="W45" s="3">
        <f t="shared" si="5"/>
        <v>0</v>
      </c>
      <c r="X45" s="3">
        <f t="shared" si="5"/>
        <v>0</v>
      </c>
      <c r="Y45" s="475" t="e">
        <f t="shared" si="6"/>
        <v>#DIV/0!</v>
      </c>
    </row>
    <row r="46" spans="1:29" ht="13.8" thickBot="1">
      <c r="A46" s="10" t="s">
        <v>107</v>
      </c>
      <c r="B46" s="465" t="str">
        <f>'2002'!B46</f>
        <v>H. S.  of Willamette Valley</v>
      </c>
      <c r="C46" s="205"/>
      <c r="D46" s="105"/>
      <c r="E46" s="106"/>
      <c r="F46" s="206"/>
      <c r="G46" s="207"/>
      <c r="H46" s="200"/>
      <c r="I46" s="201"/>
      <c r="J46" s="202"/>
      <c r="K46" s="203"/>
      <c r="L46" s="202"/>
      <c r="M46" s="208"/>
      <c r="N46" s="202"/>
      <c r="O46" s="209"/>
      <c r="P46" s="209"/>
      <c r="Q46" s="455"/>
      <c r="R46" s="475" t="e">
        <f t="shared" si="0"/>
        <v>#DIV/0!</v>
      </c>
      <c r="S46" s="3">
        <f t="shared" si="1"/>
        <v>0</v>
      </c>
      <c r="T46" s="3">
        <f t="shared" si="2"/>
        <v>0</v>
      </c>
      <c r="U46" s="3">
        <f t="shared" si="3"/>
        <v>0</v>
      </c>
      <c r="V46" s="3">
        <f t="shared" si="4"/>
        <v>0</v>
      </c>
      <c r="W46" s="3">
        <f t="shared" si="5"/>
        <v>0</v>
      </c>
      <c r="X46" s="3">
        <f t="shared" si="5"/>
        <v>0</v>
      </c>
      <c r="Y46" s="475" t="e">
        <f t="shared" si="6"/>
        <v>#DIV/0!</v>
      </c>
    </row>
    <row r="47" spans="1:29" ht="13.8" thickBot="1">
      <c r="A47" s="10" t="s">
        <v>101</v>
      </c>
      <c r="B47" s="465" t="s">
        <v>152</v>
      </c>
      <c r="C47" s="118">
        <v>552</v>
      </c>
      <c r="D47" s="163">
        <v>1330</v>
      </c>
      <c r="E47" s="119">
        <v>2</v>
      </c>
      <c r="F47" s="120">
        <v>305</v>
      </c>
      <c r="G47" s="210">
        <v>2734</v>
      </c>
      <c r="H47" s="121">
        <v>152</v>
      </c>
      <c r="I47" s="122">
        <v>685</v>
      </c>
      <c r="J47" s="123">
        <v>656</v>
      </c>
      <c r="K47" s="124">
        <v>8</v>
      </c>
      <c r="L47" s="123">
        <v>605</v>
      </c>
      <c r="M47" s="122">
        <v>483</v>
      </c>
      <c r="N47" s="123">
        <v>47</v>
      </c>
      <c r="O47" s="123">
        <v>0</v>
      </c>
      <c r="P47" s="204">
        <v>2571</v>
      </c>
      <c r="Q47" s="455"/>
      <c r="R47" s="475">
        <f t="shared" si="0"/>
        <v>0.34819532908704881</v>
      </c>
      <c r="S47" s="3">
        <f t="shared" si="1"/>
        <v>3191</v>
      </c>
      <c r="T47" s="3">
        <f t="shared" si="2"/>
        <v>1884</v>
      </c>
      <c r="U47" s="3">
        <f t="shared" si="3"/>
        <v>3101</v>
      </c>
      <c r="V47" s="3">
        <f t="shared" si="4"/>
        <v>1954</v>
      </c>
      <c r="W47" s="3">
        <f t="shared" si="5"/>
        <v>-90</v>
      </c>
      <c r="X47" s="3">
        <f t="shared" si="5"/>
        <v>70</v>
      </c>
      <c r="Y47" s="475">
        <f t="shared" si="6"/>
        <v>0.15136320902538389</v>
      </c>
      <c r="AA47" s="89">
        <v>1079</v>
      </c>
      <c r="AB47" s="89">
        <v>3765</v>
      </c>
      <c r="AC47" s="89"/>
    </row>
    <row r="48" spans="1:29" ht="15.6" thickBot="1">
      <c r="A48" s="10" t="s">
        <v>144</v>
      </c>
      <c r="B48" s="465" t="s">
        <v>37</v>
      </c>
      <c r="C48" s="125"/>
      <c r="D48" s="125"/>
      <c r="E48" s="126"/>
      <c r="F48" s="127"/>
      <c r="G48" s="128"/>
      <c r="H48" s="128"/>
      <c r="I48" s="129"/>
      <c r="J48" s="130"/>
      <c r="K48" s="131"/>
      <c r="L48" s="130"/>
      <c r="M48" s="129"/>
      <c r="N48" s="130"/>
      <c r="O48" s="130"/>
      <c r="P48" s="130"/>
      <c r="Q48" s="476"/>
      <c r="R48" s="475" t="e">
        <f t="shared" si="0"/>
        <v>#DIV/0!</v>
      </c>
      <c r="S48" s="3">
        <f t="shared" si="1"/>
        <v>0</v>
      </c>
      <c r="T48" s="3">
        <f t="shared" si="2"/>
        <v>0</v>
      </c>
      <c r="U48" s="3">
        <f t="shared" si="3"/>
        <v>0</v>
      </c>
      <c r="V48" s="3">
        <f t="shared" si="4"/>
        <v>0</v>
      </c>
      <c r="W48" s="3">
        <f t="shared" si="5"/>
        <v>0</v>
      </c>
      <c r="X48" s="3">
        <f t="shared" si="5"/>
        <v>0</v>
      </c>
      <c r="Y48" s="475" t="e">
        <f t="shared" si="6"/>
        <v>#DIV/0!</v>
      </c>
      <c r="AA48" s="3">
        <v>0</v>
      </c>
      <c r="AB48" s="3">
        <v>19</v>
      </c>
    </row>
    <row r="49" spans="1:29" ht="13.8" thickBot="1">
      <c r="A49" s="10" t="s">
        <v>105</v>
      </c>
      <c r="B49" s="465" t="s">
        <v>153</v>
      </c>
      <c r="C49" s="118">
        <v>220</v>
      </c>
      <c r="D49" s="118">
        <v>509</v>
      </c>
      <c r="E49" s="119">
        <v>12</v>
      </c>
      <c r="F49" s="211">
        <v>119</v>
      </c>
      <c r="G49" s="212">
        <v>860</v>
      </c>
      <c r="H49" s="212">
        <v>1</v>
      </c>
      <c r="I49" s="213">
        <v>219</v>
      </c>
      <c r="J49" s="214">
        <v>147</v>
      </c>
      <c r="K49" s="215">
        <v>59</v>
      </c>
      <c r="L49" s="214">
        <v>332</v>
      </c>
      <c r="M49" s="213">
        <v>139</v>
      </c>
      <c r="N49" s="214">
        <v>1</v>
      </c>
      <c r="O49" s="214">
        <v>5</v>
      </c>
      <c r="P49" s="214">
        <v>756</v>
      </c>
      <c r="Q49" s="456"/>
      <c r="R49" s="475">
        <f t="shared" si="0"/>
        <v>0.19838056680161945</v>
      </c>
      <c r="S49" s="3">
        <f t="shared" si="1"/>
        <v>980</v>
      </c>
      <c r="T49" s="3">
        <f t="shared" si="2"/>
        <v>741</v>
      </c>
      <c r="U49" s="3">
        <f t="shared" si="3"/>
        <v>901</v>
      </c>
      <c r="V49" s="3">
        <f t="shared" si="4"/>
        <v>757</v>
      </c>
      <c r="W49" s="3">
        <f t="shared" si="5"/>
        <v>-79</v>
      </c>
      <c r="X49" s="3">
        <f t="shared" si="5"/>
        <v>16</v>
      </c>
      <c r="Y49" s="475">
        <f t="shared" si="6"/>
        <v>0.14183673469387756</v>
      </c>
      <c r="AA49" s="3">
        <v>9</v>
      </c>
      <c r="AB49" s="89">
        <v>2350</v>
      </c>
      <c r="AC49" s="89"/>
    </row>
    <row r="50" spans="1:29" ht="15.6" thickBot="1">
      <c r="A50" s="10" t="s">
        <v>99</v>
      </c>
      <c r="B50" s="465" t="s">
        <v>39</v>
      </c>
      <c r="C50" s="125"/>
      <c r="D50" s="125"/>
      <c r="E50" s="126"/>
      <c r="F50" s="127"/>
      <c r="G50" s="128"/>
      <c r="H50" s="128"/>
      <c r="I50" s="129"/>
      <c r="J50" s="130"/>
      <c r="K50" s="131"/>
      <c r="L50" s="130"/>
      <c r="M50" s="129"/>
      <c r="N50" s="130"/>
      <c r="O50" s="130"/>
      <c r="P50" s="130"/>
      <c r="Q50" s="476"/>
      <c r="R50" s="475" t="e">
        <f t="shared" si="0"/>
        <v>#DIV/0!</v>
      </c>
      <c r="S50" s="3">
        <f t="shared" si="1"/>
        <v>0</v>
      </c>
      <c r="T50" s="3">
        <f t="shared" si="2"/>
        <v>0</v>
      </c>
      <c r="U50" s="3">
        <f t="shared" si="3"/>
        <v>0</v>
      </c>
      <c r="V50" s="3">
        <f t="shared" si="4"/>
        <v>0</v>
      </c>
      <c r="W50" s="3">
        <f t="shared" si="5"/>
        <v>0</v>
      </c>
      <c r="X50" s="3">
        <f t="shared" si="5"/>
        <v>0</v>
      </c>
      <c r="Y50" s="475" t="e">
        <f t="shared" si="6"/>
        <v>#DIV/0!</v>
      </c>
    </row>
    <row r="51" spans="1:29" ht="15.6" thickBot="1">
      <c r="A51" s="10" t="s">
        <v>145</v>
      </c>
      <c r="B51" s="465" t="s">
        <v>40</v>
      </c>
      <c r="C51" s="315"/>
      <c r="D51" s="315"/>
      <c r="E51" s="340"/>
      <c r="F51" s="341"/>
      <c r="G51" s="342"/>
      <c r="H51" s="342"/>
      <c r="I51" s="343"/>
      <c r="J51" s="344"/>
      <c r="K51" s="345"/>
      <c r="L51" s="344"/>
      <c r="M51" s="343"/>
      <c r="N51" s="344"/>
      <c r="O51" s="344"/>
      <c r="P51" s="344"/>
      <c r="Q51" s="476"/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5"/>
        <v>0</v>
      </c>
      <c r="Y51" s="475" t="e">
        <f t="shared" si="6"/>
        <v>#DIV/0!</v>
      </c>
      <c r="AA51" s="3">
        <v>19</v>
      </c>
      <c r="AB51" s="89">
        <v>1071</v>
      </c>
      <c r="AC51" s="89"/>
    </row>
    <row r="52" spans="1:29" ht="13.8" thickBot="1">
      <c r="A52" s="10" t="s">
        <v>111</v>
      </c>
      <c r="B52" s="465" t="s">
        <v>154</v>
      </c>
      <c r="C52" s="105">
        <v>0</v>
      </c>
      <c r="D52" s="205">
        <v>1325</v>
      </c>
      <c r="E52" s="106">
        <v>0</v>
      </c>
      <c r="F52" s="199">
        <v>0</v>
      </c>
      <c r="G52" s="200">
        <v>613</v>
      </c>
      <c r="H52" s="200">
        <v>0</v>
      </c>
      <c r="I52" s="201">
        <v>534</v>
      </c>
      <c r="J52" s="202">
        <v>628</v>
      </c>
      <c r="K52" s="203">
        <v>111</v>
      </c>
      <c r="L52" s="202">
        <v>46</v>
      </c>
      <c r="M52" s="201">
        <v>486</v>
      </c>
      <c r="N52" s="202">
        <v>14</v>
      </c>
      <c r="O52" s="202">
        <v>24</v>
      </c>
      <c r="P52" s="202">
        <v>48</v>
      </c>
      <c r="Q52" s="456"/>
      <c r="R52" s="475">
        <f t="shared" si="0"/>
        <v>0.47396226415094339</v>
      </c>
      <c r="S52" s="3">
        <f t="shared" si="1"/>
        <v>613</v>
      </c>
      <c r="T52" s="3">
        <f t="shared" si="2"/>
        <v>1325</v>
      </c>
      <c r="U52" s="3">
        <f t="shared" si="3"/>
        <v>572</v>
      </c>
      <c r="V52" s="3">
        <f t="shared" si="4"/>
        <v>1319</v>
      </c>
      <c r="W52" s="3">
        <f t="shared" si="5"/>
        <v>-41</v>
      </c>
      <c r="X52" s="3">
        <f t="shared" si="5"/>
        <v>-6</v>
      </c>
      <c r="Y52" s="475">
        <f t="shared" si="6"/>
        <v>0.79282218597063625</v>
      </c>
    </row>
    <row r="53" spans="1:29" ht="13.8" thickBot="1">
      <c r="A53" s="10" t="s">
        <v>129</v>
      </c>
      <c r="B53" s="465" t="s">
        <v>42</v>
      </c>
      <c r="C53" s="216">
        <v>150</v>
      </c>
      <c r="D53" s="216">
        <v>231</v>
      </c>
      <c r="E53" s="217">
        <v>65</v>
      </c>
      <c r="F53" s="218">
        <v>263</v>
      </c>
      <c r="G53" s="219">
        <v>333</v>
      </c>
      <c r="H53" s="219">
        <v>2</v>
      </c>
      <c r="I53" s="220">
        <v>207</v>
      </c>
      <c r="J53" s="221">
        <v>179</v>
      </c>
      <c r="K53" s="222">
        <v>17</v>
      </c>
      <c r="L53" s="221">
        <v>72</v>
      </c>
      <c r="M53" s="220">
        <v>335</v>
      </c>
      <c r="N53" s="221">
        <v>31</v>
      </c>
      <c r="O53" s="221">
        <v>10</v>
      </c>
      <c r="P53" s="221">
        <v>197</v>
      </c>
      <c r="Q53" s="456"/>
      <c r="R53" s="475">
        <f t="shared" si="0"/>
        <v>0.40134529147982062</v>
      </c>
      <c r="S53" s="3">
        <f t="shared" si="1"/>
        <v>598</v>
      </c>
      <c r="T53" s="3">
        <f t="shared" si="2"/>
        <v>446</v>
      </c>
      <c r="U53" s="3">
        <f t="shared" si="3"/>
        <v>573</v>
      </c>
      <c r="V53" s="3">
        <f t="shared" si="4"/>
        <v>475</v>
      </c>
      <c r="W53" s="3">
        <f t="shared" si="5"/>
        <v>-25</v>
      </c>
      <c r="X53" s="3">
        <f t="shared" si="5"/>
        <v>29</v>
      </c>
      <c r="Y53" s="475">
        <f t="shared" si="6"/>
        <v>0.56020066889632103</v>
      </c>
    </row>
    <row r="54" spans="1:29" ht="15.6" thickBot="1">
      <c r="A54" s="10" t="s">
        <v>135</v>
      </c>
      <c r="B54" s="466" t="s">
        <v>43</v>
      </c>
      <c r="C54" s="223">
        <v>260</v>
      </c>
      <c r="D54" s="223">
        <v>796</v>
      </c>
      <c r="E54" s="224"/>
      <c r="F54" s="225">
        <v>99</v>
      </c>
      <c r="G54" s="226"/>
      <c r="H54" s="226"/>
      <c r="I54" s="227">
        <v>160</v>
      </c>
      <c r="J54" s="228">
        <v>322</v>
      </c>
      <c r="K54" s="229">
        <v>273</v>
      </c>
      <c r="L54" s="228">
        <v>143</v>
      </c>
      <c r="M54" s="230"/>
      <c r="N54" s="231"/>
      <c r="O54" s="231"/>
      <c r="P54" s="231"/>
      <c r="Q54" s="476"/>
      <c r="R54" s="475">
        <f t="shared" si="0"/>
        <v>0.30492424242424243</v>
      </c>
      <c r="S54" s="3">
        <f t="shared" si="1"/>
        <v>99</v>
      </c>
      <c r="T54" s="3">
        <f t="shared" si="2"/>
        <v>1056</v>
      </c>
      <c r="U54" s="3">
        <f t="shared" si="3"/>
        <v>0</v>
      </c>
      <c r="V54" s="3">
        <f t="shared" si="4"/>
        <v>898</v>
      </c>
      <c r="W54" s="3">
        <f t="shared" si="5"/>
        <v>-99</v>
      </c>
      <c r="X54" s="3">
        <f t="shared" si="5"/>
        <v>-158</v>
      </c>
      <c r="Y54" s="475">
        <f t="shared" si="6"/>
        <v>0</v>
      </c>
      <c r="AA54" s="3">
        <v>52</v>
      </c>
      <c r="AB54" s="3">
        <v>206</v>
      </c>
    </row>
    <row r="55" spans="1:29" ht="15.6" thickBot="1">
      <c r="B55" s="541"/>
      <c r="C55" s="309"/>
      <c r="D55" s="309"/>
      <c r="E55" s="340"/>
      <c r="F55" s="426"/>
      <c r="G55" s="427"/>
      <c r="H55" s="427"/>
      <c r="I55" s="312"/>
      <c r="J55" s="313"/>
      <c r="K55" s="331"/>
      <c r="L55" s="313"/>
      <c r="M55" s="428"/>
      <c r="N55" s="429"/>
      <c r="O55" s="429"/>
      <c r="P55" s="429"/>
      <c r="Q55" s="476"/>
      <c r="R55" s="475"/>
      <c r="Y55" s="475"/>
    </row>
    <row r="56" spans="1:29" ht="15.6" thickBot="1">
      <c r="B56" s="465" t="s">
        <v>216</v>
      </c>
      <c r="C56" s="125"/>
      <c r="D56" s="125"/>
      <c r="E56" s="126"/>
      <c r="F56" s="232"/>
      <c r="G56" s="233"/>
      <c r="H56" s="233"/>
      <c r="I56" s="234"/>
      <c r="J56" s="235"/>
      <c r="K56" s="236"/>
      <c r="L56" s="235"/>
      <c r="M56" s="234"/>
      <c r="N56" s="235"/>
      <c r="O56" s="235"/>
      <c r="P56" s="235"/>
      <c r="Q56" s="476"/>
      <c r="R56" s="475" t="e">
        <f t="shared" si="0"/>
        <v>#DIV/0!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0</v>
      </c>
      <c r="W56" s="3">
        <f t="shared" si="5"/>
        <v>0</v>
      </c>
      <c r="X56" s="3">
        <f t="shared" si="5"/>
        <v>0</v>
      </c>
      <c r="Y56" s="475" t="e">
        <f t="shared" si="6"/>
        <v>#DIV/0!</v>
      </c>
    </row>
    <row r="57" spans="1:29">
      <c r="A57" s="10" t="s">
        <v>166</v>
      </c>
      <c r="B57" s="465" t="s">
        <v>44</v>
      </c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5"/>
        <v>0</v>
      </c>
      <c r="Y57" s="475" t="e">
        <f t="shared" si="6"/>
        <v>#DIV/0!</v>
      </c>
      <c r="AA57" s="3">
        <v>6</v>
      </c>
      <c r="AB57" s="3">
        <v>314</v>
      </c>
    </row>
    <row r="58" spans="1:29" ht="13.8" thickBot="1">
      <c r="B58" s="88"/>
      <c r="R58" s="475"/>
      <c r="Y58" s="475"/>
    </row>
    <row r="59" spans="1:29" ht="13.8" thickBot="1">
      <c r="B59" s="88" t="s">
        <v>208</v>
      </c>
      <c r="C59" s="237">
        <v>0</v>
      </c>
      <c r="D59" s="238">
        <v>2066</v>
      </c>
      <c r="E59" s="239">
        <v>0</v>
      </c>
      <c r="F59" s="240">
        <v>0</v>
      </c>
      <c r="G59" s="241">
        <v>0</v>
      </c>
      <c r="H59" s="241">
        <v>0</v>
      </c>
      <c r="I59" s="242">
        <v>316</v>
      </c>
      <c r="J59" s="243">
        <v>825</v>
      </c>
      <c r="K59" s="244">
        <v>315</v>
      </c>
      <c r="L59" s="243">
        <v>596</v>
      </c>
      <c r="M59" s="242">
        <v>0</v>
      </c>
      <c r="N59" s="243">
        <v>0</v>
      </c>
      <c r="O59" s="243">
        <v>0</v>
      </c>
      <c r="P59" s="243">
        <v>0</v>
      </c>
      <c r="Q59" s="456"/>
      <c r="R59" s="475">
        <f t="shared" si="0"/>
        <v>0.39932236205227495</v>
      </c>
      <c r="S59" s="3">
        <f t="shared" si="1"/>
        <v>0</v>
      </c>
      <c r="T59" s="3">
        <f t="shared" si="2"/>
        <v>2066</v>
      </c>
      <c r="U59" s="3">
        <f t="shared" si="3"/>
        <v>0</v>
      </c>
      <c r="V59" s="3">
        <f t="shared" si="4"/>
        <v>2052</v>
      </c>
      <c r="W59" s="3">
        <f t="shared" si="5"/>
        <v>0</v>
      </c>
      <c r="X59" s="3">
        <f t="shared" si="5"/>
        <v>-14</v>
      </c>
      <c r="Y59" s="475" t="e">
        <f t="shared" si="6"/>
        <v>#DIV/0!</v>
      </c>
      <c r="AA59" s="3">
        <v>0</v>
      </c>
      <c r="AB59" s="3">
        <v>183</v>
      </c>
    </row>
    <row r="60" spans="1:29" ht="15.6" thickBot="1">
      <c r="A60" s="10" t="s">
        <v>142</v>
      </c>
      <c r="B60" s="465" t="s">
        <v>45</v>
      </c>
      <c r="C60" s="245"/>
      <c r="D60" s="237">
        <v>53</v>
      </c>
      <c r="E60" s="246"/>
      <c r="F60" s="247"/>
      <c r="G60" s="248"/>
      <c r="H60" s="248"/>
      <c r="I60" s="249"/>
      <c r="J60" s="250">
        <v>41</v>
      </c>
      <c r="K60" s="251">
        <v>12</v>
      </c>
      <c r="L60" s="252"/>
      <c r="M60" s="249"/>
      <c r="N60" s="252"/>
      <c r="O60" s="252"/>
      <c r="P60" s="252"/>
      <c r="Q60" s="476"/>
      <c r="R60" s="475">
        <f t="shared" si="0"/>
        <v>0.77358490566037741</v>
      </c>
      <c r="S60" s="3">
        <f t="shared" si="1"/>
        <v>0</v>
      </c>
      <c r="T60" s="3">
        <f t="shared" si="2"/>
        <v>53</v>
      </c>
      <c r="U60" s="3">
        <f t="shared" si="3"/>
        <v>0</v>
      </c>
      <c r="V60" s="3">
        <f t="shared" si="4"/>
        <v>53</v>
      </c>
      <c r="W60" s="3">
        <f t="shared" si="5"/>
        <v>0</v>
      </c>
      <c r="X60" s="3">
        <f t="shared" si="5"/>
        <v>0</v>
      </c>
      <c r="Y60" s="475" t="e">
        <f t="shared" si="6"/>
        <v>#DIV/0!</v>
      </c>
    </row>
    <row r="61" spans="1:29" ht="13.8" thickBot="1">
      <c r="A61" s="10" t="s">
        <v>122</v>
      </c>
      <c r="B61" s="465" t="s">
        <v>46</v>
      </c>
      <c r="C61" s="105">
        <v>156</v>
      </c>
      <c r="D61" s="205">
        <v>2714</v>
      </c>
      <c r="E61" s="106">
        <v>20</v>
      </c>
      <c r="F61" s="404">
        <v>232</v>
      </c>
      <c r="G61" s="405">
        <v>4943</v>
      </c>
      <c r="H61" s="406">
        <v>3</v>
      </c>
      <c r="I61" s="407">
        <v>665</v>
      </c>
      <c r="J61" s="408">
        <v>1211</v>
      </c>
      <c r="K61" s="409">
        <v>393</v>
      </c>
      <c r="L61" s="410">
        <v>571</v>
      </c>
      <c r="M61" s="407">
        <v>755</v>
      </c>
      <c r="N61" s="410">
        <v>447</v>
      </c>
      <c r="O61" s="410">
        <v>788</v>
      </c>
      <c r="P61" s="408">
        <v>3173</v>
      </c>
      <c r="Q61" s="455"/>
      <c r="R61" s="475">
        <f t="shared" si="0"/>
        <v>0.41903114186851209</v>
      </c>
      <c r="S61" s="3">
        <f t="shared" si="1"/>
        <v>5178</v>
      </c>
      <c r="T61" s="3">
        <f t="shared" si="2"/>
        <v>2890</v>
      </c>
      <c r="U61" s="3">
        <f t="shared" si="3"/>
        <v>5163</v>
      </c>
      <c r="V61" s="3">
        <f t="shared" si="4"/>
        <v>2840</v>
      </c>
      <c r="W61" s="3">
        <f t="shared" si="5"/>
        <v>-15</v>
      </c>
      <c r="X61" s="3">
        <f t="shared" si="5"/>
        <v>-50</v>
      </c>
      <c r="Y61" s="475">
        <f t="shared" si="6"/>
        <v>0.14580919273850906</v>
      </c>
      <c r="AA61" s="3">
        <v>0</v>
      </c>
      <c r="AB61" s="3">
        <v>0</v>
      </c>
    </row>
    <row r="62" spans="1:29" ht="15.6" thickBot="1">
      <c r="A62" s="10" t="s">
        <v>127</v>
      </c>
      <c r="B62" s="465" t="s">
        <v>47</v>
      </c>
      <c r="C62" s="373">
        <v>1</v>
      </c>
      <c r="D62" s="374"/>
      <c r="E62" s="375"/>
      <c r="F62" s="373">
        <v>72</v>
      </c>
      <c r="G62" s="376">
        <v>63</v>
      </c>
      <c r="H62" s="376">
        <v>8</v>
      </c>
      <c r="I62" s="377"/>
      <c r="J62" s="378"/>
      <c r="K62" s="379">
        <v>1</v>
      </c>
      <c r="L62" s="378"/>
      <c r="M62" s="380">
        <v>142</v>
      </c>
      <c r="N62" s="379">
        <v>6</v>
      </c>
      <c r="O62" s="379">
        <v>1</v>
      </c>
      <c r="P62" s="378"/>
      <c r="Q62" s="476"/>
      <c r="R62" s="475">
        <f t="shared" si="0"/>
        <v>0</v>
      </c>
      <c r="S62" s="3">
        <f t="shared" si="1"/>
        <v>143</v>
      </c>
      <c r="T62" s="3">
        <f t="shared" si="2"/>
        <v>1</v>
      </c>
      <c r="U62" s="3">
        <f t="shared" si="3"/>
        <v>149</v>
      </c>
      <c r="V62" s="3">
        <f t="shared" si="4"/>
        <v>1</v>
      </c>
      <c r="W62" s="3">
        <f t="shared" si="5"/>
        <v>6</v>
      </c>
      <c r="X62" s="3">
        <f t="shared" si="5"/>
        <v>0</v>
      </c>
      <c r="Y62" s="475">
        <f t="shared" si="6"/>
        <v>0.99300699300699302</v>
      </c>
    </row>
    <row r="63" spans="1:29" ht="14.4" thickTop="1" thickBot="1">
      <c r="A63" s="10" t="s">
        <v>138</v>
      </c>
      <c r="B63" s="465" t="s">
        <v>48</v>
      </c>
      <c r="C63" s="164">
        <v>15</v>
      </c>
      <c r="D63" s="164">
        <v>144</v>
      </c>
      <c r="E63" s="165">
        <v>0</v>
      </c>
      <c r="F63" s="164">
        <v>39</v>
      </c>
      <c r="G63" s="411">
        <v>17</v>
      </c>
      <c r="H63" s="411">
        <v>0</v>
      </c>
      <c r="I63" s="412">
        <v>47</v>
      </c>
      <c r="J63" s="413">
        <v>105</v>
      </c>
      <c r="K63" s="413">
        <v>7</v>
      </c>
      <c r="L63" s="413">
        <v>16</v>
      </c>
      <c r="M63" s="412">
        <v>48</v>
      </c>
      <c r="N63" s="413">
        <v>0</v>
      </c>
      <c r="O63" s="413">
        <v>0</v>
      </c>
      <c r="P63" s="413">
        <v>20</v>
      </c>
      <c r="Q63" s="456"/>
      <c r="R63" s="475">
        <f t="shared" si="0"/>
        <v>0.660377358490566</v>
      </c>
      <c r="S63" s="3">
        <f t="shared" si="1"/>
        <v>56</v>
      </c>
      <c r="T63" s="3">
        <f t="shared" si="2"/>
        <v>159</v>
      </c>
      <c r="U63" s="3">
        <f t="shared" si="3"/>
        <v>68</v>
      </c>
      <c r="V63" s="3">
        <f t="shared" si="4"/>
        <v>175</v>
      </c>
      <c r="W63" s="3">
        <f t="shared" si="5"/>
        <v>12</v>
      </c>
      <c r="X63" s="3">
        <f t="shared" si="5"/>
        <v>16</v>
      </c>
      <c r="Y63" s="475">
        <f t="shared" si="6"/>
        <v>0.8571428571428571</v>
      </c>
      <c r="AA63" s="3">
        <v>476</v>
      </c>
      <c r="AB63" s="89">
        <v>3376</v>
      </c>
      <c r="AC63" s="89"/>
    </row>
    <row r="64" spans="1:29" ht="13.8" thickBot="1">
      <c r="B64" s="541"/>
      <c r="C64" s="309"/>
      <c r="D64" s="309"/>
      <c r="E64" s="310"/>
      <c r="F64" s="309"/>
      <c r="G64" s="311"/>
      <c r="H64" s="311"/>
      <c r="I64" s="312"/>
      <c r="J64" s="313"/>
      <c r="K64" s="313"/>
      <c r="L64" s="313"/>
      <c r="M64" s="312"/>
      <c r="N64" s="313"/>
      <c r="O64" s="313"/>
      <c r="P64" s="313"/>
      <c r="Q64" s="456"/>
      <c r="R64" s="475"/>
      <c r="Y64" s="475"/>
      <c r="AB64" s="89"/>
      <c r="AC64" s="89"/>
    </row>
    <row r="65" spans="1:28" ht="15.6" thickBot="1">
      <c r="B65" s="465" t="s">
        <v>209</v>
      </c>
      <c r="C65" s="255"/>
      <c r="D65" s="255"/>
      <c r="E65" s="143"/>
      <c r="F65" s="255"/>
      <c r="G65" s="256"/>
      <c r="H65" s="256"/>
      <c r="I65" s="257"/>
      <c r="J65" s="258"/>
      <c r="K65" s="258"/>
      <c r="L65" s="258"/>
      <c r="M65" s="257"/>
      <c r="N65" s="258"/>
      <c r="O65" s="258"/>
      <c r="P65" s="258"/>
      <c r="Q65" s="476"/>
      <c r="R65" s="475" t="e">
        <f t="shared" si="0"/>
        <v>#DIV/0!</v>
      </c>
      <c r="S65" s="3">
        <f t="shared" si="1"/>
        <v>0</v>
      </c>
      <c r="T65" s="3">
        <f t="shared" si="2"/>
        <v>0</v>
      </c>
      <c r="U65" s="3">
        <f t="shared" si="3"/>
        <v>0</v>
      </c>
      <c r="V65" s="3">
        <f t="shared" si="4"/>
        <v>0</v>
      </c>
      <c r="W65" s="3">
        <f t="shared" si="5"/>
        <v>0</v>
      </c>
      <c r="X65" s="3">
        <f t="shared" si="5"/>
        <v>0</v>
      </c>
      <c r="Y65" s="475" t="e">
        <f t="shared" si="6"/>
        <v>#DIV/0!</v>
      </c>
      <c r="AA65" s="3">
        <v>0</v>
      </c>
      <c r="AB65" s="3">
        <v>46</v>
      </c>
    </row>
    <row r="66" spans="1:28" ht="15.6" thickBot="1">
      <c r="A66" s="10" t="s">
        <v>122</v>
      </c>
      <c r="B66" s="465" t="s">
        <v>49</v>
      </c>
      <c r="C66" s="396">
        <v>4568</v>
      </c>
      <c r="D66" s="395">
        <v>0</v>
      </c>
      <c r="E66" s="143"/>
      <c r="F66" s="396">
        <v>5559</v>
      </c>
      <c r="G66" s="414"/>
      <c r="H66" s="414"/>
      <c r="I66" s="415">
        <v>4088</v>
      </c>
      <c r="J66" s="416">
        <v>111</v>
      </c>
      <c r="K66" s="416">
        <v>213</v>
      </c>
      <c r="L66" s="416">
        <v>92</v>
      </c>
      <c r="M66" s="415">
        <v>5192</v>
      </c>
      <c r="N66" s="416">
        <v>77</v>
      </c>
      <c r="O66" s="416">
        <v>2</v>
      </c>
      <c r="P66" s="416">
        <v>228</v>
      </c>
      <c r="Q66" s="456"/>
      <c r="R66" s="475">
        <f t="shared" si="0"/>
        <v>2.4299474605954465E-2</v>
      </c>
      <c r="S66" s="3">
        <f t="shared" si="1"/>
        <v>5559</v>
      </c>
      <c r="T66" s="3">
        <f t="shared" si="2"/>
        <v>4568</v>
      </c>
      <c r="U66" s="3">
        <f t="shared" si="3"/>
        <v>5499</v>
      </c>
      <c r="V66" s="3">
        <f t="shared" si="4"/>
        <v>4504</v>
      </c>
      <c r="W66" s="3">
        <f t="shared" si="5"/>
        <v>-60</v>
      </c>
      <c r="X66" s="3">
        <f t="shared" si="5"/>
        <v>-64</v>
      </c>
      <c r="Y66" s="475">
        <f t="shared" si="6"/>
        <v>0.93398093182227016</v>
      </c>
    </row>
    <row r="67" spans="1:28" ht="15.6" thickBot="1">
      <c r="B67" s="541"/>
      <c r="C67" s="314"/>
      <c r="D67" s="309"/>
      <c r="E67" s="340"/>
      <c r="F67" s="314"/>
      <c r="G67" s="547"/>
      <c r="H67" s="547"/>
      <c r="I67" s="548"/>
      <c r="J67" s="549"/>
      <c r="K67" s="549"/>
      <c r="L67" s="549"/>
      <c r="M67" s="548"/>
      <c r="N67" s="549"/>
      <c r="O67" s="549"/>
      <c r="P67" s="549"/>
      <c r="Q67" s="456"/>
      <c r="R67" s="475"/>
      <c r="Y67" s="475"/>
    </row>
    <row r="68" spans="1:28" ht="15.6" thickBot="1">
      <c r="B68" s="465" t="s">
        <v>210</v>
      </c>
      <c r="C68" s="259"/>
      <c r="D68" s="259"/>
      <c r="E68" s="260"/>
      <c r="F68" s="259"/>
      <c r="G68" s="261"/>
      <c r="H68" s="261"/>
      <c r="I68" s="262"/>
      <c r="J68" s="263"/>
      <c r="K68" s="263"/>
      <c r="L68" s="263"/>
      <c r="M68" s="262"/>
      <c r="N68" s="263"/>
      <c r="O68" s="263"/>
      <c r="P68" s="263"/>
      <c r="Q68" s="476"/>
      <c r="R68" s="475" t="e">
        <f t="shared" si="0"/>
        <v>#DIV/0!</v>
      </c>
      <c r="S68" s="3">
        <f t="shared" si="1"/>
        <v>0</v>
      </c>
      <c r="T68" s="3">
        <f t="shared" si="2"/>
        <v>0</v>
      </c>
      <c r="U68" s="3">
        <f t="shared" si="3"/>
        <v>0</v>
      </c>
      <c r="V68" s="3">
        <f t="shared" si="4"/>
        <v>0</v>
      </c>
      <c r="W68" s="3">
        <f t="shared" si="5"/>
        <v>0</v>
      </c>
      <c r="X68" s="3">
        <f t="shared" si="5"/>
        <v>0</v>
      </c>
      <c r="Y68" s="475" t="e">
        <f t="shared" si="6"/>
        <v>#DIV/0!</v>
      </c>
      <c r="AA68" s="3">
        <v>0</v>
      </c>
      <c r="AB68" s="3">
        <v>0</v>
      </c>
    </row>
    <row r="69" spans="1:28" ht="15.6" thickBot="1">
      <c r="B69" s="465"/>
      <c r="C69" s="264"/>
      <c r="D69" s="315"/>
      <c r="E69" s="340"/>
      <c r="F69" s="315"/>
      <c r="G69" s="427"/>
      <c r="H69" s="427"/>
      <c r="I69" s="428"/>
      <c r="J69" s="429"/>
      <c r="K69" s="429"/>
      <c r="L69" s="429"/>
      <c r="M69" s="428"/>
      <c r="N69" s="429"/>
      <c r="O69" s="429"/>
      <c r="P69" s="429"/>
      <c r="Q69" s="476"/>
      <c r="R69" s="475" t="e">
        <f t="shared" si="0"/>
        <v>#DIV/0!</v>
      </c>
      <c r="S69" s="3">
        <f t="shared" si="1"/>
        <v>0</v>
      </c>
      <c r="T69" s="3">
        <f t="shared" si="2"/>
        <v>0</v>
      </c>
      <c r="U69" s="3">
        <f t="shared" si="3"/>
        <v>0</v>
      </c>
      <c r="V69" s="3">
        <f t="shared" si="4"/>
        <v>0</v>
      </c>
      <c r="W69" s="3">
        <f t="shared" si="5"/>
        <v>0</v>
      </c>
      <c r="X69" s="3">
        <f t="shared" si="5"/>
        <v>0</v>
      </c>
      <c r="Y69" s="475" t="e">
        <f t="shared" si="6"/>
        <v>#DIV/0!</v>
      </c>
    </row>
    <row r="70" spans="1:28" ht="15.6" thickBot="1">
      <c r="B70" s="465" t="s">
        <v>211</v>
      </c>
      <c r="C70" s="264"/>
      <c r="D70" s="264"/>
      <c r="E70" s="265"/>
      <c r="F70" s="264"/>
      <c r="G70" s="266"/>
      <c r="H70" s="266"/>
      <c r="I70" s="267"/>
      <c r="J70" s="268"/>
      <c r="K70" s="268"/>
      <c r="L70" s="268"/>
      <c r="M70" s="267"/>
      <c r="N70" s="268"/>
      <c r="O70" s="268"/>
      <c r="P70" s="268"/>
      <c r="Q70" s="476"/>
      <c r="R70" s="475" t="e">
        <f t="shared" si="0"/>
        <v>#DIV/0!</v>
      </c>
      <c r="S70" s="3">
        <f t="shared" si="1"/>
        <v>0</v>
      </c>
      <c r="T70" s="3">
        <f t="shared" si="2"/>
        <v>0</v>
      </c>
      <c r="U70" s="3">
        <f t="shared" si="3"/>
        <v>0</v>
      </c>
      <c r="V70" s="3">
        <f t="shared" si="4"/>
        <v>0</v>
      </c>
      <c r="W70" s="3">
        <f t="shared" si="5"/>
        <v>0</v>
      </c>
      <c r="X70" s="3">
        <f t="shared" si="5"/>
        <v>0</v>
      </c>
      <c r="Y70" s="475" t="e">
        <f t="shared" si="6"/>
        <v>#DIV/0!</v>
      </c>
    </row>
    <row r="71" spans="1:28" ht="15.6" thickBot="1">
      <c r="A71" s="10" t="s">
        <v>166</v>
      </c>
      <c r="B71" s="465" t="s">
        <v>50</v>
      </c>
      <c r="C71" s="253"/>
      <c r="D71" s="253"/>
      <c r="E71" s="254"/>
      <c r="F71" s="253"/>
      <c r="G71" s="269"/>
      <c r="H71" s="269"/>
      <c r="I71" s="270"/>
      <c r="J71" s="271"/>
      <c r="K71" s="271"/>
      <c r="L71" s="271"/>
      <c r="M71" s="270"/>
      <c r="N71" s="271"/>
      <c r="O71" s="271"/>
      <c r="P71" s="271"/>
      <c r="Q71" s="476"/>
      <c r="R71" s="475" t="e">
        <f t="shared" si="0"/>
        <v>#DIV/0!</v>
      </c>
      <c r="S71" s="3">
        <f t="shared" si="1"/>
        <v>0</v>
      </c>
      <c r="T71" s="3">
        <f t="shared" si="2"/>
        <v>0</v>
      </c>
      <c r="U71" s="3">
        <f t="shared" si="3"/>
        <v>0</v>
      </c>
      <c r="V71" s="3">
        <f t="shared" si="4"/>
        <v>0</v>
      </c>
      <c r="W71" s="3">
        <f t="shared" si="5"/>
        <v>0</v>
      </c>
      <c r="X71" s="3">
        <f t="shared" si="5"/>
        <v>0</v>
      </c>
      <c r="Y71" s="475" t="e">
        <f t="shared" si="6"/>
        <v>#DIV/0!</v>
      </c>
    </row>
    <row r="72" spans="1:28" ht="15.6" thickBot="1">
      <c r="B72" s="465"/>
      <c r="C72" s="253"/>
      <c r="D72" s="253"/>
      <c r="E72" s="254"/>
      <c r="F72" s="253"/>
      <c r="G72" s="452"/>
      <c r="H72" s="452"/>
      <c r="I72" s="453"/>
      <c r="J72" s="321"/>
      <c r="K72" s="321"/>
      <c r="L72" s="321"/>
      <c r="M72" s="453"/>
      <c r="N72" s="321"/>
      <c r="O72" s="321"/>
      <c r="P72" s="321"/>
      <c r="Q72" s="476"/>
      <c r="R72" s="475" t="e">
        <f t="shared" si="0"/>
        <v>#DIV/0!</v>
      </c>
      <c r="S72" s="3">
        <f t="shared" si="1"/>
        <v>0</v>
      </c>
      <c r="T72" s="3">
        <f t="shared" si="2"/>
        <v>0</v>
      </c>
      <c r="U72" s="3">
        <f t="shared" si="3"/>
        <v>0</v>
      </c>
      <c r="V72" s="3">
        <f t="shared" si="4"/>
        <v>0</v>
      </c>
      <c r="W72" s="3">
        <f t="shared" si="5"/>
        <v>0</v>
      </c>
      <c r="X72" s="3">
        <f t="shared" si="5"/>
        <v>0</v>
      </c>
      <c r="Y72" s="475" t="e">
        <f t="shared" si="6"/>
        <v>#DIV/0!</v>
      </c>
    </row>
    <row r="73" spans="1:28" ht="15.6" thickBot="1">
      <c r="B73" s="541"/>
      <c r="C73" s="253"/>
      <c r="D73" s="253"/>
      <c r="E73" s="254"/>
      <c r="F73" s="253"/>
      <c r="G73" s="452"/>
      <c r="H73" s="452"/>
      <c r="I73" s="453"/>
      <c r="J73" s="321"/>
      <c r="K73" s="321"/>
      <c r="L73" s="321"/>
      <c r="M73" s="453"/>
      <c r="N73" s="321"/>
      <c r="O73" s="321"/>
      <c r="P73" s="321"/>
      <c r="Q73" s="476"/>
      <c r="R73" s="475"/>
      <c r="Y73" s="475"/>
    </row>
    <row r="74" spans="1:28" ht="15.6" thickBot="1">
      <c r="B74" s="465"/>
      <c r="C74" s="253"/>
      <c r="D74" s="253"/>
      <c r="E74" s="254"/>
      <c r="F74" s="253"/>
      <c r="G74" s="452"/>
      <c r="H74" s="452"/>
      <c r="I74" s="453"/>
      <c r="J74" s="321"/>
      <c r="K74" s="321"/>
      <c r="L74" s="321"/>
      <c r="M74" s="453"/>
      <c r="N74" s="321"/>
      <c r="O74" s="321"/>
      <c r="P74" s="321"/>
      <c r="Q74" s="476"/>
      <c r="R74" s="475" t="e">
        <f t="shared" si="0"/>
        <v>#DIV/0!</v>
      </c>
      <c r="S74" s="3">
        <f t="shared" si="1"/>
        <v>0</v>
      </c>
      <c r="T74" s="3">
        <f t="shared" si="2"/>
        <v>0</v>
      </c>
      <c r="U74" s="3">
        <f t="shared" si="3"/>
        <v>0</v>
      </c>
      <c r="V74" s="3">
        <f t="shared" si="4"/>
        <v>0</v>
      </c>
      <c r="W74" s="3">
        <f t="shared" si="5"/>
        <v>0</v>
      </c>
      <c r="X74" s="3">
        <f t="shared" si="5"/>
        <v>0</v>
      </c>
      <c r="Y74" s="475" t="e">
        <f t="shared" si="6"/>
        <v>#DIV/0!</v>
      </c>
    </row>
    <row r="75" spans="1:28" ht="15.6" thickBot="1">
      <c r="A75" s="10" t="s">
        <v>142</v>
      </c>
      <c r="B75" s="465" t="s">
        <v>51</v>
      </c>
      <c r="C75" s="253"/>
      <c r="D75" s="253"/>
      <c r="E75" s="254"/>
      <c r="F75" s="253"/>
      <c r="G75" s="272"/>
      <c r="H75" s="272"/>
      <c r="I75" s="273"/>
      <c r="J75" s="274"/>
      <c r="K75" s="274"/>
      <c r="L75" s="274"/>
      <c r="M75" s="273"/>
      <c r="N75" s="274"/>
      <c r="O75" s="274"/>
      <c r="P75" s="274"/>
      <c r="Q75" s="476"/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5"/>
        <v>0</v>
      </c>
      <c r="Y75" s="475" t="e">
        <f t="shared" si="6"/>
        <v>#DIV/0!</v>
      </c>
      <c r="AA75" s="3">
        <v>12</v>
      </c>
      <c r="AB75" s="3">
        <v>29</v>
      </c>
    </row>
    <row r="76" spans="1:28" ht="15.6" thickBot="1">
      <c r="A76" s="10" t="s">
        <v>105</v>
      </c>
      <c r="B76" s="465" t="s">
        <v>52</v>
      </c>
      <c r="C76" s="125"/>
      <c r="D76" s="125"/>
      <c r="E76" s="126"/>
      <c r="F76" s="125"/>
      <c r="G76" s="275"/>
      <c r="H76" s="275"/>
      <c r="I76" s="276"/>
      <c r="J76" s="277"/>
      <c r="K76" s="277"/>
      <c r="L76" s="277"/>
      <c r="M76" s="276"/>
      <c r="N76" s="277"/>
      <c r="O76" s="277"/>
      <c r="P76" s="277"/>
      <c r="Q76" s="476"/>
      <c r="R76" s="475" t="e">
        <f t="shared" si="0"/>
        <v>#DIV/0!</v>
      </c>
      <c r="S76" s="3">
        <f t="shared" si="1"/>
        <v>0</v>
      </c>
      <c r="T76" s="3">
        <f t="shared" si="2"/>
        <v>0</v>
      </c>
      <c r="U76" s="3">
        <f t="shared" si="3"/>
        <v>0</v>
      </c>
      <c r="V76" s="3">
        <f t="shared" si="4"/>
        <v>0</v>
      </c>
      <c r="W76" s="3">
        <f t="shared" si="5"/>
        <v>0</v>
      </c>
      <c r="X76" s="3">
        <f t="shared" si="5"/>
        <v>0</v>
      </c>
      <c r="Y76" s="475" t="e">
        <f t="shared" si="6"/>
        <v>#DIV/0!</v>
      </c>
      <c r="AA76" s="3">
        <v>9</v>
      </c>
      <c r="AB76" s="3">
        <v>272</v>
      </c>
    </row>
    <row r="77" spans="1:28" ht="13.8" thickBot="1">
      <c r="A77" s="10" t="s">
        <v>135</v>
      </c>
      <c r="B77" s="465" t="s">
        <v>53</v>
      </c>
      <c r="C77" s="164">
        <v>344</v>
      </c>
      <c r="D77" s="164">
        <v>0</v>
      </c>
      <c r="E77" s="165">
        <v>390</v>
      </c>
      <c r="F77" s="164">
        <v>273</v>
      </c>
      <c r="G77" s="278">
        <v>126</v>
      </c>
      <c r="H77" s="278">
        <v>73</v>
      </c>
      <c r="I77" s="279">
        <v>687</v>
      </c>
      <c r="J77" s="280">
        <v>14</v>
      </c>
      <c r="K77" s="280">
        <v>66</v>
      </c>
      <c r="L77" s="280">
        <v>7</v>
      </c>
      <c r="M77" s="279">
        <v>463</v>
      </c>
      <c r="N77" s="280">
        <v>3</v>
      </c>
      <c r="O77" s="280">
        <v>69</v>
      </c>
      <c r="P77" s="280">
        <v>8</v>
      </c>
      <c r="Q77" s="456"/>
      <c r="R77" s="475">
        <f t="shared" si="0"/>
        <v>1.9073569482288829E-2</v>
      </c>
      <c r="S77" s="3">
        <f t="shared" si="1"/>
        <v>472</v>
      </c>
      <c r="T77" s="3">
        <f t="shared" si="2"/>
        <v>734</v>
      </c>
      <c r="U77" s="3">
        <f t="shared" si="3"/>
        <v>543</v>
      </c>
      <c r="V77" s="3">
        <f t="shared" si="4"/>
        <v>774</v>
      </c>
      <c r="W77" s="3">
        <f t="shared" si="5"/>
        <v>71</v>
      </c>
      <c r="X77" s="3">
        <f t="shared" si="5"/>
        <v>40</v>
      </c>
      <c r="Y77" s="475">
        <f t="shared" si="6"/>
        <v>0.98093220338983056</v>
      </c>
      <c r="AA77" s="3">
        <v>0</v>
      </c>
      <c r="AB77" s="3">
        <v>0</v>
      </c>
    </row>
    <row r="78" spans="1:28" ht="13.8" thickBot="1">
      <c r="A78" s="10" t="s">
        <v>127</v>
      </c>
      <c r="B78" s="465" t="s">
        <v>196</v>
      </c>
      <c r="C78" s="163">
        <v>1019</v>
      </c>
      <c r="D78" s="118">
        <v>970</v>
      </c>
      <c r="E78" s="119">
        <v>25</v>
      </c>
      <c r="F78" s="381">
        <v>1248</v>
      </c>
      <c r="G78" s="382">
        <v>2478</v>
      </c>
      <c r="H78" s="383">
        <v>4</v>
      </c>
      <c r="I78" s="384">
        <v>732</v>
      </c>
      <c r="J78" s="385">
        <v>444</v>
      </c>
      <c r="K78" s="386">
        <v>177</v>
      </c>
      <c r="L78" s="385">
        <v>637</v>
      </c>
      <c r="M78" s="384">
        <v>592</v>
      </c>
      <c r="N78" s="385">
        <v>46</v>
      </c>
      <c r="O78" s="385">
        <v>18</v>
      </c>
      <c r="P78" s="387">
        <v>3069</v>
      </c>
      <c r="Q78" s="455"/>
      <c r="R78" s="475">
        <f t="shared" ref="R78:R94" si="7">J78/SUM(C78:E78)</f>
        <v>0.22045680238331677</v>
      </c>
      <c r="S78" s="3">
        <f t="shared" si="1"/>
        <v>3730</v>
      </c>
      <c r="T78" s="3">
        <f t="shared" si="2"/>
        <v>2014</v>
      </c>
      <c r="U78" s="3">
        <f t="shared" si="3"/>
        <v>3725</v>
      </c>
      <c r="V78" s="3">
        <f t="shared" si="4"/>
        <v>1990</v>
      </c>
      <c r="W78" s="3">
        <f t="shared" si="5"/>
        <v>-5</v>
      </c>
      <c r="X78" s="3">
        <f t="shared" si="5"/>
        <v>-24</v>
      </c>
      <c r="Y78" s="475">
        <f t="shared" si="6"/>
        <v>0.15871313672922252</v>
      </c>
      <c r="AA78" s="3">
        <v>0</v>
      </c>
      <c r="AB78" s="3">
        <v>0</v>
      </c>
    </row>
    <row r="79" spans="1:28" ht="13.8" thickBot="1">
      <c r="A79" s="10" t="s">
        <v>116</v>
      </c>
      <c r="B79" s="465" t="s">
        <v>54</v>
      </c>
      <c r="C79" s="164"/>
      <c r="D79" s="164"/>
      <c r="E79" s="165"/>
      <c r="F79" s="164"/>
      <c r="G79" s="346"/>
      <c r="H79" s="346"/>
      <c r="I79" s="347"/>
      <c r="J79" s="348"/>
      <c r="K79" s="348"/>
      <c r="L79" s="348"/>
      <c r="M79" s="347"/>
      <c r="N79" s="348"/>
      <c r="O79" s="348"/>
      <c r="P79" s="348"/>
      <c r="Q79" s="456"/>
      <c r="R79" s="475" t="e">
        <f t="shared" si="7"/>
        <v>#DIV/0!</v>
      </c>
      <c r="S79" s="3">
        <f t="shared" ref="S79:S95" si="8">SUM(F79:H79)</f>
        <v>0</v>
      </c>
      <c r="T79" s="3">
        <f t="shared" ref="T79:T95" si="9">SUM(C79:E79)</f>
        <v>0</v>
      </c>
      <c r="U79" s="3">
        <f t="shared" ref="U79:U95" si="10">SUM(M79:P79)</f>
        <v>0</v>
      </c>
      <c r="V79" s="3">
        <f t="shared" ref="V79:V95" si="11">SUM(I79:L79)</f>
        <v>0</v>
      </c>
      <c r="W79" s="3">
        <f t="shared" ref="W79:X95" si="12">U79-S79</f>
        <v>0</v>
      </c>
      <c r="X79" s="3">
        <f t="shared" si="12"/>
        <v>0</v>
      </c>
      <c r="Y79" s="475" t="e">
        <f t="shared" ref="Y79:Y95" si="13">M79/S79</f>
        <v>#DIV/0!</v>
      </c>
    </row>
    <row r="80" spans="1:28" ht="13.8" thickBot="1">
      <c r="A80" s="10" t="s">
        <v>170</v>
      </c>
      <c r="B80" s="465" t="s">
        <v>55</v>
      </c>
      <c r="C80" s="164"/>
      <c r="D80" s="164"/>
      <c r="E80" s="165"/>
      <c r="F80" s="164"/>
      <c r="G80" s="346"/>
      <c r="H80" s="346"/>
      <c r="I80" s="347"/>
      <c r="J80" s="348"/>
      <c r="K80" s="348"/>
      <c r="L80" s="348"/>
      <c r="M80" s="347"/>
      <c r="N80" s="348"/>
      <c r="O80" s="348"/>
      <c r="P80" s="348"/>
      <c r="Q80" s="456"/>
      <c r="R80" s="475" t="e">
        <f t="shared" si="7"/>
        <v>#DIV/0!</v>
      </c>
      <c r="S80" s="3">
        <f t="shared" si="8"/>
        <v>0</v>
      </c>
      <c r="T80" s="3">
        <f t="shared" si="9"/>
        <v>0</v>
      </c>
      <c r="U80" s="3">
        <f t="shared" si="10"/>
        <v>0</v>
      </c>
      <c r="V80" s="3">
        <f t="shared" si="11"/>
        <v>0</v>
      </c>
      <c r="W80" s="3">
        <f t="shared" si="12"/>
        <v>0</v>
      </c>
      <c r="X80" s="3">
        <f t="shared" si="12"/>
        <v>0</v>
      </c>
      <c r="Y80" s="475" t="e">
        <f t="shared" si="13"/>
        <v>#DIV/0!</v>
      </c>
    </row>
    <row r="81" spans="1:29" ht="15.6" thickBot="1">
      <c r="A81" s="10" t="s">
        <v>141</v>
      </c>
      <c r="B81" s="465" t="s">
        <v>56</v>
      </c>
      <c r="C81" s="164">
        <v>90</v>
      </c>
      <c r="D81" s="164">
        <v>32</v>
      </c>
      <c r="E81" s="165">
        <v>12</v>
      </c>
      <c r="F81" s="164">
        <v>56</v>
      </c>
      <c r="G81" s="172">
        <v>143</v>
      </c>
      <c r="H81" s="440"/>
      <c r="I81" s="176">
        <v>129</v>
      </c>
      <c r="J81" s="174"/>
      <c r="K81" s="174"/>
      <c r="L81" s="177">
        <v>5</v>
      </c>
      <c r="M81" s="176">
        <v>233</v>
      </c>
      <c r="N81" s="174"/>
      <c r="O81" s="174"/>
      <c r="P81" s="177">
        <v>8</v>
      </c>
      <c r="Q81" s="456"/>
      <c r="R81" s="475">
        <f t="shared" si="7"/>
        <v>0</v>
      </c>
      <c r="S81" s="3">
        <f t="shared" si="8"/>
        <v>199</v>
      </c>
      <c r="T81" s="3">
        <f t="shared" si="9"/>
        <v>134</v>
      </c>
      <c r="U81" s="3">
        <f t="shared" si="10"/>
        <v>241</v>
      </c>
      <c r="V81" s="3">
        <f t="shared" si="11"/>
        <v>134</v>
      </c>
      <c r="W81" s="3">
        <f t="shared" si="12"/>
        <v>42</v>
      </c>
      <c r="X81" s="3">
        <f t="shared" si="12"/>
        <v>0</v>
      </c>
      <c r="Y81" s="475">
        <f t="shared" si="13"/>
        <v>1.170854271356784</v>
      </c>
      <c r="AA81" s="3">
        <v>14</v>
      </c>
      <c r="AB81" s="3">
        <v>3</v>
      </c>
    </row>
    <row r="82" spans="1:29" ht="13.8" thickBot="1">
      <c r="A82" s="10" t="s">
        <v>101</v>
      </c>
      <c r="B82" s="465" t="s">
        <v>57</v>
      </c>
      <c r="C82" s="118">
        <v>369</v>
      </c>
      <c r="D82" s="118">
        <v>0</v>
      </c>
      <c r="E82" s="119">
        <v>593</v>
      </c>
      <c r="F82" s="118">
        <v>355</v>
      </c>
      <c r="G82" s="281">
        <v>10</v>
      </c>
      <c r="H82" s="281">
        <v>115</v>
      </c>
      <c r="I82" s="282">
        <v>911</v>
      </c>
      <c r="J82" s="283">
        <v>2</v>
      </c>
      <c r="K82" s="283">
        <v>51</v>
      </c>
      <c r="L82" s="283">
        <v>4</v>
      </c>
      <c r="M82" s="282">
        <v>456</v>
      </c>
      <c r="N82" s="283">
        <v>3</v>
      </c>
      <c r="O82" s="283">
        <v>8</v>
      </c>
      <c r="P82" s="283">
        <v>7</v>
      </c>
      <c r="Q82" s="456"/>
      <c r="R82" s="475">
        <f t="shared" si="7"/>
        <v>2.0790020790020791E-3</v>
      </c>
      <c r="S82" s="3">
        <f t="shared" si="8"/>
        <v>480</v>
      </c>
      <c r="T82" s="3">
        <f t="shared" si="9"/>
        <v>962</v>
      </c>
      <c r="U82" s="3">
        <f t="shared" si="10"/>
        <v>474</v>
      </c>
      <c r="V82" s="3">
        <f t="shared" si="11"/>
        <v>968</v>
      </c>
      <c r="W82" s="3">
        <f t="shared" si="12"/>
        <v>-6</v>
      </c>
      <c r="X82" s="3">
        <f t="shared" si="12"/>
        <v>6</v>
      </c>
      <c r="Y82" s="475">
        <f t="shared" si="13"/>
        <v>0.95</v>
      </c>
    </row>
    <row r="83" spans="1:29" ht="13.8" thickBot="1">
      <c r="B83" s="465"/>
      <c r="C83" s="309"/>
      <c r="D83" s="309"/>
      <c r="E83" s="310"/>
      <c r="F83" s="309"/>
      <c r="G83" s="311"/>
      <c r="H83" s="311"/>
      <c r="I83" s="312"/>
      <c r="J83" s="313"/>
      <c r="K83" s="313"/>
      <c r="L83" s="313"/>
      <c r="M83" s="312"/>
      <c r="N83" s="313"/>
      <c r="O83" s="313"/>
      <c r="P83" s="313"/>
      <c r="Q83" s="456"/>
      <c r="R83" s="475" t="e">
        <f t="shared" si="7"/>
        <v>#DIV/0!</v>
      </c>
      <c r="S83" s="3">
        <f t="shared" si="8"/>
        <v>0</v>
      </c>
      <c r="T83" s="3">
        <f t="shared" si="9"/>
        <v>0</v>
      </c>
      <c r="U83" s="3">
        <f t="shared" si="10"/>
        <v>0</v>
      </c>
      <c r="V83" s="3">
        <f t="shared" si="11"/>
        <v>0</v>
      </c>
      <c r="W83" s="3">
        <f t="shared" si="12"/>
        <v>0</v>
      </c>
      <c r="X83" s="3">
        <f t="shared" si="12"/>
        <v>0</v>
      </c>
      <c r="Y83" s="475" t="e">
        <f t="shared" si="13"/>
        <v>#DIV/0!</v>
      </c>
    </row>
    <row r="84" spans="1:29" ht="15.6" thickBot="1">
      <c r="B84" s="465" t="s">
        <v>217</v>
      </c>
      <c r="C84" s="284">
        <v>0</v>
      </c>
      <c r="D84" s="284">
        <v>180</v>
      </c>
      <c r="E84" s="285">
        <v>0</v>
      </c>
      <c r="F84" s="286"/>
      <c r="G84" s="287"/>
      <c r="H84" s="287"/>
      <c r="I84" s="288">
        <v>0</v>
      </c>
      <c r="J84" s="289">
        <v>142</v>
      </c>
      <c r="K84" s="289">
        <v>38</v>
      </c>
      <c r="L84" s="289">
        <v>6</v>
      </c>
      <c r="M84" s="290"/>
      <c r="N84" s="291"/>
      <c r="O84" s="291"/>
      <c r="P84" s="291"/>
      <c r="Q84" s="476"/>
      <c r="R84" s="475">
        <f t="shared" si="7"/>
        <v>0.78888888888888886</v>
      </c>
      <c r="S84" s="3">
        <f t="shared" si="8"/>
        <v>0</v>
      </c>
      <c r="T84" s="3">
        <f t="shared" si="9"/>
        <v>180</v>
      </c>
      <c r="U84" s="3">
        <f t="shared" si="10"/>
        <v>0</v>
      </c>
      <c r="V84" s="3">
        <f t="shared" si="11"/>
        <v>186</v>
      </c>
      <c r="W84" s="3">
        <f t="shared" si="12"/>
        <v>0</v>
      </c>
      <c r="X84" s="3">
        <f t="shared" si="12"/>
        <v>6</v>
      </c>
      <c r="Y84" s="475" t="e">
        <f t="shared" si="13"/>
        <v>#DIV/0!</v>
      </c>
    </row>
    <row r="85" spans="1:29" ht="15.6" thickBot="1">
      <c r="A85" s="10" t="s">
        <v>131</v>
      </c>
      <c r="B85" s="465" t="s">
        <v>186</v>
      </c>
      <c r="C85" s="292">
        <v>53</v>
      </c>
      <c r="D85" s="292">
        <v>98</v>
      </c>
      <c r="E85" s="145"/>
      <c r="F85" s="144"/>
      <c r="G85" s="293"/>
      <c r="H85" s="293"/>
      <c r="I85" s="294">
        <v>80</v>
      </c>
      <c r="J85" s="295">
        <v>44</v>
      </c>
      <c r="K85" s="295">
        <v>30</v>
      </c>
      <c r="L85" s="295">
        <v>1</v>
      </c>
      <c r="M85" s="296"/>
      <c r="N85" s="297"/>
      <c r="O85" s="297"/>
      <c r="P85" s="297"/>
      <c r="Q85" s="476"/>
      <c r="R85" s="475">
        <f t="shared" si="7"/>
        <v>0.29139072847682118</v>
      </c>
      <c r="S85" s="3">
        <f t="shared" si="8"/>
        <v>0</v>
      </c>
      <c r="T85" s="3">
        <f t="shared" si="9"/>
        <v>151</v>
      </c>
      <c r="U85" s="3">
        <f t="shared" si="10"/>
        <v>0</v>
      </c>
      <c r="V85" s="3">
        <f t="shared" si="11"/>
        <v>155</v>
      </c>
      <c r="W85" s="3">
        <f t="shared" si="12"/>
        <v>0</v>
      </c>
      <c r="X85" s="3">
        <f t="shared" si="12"/>
        <v>4</v>
      </c>
      <c r="Y85" s="475" t="e">
        <f t="shared" si="13"/>
        <v>#DIV/0!</v>
      </c>
      <c r="AA85" s="3">
        <v>0</v>
      </c>
      <c r="AB85" s="3">
        <v>18</v>
      </c>
    </row>
    <row r="86" spans="1:29" ht="15.6" thickBot="1">
      <c r="B86" s="465"/>
      <c r="C86" s="309"/>
      <c r="D86" s="309"/>
      <c r="E86" s="340"/>
      <c r="F86" s="315"/>
      <c r="G86" s="427"/>
      <c r="H86" s="427"/>
      <c r="I86" s="312"/>
      <c r="J86" s="313"/>
      <c r="K86" s="313"/>
      <c r="L86" s="313"/>
      <c r="M86" s="428"/>
      <c r="N86" s="429"/>
      <c r="O86" s="429"/>
      <c r="P86" s="429"/>
      <c r="Q86" s="476"/>
      <c r="R86" s="475" t="e">
        <f t="shared" si="7"/>
        <v>#DIV/0!</v>
      </c>
      <c r="S86" s="3">
        <f t="shared" si="8"/>
        <v>0</v>
      </c>
      <c r="T86" s="3">
        <f t="shared" si="9"/>
        <v>0</v>
      </c>
      <c r="U86" s="3">
        <f t="shared" si="10"/>
        <v>0</v>
      </c>
      <c r="V86" s="3">
        <f t="shared" si="11"/>
        <v>0</v>
      </c>
      <c r="W86" s="3">
        <f t="shared" si="12"/>
        <v>0</v>
      </c>
      <c r="X86" s="3">
        <f t="shared" si="12"/>
        <v>0</v>
      </c>
      <c r="Y86" s="475" t="e">
        <f t="shared" si="13"/>
        <v>#DIV/0!</v>
      </c>
    </row>
    <row r="87" spans="1:29" ht="13.8" thickBot="1">
      <c r="A87" s="10" t="s">
        <v>169</v>
      </c>
      <c r="B87" s="465" t="s">
        <v>59</v>
      </c>
      <c r="C87" s="118">
        <v>11</v>
      </c>
      <c r="D87" s="118">
        <v>2</v>
      </c>
      <c r="E87" s="119">
        <v>0</v>
      </c>
      <c r="F87" s="118">
        <v>55</v>
      </c>
      <c r="G87" s="212">
        <v>6</v>
      </c>
      <c r="H87" s="212">
        <v>0</v>
      </c>
      <c r="I87" s="213">
        <v>6</v>
      </c>
      <c r="J87" s="214">
        <v>7</v>
      </c>
      <c r="K87" s="214">
        <v>0</v>
      </c>
      <c r="L87" s="214">
        <v>0</v>
      </c>
      <c r="M87" s="213">
        <v>50</v>
      </c>
      <c r="N87" s="214">
        <v>0</v>
      </c>
      <c r="O87" s="214">
        <v>0</v>
      </c>
      <c r="P87" s="214">
        <v>10</v>
      </c>
      <c r="Q87" s="456"/>
      <c r="R87" s="475">
        <f t="shared" si="7"/>
        <v>0.53846153846153844</v>
      </c>
      <c r="S87" s="3">
        <f t="shared" si="8"/>
        <v>61</v>
      </c>
      <c r="T87" s="3">
        <f t="shared" si="9"/>
        <v>13</v>
      </c>
      <c r="U87" s="3">
        <f t="shared" si="10"/>
        <v>60</v>
      </c>
      <c r="V87" s="3">
        <f t="shared" si="11"/>
        <v>13</v>
      </c>
      <c r="W87" s="3">
        <f t="shared" si="12"/>
        <v>-1</v>
      </c>
      <c r="X87" s="3">
        <f t="shared" si="12"/>
        <v>0</v>
      </c>
      <c r="Y87" s="475">
        <f t="shared" si="13"/>
        <v>0.81967213114754101</v>
      </c>
      <c r="AA87" s="3">
        <v>15</v>
      </c>
      <c r="AB87" s="3">
        <v>8</v>
      </c>
    </row>
    <row r="88" spans="1:29" ht="15.6" thickBot="1">
      <c r="A88" s="10" t="s">
        <v>125</v>
      </c>
      <c r="B88" s="465" t="s">
        <v>218</v>
      </c>
      <c r="C88" s="255"/>
      <c r="D88" s="255"/>
      <c r="E88" s="143"/>
      <c r="F88" s="255"/>
      <c r="G88" s="298"/>
      <c r="H88" s="298"/>
      <c r="I88" s="299"/>
      <c r="J88" s="300"/>
      <c r="K88" s="300"/>
      <c r="L88" s="300"/>
      <c r="M88" s="299"/>
      <c r="N88" s="300"/>
      <c r="O88" s="300"/>
      <c r="P88" s="300"/>
      <c r="Q88" s="476"/>
      <c r="R88" s="475" t="e">
        <f t="shared" si="7"/>
        <v>#DIV/0!</v>
      </c>
      <c r="S88" s="3">
        <f t="shared" si="8"/>
        <v>0</v>
      </c>
      <c r="T88" s="3">
        <f t="shared" si="9"/>
        <v>0</v>
      </c>
      <c r="U88" s="3">
        <f t="shared" si="10"/>
        <v>0</v>
      </c>
      <c r="V88" s="3">
        <f t="shared" si="11"/>
        <v>0</v>
      </c>
      <c r="W88" s="3">
        <f t="shared" si="12"/>
        <v>0</v>
      </c>
      <c r="X88" s="3">
        <f t="shared" si="12"/>
        <v>0</v>
      </c>
      <c r="Y88" s="475" t="e">
        <f t="shared" si="13"/>
        <v>#DIV/0!</v>
      </c>
    </row>
    <row r="89" spans="1:29" ht="15.6" thickBot="1">
      <c r="A89" s="10" t="s">
        <v>109</v>
      </c>
      <c r="B89" s="465" t="s">
        <v>156</v>
      </c>
      <c r="C89" s="417">
        <v>2132</v>
      </c>
      <c r="D89" s="185"/>
      <c r="E89" s="179">
        <v>7</v>
      </c>
      <c r="F89" s="417">
        <v>3044</v>
      </c>
      <c r="G89" s="418"/>
      <c r="H89" s="419">
        <v>2</v>
      </c>
      <c r="I89" s="420">
        <v>575</v>
      </c>
      <c r="J89" s="421">
        <v>1080</v>
      </c>
      <c r="K89" s="422">
        <v>157</v>
      </c>
      <c r="L89" s="422">
        <v>328</v>
      </c>
      <c r="M89" s="420">
        <v>991</v>
      </c>
      <c r="N89" s="422">
        <v>128</v>
      </c>
      <c r="O89" s="422">
        <v>261</v>
      </c>
      <c r="P89" s="421">
        <v>1652</v>
      </c>
      <c r="Q89" s="455"/>
      <c r="R89" s="475">
        <f t="shared" si="7"/>
        <v>0.50490883590462832</v>
      </c>
      <c r="S89" s="3">
        <f t="shared" si="8"/>
        <v>3046</v>
      </c>
      <c r="T89" s="3">
        <f t="shared" si="9"/>
        <v>2139</v>
      </c>
      <c r="U89" s="3">
        <f t="shared" si="10"/>
        <v>3032</v>
      </c>
      <c r="V89" s="3">
        <f t="shared" si="11"/>
        <v>2140</v>
      </c>
      <c r="W89" s="3">
        <f t="shared" si="12"/>
        <v>-14</v>
      </c>
      <c r="X89" s="3">
        <f t="shared" si="12"/>
        <v>1</v>
      </c>
      <c r="Y89" s="475">
        <f t="shared" si="13"/>
        <v>0.32534471437951412</v>
      </c>
      <c r="AA89" s="3">
        <v>0</v>
      </c>
      <c r="AB89" s="3">
        <v>6</v>
      </c>
    </row>
    <row r="90" spans="1:29" ht="15.6" thickBot="1">
      <c r="B90" s="465"/>
      <c r="C90" s="314"/>
      <c r="D90" s="315"/>
      <c r="E90" s="310"/>
      <c r="F90" s="455"/>
      <c r="G90" s="427"/>
      <c r="H90" s="311"/>
      <c r="I90" s="312"/>
      <c r="J90" s="332"/>
      <c r="K90" s="456"/>
      <c r="L90" s="313"/>
      <c r="M90" s="312"/>
      <c r="N90" s="313"/>
      <c r="O90" s="313"/>
      <c r="P90" s="332"/>
      <c r="Q90" s="455"/>
      <c r="R90" s="475" t="e">
        <f t="shared" si="7"/>
        <v>#DIV/0!</v>
      </c>
      <c r="S90" s="3">
        <f t="shared" si="8"/>
        <v>0</v>
      </c>
      <c r="T90" s="3">
        <f t="shared" si="9"/>
        <v>0</v>
      </c>
      <c r="U90" s="3">
        <f t="shared" si="10"/>
        <v>0</v>
      </c>
      <c r="V90" s="3">
        <f t="shared" si="11"/>
        <v>0</v>
      </c>
      <c r="W90" s="3">
        <f t="shared" si="12"/>
        <v>0</v>
      </c>
      <c r="X90" s="3">
        <f t="shared" si="12"/>
        <v>0</v>
      </c>
      <c r="Y90" s="475" t="e">
        <f t="shared" si="13"/>
        <v>#DIV/0!</v>
      </c>
    </row>
    <row r="91" spans="1:29" ht="13.8" thickBot="1">
      <c r="A91" s="10" t="s">
        <v>107</v>
      </c>
      <c r="B91" s="465" t="s">
        <v>197</v>
      </c>
      <c r="C91" s="205">
        <v>1112</v>
      </c>
      <c r="D91" s="105">
        <v>498</v>
      </c>
      <c r="E91" s="106">
        <v>316</v>
      </c>
      <c r="F91" s="206">
        <v>3971</v>
      </c>
      <c r="G91" s="207">
        <v>2869</v>
      </c>
      <c r="H91" s="200">
        <v>6</v>
      </c>
      <c r="I91" s="201">
        <v>976</v>
      </c>
      <c r="J91" s="202">
        <v>134</v>
      </c>
      <c r="K91" s="203">
        <v>403</v>
      </c>
      <c r="L91" s="202">
        <v>416</v>
      </c>
      <c r="M91" s="208">
        <v>1574</v>
      </c>
      <c r="N91" s="202">
        <v>96</v>
      </c>
      <c r="O91" s="209">
        <v>1079</v>
      </c>
      <c r="P91" s="209">
        <v>3765</v>
      </c>
      <c r="Q91" s="455"/>
      <c r="R91" s="475">
        <f t="shared" si="7"/>
        <v>6.9574247144340601E-2</v>
      </c>
      <c r="S91" s="3">
        <f t="shared" si="8"/>
        <v>6846</v>
      </c>
      <c r="T91" s="3">
        <f t="shared" si="9"/>
        <v>1926</v>
      </c>
      <c r="U91" s="3">
        <f t="shared" si="10"/>
        <v>6514</v>
      </c>
      <c r="V91" s="3">
        <f t="shared" si="11"/>
        <v>1929</v>
      </c>
      <c r="W91" s="3">
        <f t="shared" si="12"/>
        <v>-332</v>
      </c>
      <c r="X91" s="3">
        <f t="shared" si="12"/>
        <v>3</v>
      </c>
      <c r="Y91" s="475">
        <f t="shared" si="13"/>
        <v>0.22991527899503358</v>
      </c>
    </row>
    <row r="92" spans="1:29" ht="13.8" thickBot="1">
      <c r="B92" s="541"/>
      <c r="C92" s="314"/>
      <c r="D92" s="309"/>
      <c r="E92" s="310"/>
      <c r="F92" s="551"/>
      <c r="G92" s="330"/>
      <c r="H92" s="311"/>
      <c r="I92" s="312"/>
      <c r="J92" s="313"/>
      <c r="K92" s="331"/>
      <c r="L92" s="313"/>
      <c r="M92" s="441"/>
      <c r="N92" s="313"/>
      <c r="O92" s="332"/>
      <c r="P92" s="332"/>
      <c r="Q92" s="455"/>
      <c r="R92" s="475"/>
      <c r="Y92" s="475"/>
    </row>
    <row r="93" spans="1:29" ht="15.6" thickBot="1">
      <c r="A93" s="10" t="s">
        <v>133</v>
      </c>
      <c r="B93" s="465" t="s">
        <v>62</v>
      </c>
      <c r="C93" s="301"/>
      <c r="D93" s="301"/>
      <c r="E93" s="224"/>
      <c r="F93" s="301"/>
      <c r="G93" s="302"/>
      <c r="H93" s="302"/>
      <c r="I93" s="303">
        <v>271</v>
      </c>
      <c r="J93" s="304">
        <v>260</v>
      </c>
      <c r="K93" s="304">
        <v>41</v>
      </c>
      <c r="L93" s="304">
        <v>6</v>
      </c>
      <c r="M93" s="303">
        <v>6</v>
      </c>
      <c r="N93" s="304">
        <v>0</v>
      </c>
      <c r="O93" s="304">
        <v>46</v>
      </c>
      <c r="P93" s="304">
        <v>0</v>
      </c>
      <c r="Q93" s="456"/>
      <c r="R93" s="475" t="e">
        <f t="shared" si="7"/>
        <v>#DIV/0!</v>
      </c>
      <c r="S93" s="3">
        <f t="shared" si="8"/>
        <v>0</v>
      </c>
      <c r="T93" s="3">
        <f t="shared" si="9"/>
        <v>0</v>
      </c>
      <c r="U93" s="3">
        <f t="shared" si="10"/>
        <v>52</v>
      </c>
      <c r="V93" s="3">
        <f t="shared" si="11"/>
        <v>578</v>
      </c>
      <c r="W93" s="3">
        <f t="shared" si="12"/>
        <v>52</v>
      </c>
      <c r="X93" s="3">
        <f t="shared" si="12"/>
        <v>578</v>
      </c>
      <c r="Y93" s="475" t="e">
        <f t="shared" si="13"/>
        <v>#DIV/0!</v>
      </c>
      <c r="AA93" s="3">
        <v>417</v>
      </c>
      <c r="AB93" s="89">
        <v>2940</v>
      </c>
      <c r="AC93" s="89"/>
    </row>
    <row r="94" spans="1:29" ht="15.6" thickBot="1">
      <c r="B94" s="12"/>
      <c r="C94" s="253"/>
      <c r="D94" s="253"/>
      <c r="E94" s="254"/>
      <c r="F94" s="253"/>
      <c r="G94" s="349"/>
      <c r="H94" s="349"/>
      <c r="I94" s="350"/>
      <c r="J94" s="351"/>
      <c r="K94" s="351"/>
      <c r="L94" s="351"/>
      <c r="M94" s="350"/>
      <c r="N94" s="351"/>
      <c r="O94" s="351"/>
      <c r="P94" s="351"/>
      <c r="Q94" s="476"/>
      <c r="R94" s="475" t="e">
        <f t="shared" si="7"/>
        <v>#DIV/0!</v>
      </c>
      <c r="S94" s="3">
        <f t="shared" si="8"/>
        <v>0</v>
      </c>
      <c r="T94" s="3">
        <f t="shared" si="9"/>
        <v>0</v>
      </c>
      <c r="U94" s="3">
        <f t="shared" si="10"/>
        <v>0</v>
      </c>
      <c r="V94" s="3">
        <f t="shared" si="11"/>
        <v>0</v>
      </c>
      <c r="W94" s="3">
        <f t="shared" si="12"/>
        <v>0</v>
      </c>
      <c r="X94" s="3">
        <f t="shared" si="12"/>
        <v>0</v>
      </c>
      <c r="Y94" s="475" t="e">
        <f t="shared" si="13"/>
        <v>#DIV/0!</v>
      </c>
    </row>
    <row r="95" spans="1:29">
      <c r="A95" s="3"/>
      <c r="B95" s="13" t="s">
        <v>63</v>
      </c>
      <c r="C95" s="55">
        <f>SUM(C6:C93)</f>
        <v>13951</v>
      </c>
      <c r="D95" s="55">
        <f t="shared" ref="D95:P95" si="14">SUM(D6:D93)</f>
        <v>16877</v>
      </c>
      <c r="E95" s="55">
        <f t="shared" si="14"/>
        <v>3172</v>
      </c>
      <c r="F95" s="55">
        <f t="shared" si="14"/>
        <v>22939</v>
      </c>
      <c r="G95" s="55">
        <f t="shared" si="14"/>
        <v>21165</v>
      </c>
      <c r="H95" s="55">
        <f t="shared" si="14"/>
        <v>3067</v>
      </c>
      <c r="I95" s="55">
        <f t="shared" si="14"/>
        <v>16513</v>
      </c>
      <c r="J95" s="55">
        <f t="shared" si="14"/>
        <v>9945</v>
      </c>
      <c r="K95" s="55">
        <f t="shared" si="14"/>
        <v>3382</v>
      </c>
      <c r="L95" s="55">
        <f t="shared" si="14"/>
        <v>4864</v>
      </c>
      <c r="M95" s="55">
        <f t="shared" si="14"/>
        <v>21065</v>
      </c>
      <c r="N95" s="55">
        <f t="shared" si="14"/>
        <v>1368</v>
      </c>
      <c r="O95" s="55">
        <f t="shared" si="14"/>
        <v>2575</v>
      </c>
      <c r="P95" s="55">
        <f t="shared" si="14"/>
        <v>18183</v>
      </c>
      <c r="Q95" s="474"/>
      <c r="S95" s="3">
        <f t="shared" si="8"/>
        <v>47171</v>
      </c>
      <c r="T95" s="3">
        <f t="shared" si="9"/>
        <v>34000</v>
      </c>
      <c r="U95" s="3">
        <f t="shared" si="10"/>
        <v>43191</v>
      </c>
      <c r="V95" s="3">
        <f t="shared" si="11"/>
        <v>34704</v>
      </c>
      <c r="W95" s="3">
        <f t="shared" si="12"/>
        <v>-3980</v>
      </c>
      <c r="X95" s="3">
        <f t="shared" si="12"/>
        <v>704</v>
      </c>
      <c r="Y95" s="475">
        <f t="shared" si="13"/>
        <v>0.44656674651798772</v>
      </c>
    </row>
    <row r="96" spans="1:29">
      <c r="A96" s="3"/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0.29249999999999998</v>
      </c>
      <c r="K96" s="474"/>
      <c r="L96" s="474"/>
      <c r="M96" s="474"/>
      <c r="N96" s="474"/>
      <c r="O96" s="474"/>
      <c r="P96" s="474"/>
      <c r="Q96" s="474"/>
    </row>
    <row r="97" spans="1:25" s="509" customFormat="1">
      <c r="A97" s="507"/>
      <c r="B97" s="508"/>
      <c r="E97" s="510"/>
      <c r="H97" s="510"/>
      <c r="K97" s="510"/>
      <c r="O97" s="510"/>
      <c r="R97" s="3"/>
      <c r="S97" s="3"/>
      <c r="T97" s="3"/>
      <c r="U97" s="3"/>
      <c r="V97" s="3"/>
      <c r="W97" s="3"/>
      <c r="X97" s="3"/>
      <c r="Y97" s="3"/>
    </row>
    <row r="98" spans="1:25">
      <c r="B98" s="499"/>
      <c r="E98" s="501">
        <f>E95/(SUM(C95:E95))</f>
        <v>9.3294117647058819E-2</v>
      </c>
      <c r="H98" s="501">
        <f>H95/(SUM(F95:H95))</f>
        <v>6.501876152720952E-2</v>
      </c>
      <c r="J98" s="511"/>
      <c r="K98" s="501">
        <f>K95/(SUM(I95:L95))</f>
        <v>9.7452743199631167E-2</v>
      </c>
      <c r="O98" s="501">
        <f>O95/(SUM(M95:P95))</f>
        <v>5.9618902086082746E-2</v>
      </c>
    </row>
    <row r="99" spans="1:25">
      <c r="D99" s="57"/>
      <c r="E99" s="515">
        <f>E66/E95</f>
        <v>0</v>
      </c>
      <c r="F99" s="513" t="s">
        <v>281</v>
      </c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71"/>
    </row>
    <row r="100" spans="1:25">
      <c r="D100" s="57"/>
    </row>
    <row r="104" spans="1:25">
      <c r="D104" s="57"/>
    </row>
  </sheetData>
  <mergeCells count="7">
    <mergeCell ref="B1:B2"/>
    <mergeCell ref="C1:H1"/>
    <mergeCell ref="I1:P1"/>
    <mergeCell ref="C2:E2"/>
    <mergeCell ref="F2:H2"/>
    <mergeCell ref="I2:L2"/>
    <mergeCell ref="M2:P2"/>
  </mergeCells>
  <pageMargins left="0.75" right="0.75" top="1" bottom="1" header="0.5" footer="0.5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workbookViewId="0">
      <pane ySplit="3" topLeftCell="A62" activePane="bottomLeft" state="frozen"/>
      <selection activeCell="A8" sqref="A8:XFD8"/>
      <selection pane="bottomLeft" activeCell="A8" sqref="A8:XFD8"/>
    </sheetView>
  </sheetViews>
  <sheetFormatPr defaultRowHeight="13.2"/>
  <cols>
    <col min="1" max="1" width="10.44140625" style="10" customWidth="1"/>
    <col min="2" max="2" width="31.6640625" style="63" customWidth="1"/>
    <col min="3" max="9" width="6.21875" style="3" customWidth="1"/>
    <col min="10" max="10" width="8.5546875" style="3" customWidth="1"/>
    <col min="11" max="17" width="6.21875" style="3" customWidth="1"/>
    <col min="18" max="16384" width="8.88671875" style="3"/>
  </cols>
  <sheetData>
    <row r="1" spans="1:28" ht="14.4" customHeight="1" thickBot="1">
      <c r="B1" s="623" t="s">
        <v>247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8" ht="13.95" customHeight="1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  <c r="Q2" s="472"/>
    </row>
    <row r="3" spans="1:28" ht="75.599999999999994">
      <c r="A3" s="10" t="s">
        <v>87</v>
      </c>
      <c r="B3" s="11" t="s">
        <v>177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 t="s">
        <v>282</v>
      </c>
    </row>
    <row r="4" spans="1:28" ht="13.8"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ht="13.8"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ht="14.4">
      <c r="B6" s="88" t="s">
        <v>214</v>
      </c>
      <c r="C6" s="425">
        <v>6</v>
      </c>
      <c r="E6" s="425">
        <v>11</v>
      </c>
      <c r="F6" s="425">
        <v>14</v>
      </c>
      <c r="G6" s="425">
        <v>29</v>
      </c>
      <c r="H6" s="425">
        <v>12</v>
      </c>
      <c r="I6" s="425">
        <v>20</v>
      </c>
      <c r="M6" s="425">
        <v>70</v>
      </c>
      <c r="R6" s="475">
        <f>J6/SUM(C6:E6)</f>
        <v>0</v>
      </c>
      <c r="S6" s="3">
        <f>SUM(F6:H6)</f>
        <v>55</v>
      </c>
      <c r="T6" s="3">
        <f>SUM(C6:E6)</f>
        <v>17</v>
      </c>
      <c r="U6" s="3">
        <f>SUM(M6:P6)</f>
        <v>70</v>
      </c>
      <c r="V6" s="3">
        <f>SUM(I6:L6)</f>
        <v>20</v>
      </c>
      <c r="W6" s="3">
        <f>U6-S6</f>
        <v>15</v>
      </c>
      <c r="X6" s="3">
        <f>V6-T6</f>
        <v>3</v>
      </c>
      <c r="Y6" s="475">
        <f>M6/S6</f>
        <v>1.2727272727272727</v>
      </c>
    </row>
    <row r="7" spans="1:28" ht="14.4">
      <c r="B7" s="88" t="s">
        <v>215</v>
      </c>
      <c r="C7" s="425">
        <v>0</v>
      </c>
      <c r="D7" s="425">
        <v>0</v>
      </c>
      <c r="E7" s="425">
        <v>0</v>
      </c>
      <c r="F7" s="425">
        <v>0</v>
      </c>
      <c r="G7" s="425">
        <v>104</v>
      </c>
      <c r="H7" s="425">
        <v>0</v>
      </c>
      <c r="I7" s="425">
        <v>0</v>
      </c>
      <c r="J7" s="425">
        <v>0</v>
      </c>
      <c r="K7" s="425">
        <v>0</v>
      </c>
      <c r="L7" s="425">
        <v>0</v>
      </c>
      <c r="M7" s="425">
        <v>94</v>
      </c>
      <c r="N7" s="425">
        <v>0</v>
      </c>
      <c r="O7" s="425">
        <v>0</v>
      </c>
      <c r="P7" s="425">
        <v>0</v>
      </c>
      <c r="Q7" s="425"/>
      <c r="R7" s="475" t="e">
        <f t="shared" ref="R7:R77" si="0">J7/SUM(C7:E7)</f>
        <v>#DIV/0!</v>
      </c>
      <c r="S7" s="3">
        <f>SUM(F7:H7)</f>
        <v>104</v>
      </c>
      <c r="T7" s="3">
        <f>SUM(C7:E7)</f>
        <v>0</v>
      </c>
      <c r="U7" s="3">
        <f>SUM(M7:P7)</f>
        <v>94</v>
      </c>
      <c r="V7" s="3">
        <f>SUM(I7:L7)</f>
        <v>0</v>
      </c>
      <c r="W7" s="3">
        <f>U7-S7</f>
        <v>-10</v>
      </c>
      <c r="X7" s="3">
        <f>V7-T7</f>
        <v>0</v>
      </c>
      <c r="Y7" s="475">
        <f>M7/S7</f>
        <v>0.90384615384615385</v>
      </c>
    </row>
    <row r="8" spans="1:28" s="495" customFormat="1" ht="14.4">
      <c r="A8" s="519"/>
      <c r="B8" s="552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6" t="e">
        <f t="shared" si="0"/>
        <v>#DIV/0!</v>
      </c>
      <c r="S8" s="495">
        <f t="shared" ref="S8:S78" si="1">SUM(F8:H8)</f>
        <v>0</v>
      </c>
      <c r="T8" s="495">
        <f t="shared" ref="T8:T78" si="2">SUM(C8:E8)</f>
        <v>0</v>
      </c>
      <c r="U8" s="495">
        <f t="shared" ref="U8:U78" si="3">SUM(M8:P8)</f>
        <v>0</v>
      </c>
      <c r="V8" s="495">
        <f t="shared" ref="V8:V78" si="4">SUM(I8:L8)</f>
        <v>0</v>
      </c>
      <c r="W8" s="495">
        <f t="shared" ref="W8:W78" si="5">U8-S8</f>
        <v>0</v>
      </c>
      <c r="X8" s="495">
        <f t="shared" ref="X8:X78" si="6">V8-T8</f>
        <v>0</v>
      </c>
      <c r="Y8" s="526" t="e">
        <f t="shared" ref="Y8:Y78" si="7">M8/S8</f>
        <v>#DIV/0!</v>
      </c>
    </row>
    <row r="9" spans="1:28">
      <c r="A9" s="10" t="s">
        <v>124</v>
      </c>
      <c r="B9" s="465" t="s">
        <v>12</v>
      </c>
      <c r="R9" s="475" t="e">
        <f t="shared" si="0"/>
        <v>#DIV/0!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6"/>
        <v>0</v>
      </c>
      <c r="Y9" s="475" t="e">
        <f t="shared" si="7"/>
        <v>#DIV/0!</v>
      </c>
    </row>
    <row r="10" spans="1:28">
      <c r="B10" s="424" t="s">
        <v>204</v>
      </c>
      <c r="R10" s="475" t="e">
        <f t="shared" si="0"/>
        <v>#DIV/0!</v>
      </c>
      <c r="S10" s="3">
        <f t="shared" si="1"/>
        <v>0</v>
      </c>
      <c r="T10" s="3">
        <f t="shared" si="2"/>
        <v>0</v>
      </c>
      <c r="U10" s="3">
        <f t="shared" si="3"/>
        <v>0</v>
      </c>
      <c r="V10" s="3">
        <f t="shared" si="4"/>
        <v>0</v>
      </c>
      <c r="W10" s="3">
        <f t="shared" si="5"/>
        <v>0</v>
      </c>
      <c r="X10" s="3">
        <f t="shared" si="6"/>
        <v>0</v>
      </c>
      <c r="Y10" s="475" t="e">
        <f t="shared" si="7"/>
        <v>#DIV/0!</v>
      </c>
      <c r="AA10" s="3">
        <v>0</v>
      </c>
      <c r="AB10" s="3">
        <v>0</v>
      </c>
    </row>
    <row r="11" spans="1:28">
      <c r="B11" s="430"/>
      <c r="R11" s="475" t="e">
        <f t="shared" si="0"/>
        <v>#DIV/0!</v>
      </c>
      <c r="S11" s="3">
        <f t="shared" si="1"/>
        <v>0</v>
      </c>
      <c r="T11" s="3">
        <f t="shared" si="2"/>
        <v>0</v>
      </c>
      <c r="U11" s="3">
        <f t="shared" si="3"/>
        <v>0</v>
      </c>
      <c r="V11" s="3">
        <f t="shared" si="4"/>
        <v>0</v>
      </c>
      <c r="W11" s="3">
        <f t="shared" si="5"/>
        <v>0</v>
      </c>
      <c r="X11" s="3">
        <f t="shared" si="6"/>
        <v>0</v>
      </c>
      <c r="Y11" s="475" t="e">
        <f t="shared" si="7"/>
        <v>#DIV/0!</v>
      </c>
    </row>
    <row r="12" spans="1:28" ht="14.4">
      <c r="A12" s="10" t="s">
        <v>120</v>
      </c>
      <c r="B12" s="465" t="s">
        <v>73</v>
      </c>
      <c r="C12" s="425">
        <v>301</v>
      </c>
      <c r="D12" s="425">
        <v>311</v>
      </c>
      <c r="E12" s="425">
        <v>16</v>
      </c>
      <c r="F12" s="425">
        <v>432</v>
      </c>
      <c r="G12" s="425">
        <v>700</v>
      </c>
      <c r="H12" s="425">
        <v>0</v>
      </c>
      <c r="I12" s="425">
        <v>255</v>
      </c>
      <c r="J12" s="425">
        <v>195</v>
      </c>
      <c r="K12" s="425">
        <v>21</v>
      </c>
      <c r="L12" s="425">
        <v>171</v>
      </c>
      <c r="M12" s="425">
        <v>186</v>
      </c>
      <c r="N12" s="425">
        <v>7</v>
      </c>
      <c r="O12" s="425">
        <v>0</v>
      </c>
      <c r="P12" s="425">
        <v>744</v>
      </c>
      <c r="Q12" s="425"/>
      <c r="R12" s="475">
        <f t="shared" si="0"/>
        <v>0.31050955414012738</v>
      </c>
      <c r="S12" s="3">
        <f t="shared" si="1"/>
        <v>1132</v>
      </c>
      <c r="T12" s="3">
        <f t="shared" si="2"/>
        <v>628</v>
      </c>
      <c r="U12" s="3">
        <f t="shared" si="3"/>
        <v>937</v>
      </c>
      <c r="V12" s="3">
        <f t="shared" si="4"/>
        <v>642</v>
      </c>
      <c r="W12" s="3">
        <f t="shared" si="5"/>
        <v>-195</v>
      </c>
      <c r="X12" s="3">
        <f t="shared" si="6"/>
        <v>14</v>
      </c>
      <c r="Y12" s="475">
        <f t="shared" si="7"/>
        <v>0.16431095406360424</v>
      </c>
      <c r="AA12" s="3">
        <v>1</v>
      </c>
      <c r="AB12" s="3">
        <v>959</v>
      </c>
    </row>
    <row r="13" spans="1:28" ht="14.4">
      <c r="A13" s="10" t="s">
        <v>109</v>
      </c>
      <c r="B13" s="465" t="s">
        <v>148</v>
      </c>
      <c r="C13" s="425">
        <v>0</v>
      </c>
      <c r="E13" s="425">
        <v>0</v>
      </c>
      <c r="F13" s="431">
        <v>2504</v>
      </c>
      <c r="G13" s="425">
        <v>517</v>
      </c>
      <c r="H13" s="431">
        <v>1684</v>
      </c>
      <c r="I13" s="425">
        <v>0</v>
      </c>
      <c r="J13" s="425">
        <v>0</v>
      </c>
      <c r="K13" s="425">
        <v>0</v>
      </c>
      <c r="L13" s="425">
        <v>0</v>
      </c>
      <c r="M13" s="431">
        <v>2771</v>
      </c>
      <c r="N13" s="425">
        <v>1</v>
      </c>
      <c r="O13" s="425">
        <v>0</v>
      </c>
      <c r="P13" s="425">
        <v>24</v>
      </c>
      <c r="Q13" s="425"/>
      <c r="R13" s="475" t="e">
        <f t="shared" si="0"/>
        <v>#DIV/0!</v>
      </c>
      <c r="S13" s="3">
        <f t="shared" si="1"/>
        <v>4705</v>
      </c>
      <c r="T13" s="3">
        <f t="shared" si="2"/>
        <v>0</v>
      </c>
      <c r="U13" s="3">
        <f t="shared" si="3"/>
        <v>2796</v>
      </c>
      <c r="V13" s="3">
        <f t="shared" si="4"/>
        <v>0</v>
      </c>
      <c r="W13" s="3">
        <f t="shared" si="5"/>
        <v>-1909</v>
      </c>
      <c r="X13" s="3">
        <f t="shared" si="6"/>
        <v>0</v>
      </c>
      <c r="Y13" s="475">
        <f t="shared" si="7"/>
        <v>0.58894792773645055</v>
      </c>
      <c r="AA13" s="3">
        <v>3</v>
      </c>
      <c r="AB13" s="3">
        <v>40</v>
      </c>
    </row>
    <row r="14" spans="1:28" ht="14.4">
      <c r="B14" s="465"/>
      <c r="C14" s="425"/>
      <c r="E14" s="425"/>
      <c r="F14" s="431"/>
      <c r="G14" s="425"/>
      <c r="H14" s="431"/>
      <c r="I14" s="425"/>
      <c r="J14" s="425"/>
      <c r="K14" s="425"/>
      <c r="L14" s="425"/>
      <c r="M14" s="431"/>
      <c r="N14" s="425"/>
      <c r="O14" s="425"/>
      <c r="P14" s="425"/>
      <c r="Q14" s="425"/>
      <c r="R14" s="475" t="e">
        <f t="shared" si="0"/>
        <v>#DIV/0!</v>
      </c>
      <c r="S14" s="3">
        <f t="shared" si="1"/>
        <v>0</v>
      </c>
      <c r="T14" s="3">
        <f t="shared" si="2"/>
        <v>0</v>
      </c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6"/>
        <v>0</v>
      </c>
      <c r="Y14" s="475" t="e">
        <f t="shared" si="7"/>
        <v>#DIV/0!</v>
      </c>
    </row>
    <row r="15" spans="1:28" ht="14.4">
      <c r="B15" s="465" t="s">
        <v>212</v>
      </c>
      <c r="E15" s="425">
        <v>106</v>
      </c>
      <c r="F15" s="425">
        <v>948</v>
      </c>
      <c r="G15" s="425">
        <v>80</v>
      </c>
      <c r="K15" s="425">
        <v>949</v>
      </c>
      <c r="L15" s="425">
        <v>14</v>
      </c>
      <c r="M15" s="425">
        <v>23</v>
      </c>
      <c r="N15" s="425">
        <v>35</v>
      </c>
      <c r="R15" s="475">
        <f t="shared" si="0"/>
        <v>0</v>
      </c>
      <c r="S15" s="3">
        <f t="shared" si="1"/>
        <v>1028</v>
      </c>
      <c r="T15" s="3">
        <f t="shared" si="2"/>
        <v>106</v>
      </c>
      <c r="U15" s="3">
        <f t="shared" si="3"/>
        <v>58</v>
      </c>
      <c r="V15" s="3">
        <f t="shared" si="4"/>
        <v>963</v>
      </c>
      <c r="W15" s="3">
        <f t="shared" si="5"/>
        <v>-970</v>
      </c>
      <c r="X15" s="3">
        <f t="shared" si="6"/>
        <v>857</v>
      </c>
      <c r="Y15" s="475">
        <f t="shared" si="7"/>
        <v>2.2373540856031129E-2</v>
      </c>
    </row>
    <row r="16" spans="1:28" ht="14.4">
      <c r="A16" s="10" t="s">
        <v>138</v>
      </c>
      <c r="B16" s="465" t="s">
        <v>149</v>
      </c>
      <c r="C16" s="425">
        <v>0</v>
      </c>
      <c r="D16" s="431">
        <v>1325</v>
      </c>
      <c r="E16" s="425">
        <v>7</v>
      </c>
      <c r="F16" s="425">
        <v>0</v>
      </c>
      <c r="G16" s="425">
        <v>14</v>
      </c>
      <c r="H16" s="425">
        <v>0</v>
      </c>
      <c r="I16" s="425">
        <v>458</v>
      </c>
      <c r="J16" s="425">
        <v>600</v>
      </c>
      <c r="K16" s="425">
        <v>85</v>
      </c>
      <c r="L16" s="425">
        <v>142</v>
      </c>
      <c r="M16" s="425">
        <v>2</v>
      </c>
      <c r="N16" s="425">
        <v>0</v>
      </c>
      <c r="O16" s="425">
        <v>5</v>
      </c>
      <c r="P16" s="425">
        <v>1</v>
      </c>
      <c r="Q16" s="425"/>
      <c r="R16" s="475">
        <f t="shared" si="0"/>
        <v>0.45045045045045046</v>
      </c>
      <c r="S16" s="3">
        <f t="shared" si="1"/>
        <v>14</v>
      </c>
      <c r="T16" s="3">
        <f t="shared" si="2"/>
        <v>1332</v>
      </c>
      <c r="U16" s="3">
        <f t="shared" si="3"/>
        <v>8</v>
      </c>
      <c r="V16" s="3">
        <f t="shared" si="4"/>
        <v>1285</v>
      </c>
      <c r="W16" s="3">
        <f t="shared" si="5"/>
        <v>-6</v>
      </c>
      <c r="X16" s="3">
        <f t="shared" si="6"/>
        <v>-47</v>
      </c>
      <c r="Y16" s="475">
        <f t="shared" si="7"/>
        <v>0.14285714285714285</v>
      </c>
      <c r="AA16" s="3">
        <v>0</v>
      </c>
      <c r="AB16" s="3">
        <v>31</v>
      </c>
    </row>
    <row r="17" spans="1:29" ht="14.4">
      <c r="A17" s="10" t="s">
        <v>116</v>
      </c>
      <c r="B17" s="465" t="s">
        <v>15</v>
      </c>
      <c r="C17" s="425">
        <v>217</v>
      </c>
      <c r="D17" s="425">
        <v>193</v>
      </c>
      <c r="E17" s="425">
        <v>26</v>
      </c>
      <c r="F17" s="425">
        <v>132</v>
      </c>
      <c r="G17" s="425">
        <v>206</v>
      </c>
      <c r="H17" s="425">
        <v>5</v>
      </c>
      <c r="I17" s="425">
        <v>248</v>
      </c>
      <c r="J17" s="425">
        <v>156</v>
      </c>
      <c r="K17" s="425">
        <v>36</v>
      </c>
      <c r="L17" s="425">
        <v>45</v>
      </c>
      <c r="M17" s="425">
        <v>214</v>
      </c>
      <c r="N17" s="425">
        <v>1</v>
      </c>
      <c r="O17" s="425">
        <v>5</v>
      </c>
      <c r="P17" s="425">
        <v>133</v>
      </c>
      <c r="Q17" s="425"/>
      <c r="R17" s="475">
        <f t="shared" si="0"/>
        <v>0.3577981651376147</v>
      </c>
      <c r="S17" s="3">
        <f t="shared" si="1"/>
        <v>343</v>
      </c>
      <c r="T17" s="3">
        <f t="shared" si="2"/>
        <v>436</v>
      </c>
      <c r="U17" s="3">
        <f t="shared" si="3"/>
        <v>353</v>
      </c>
      <c r="V17" s="3">
        <f t="shared" si="4"/>
        <v>485</v>
      </c>
      <c r="W17" s="3">
        <f t="shared" si="5"/>
        <v>10</v>
      </c>
      <c r="X17" s="3">
        <f t="shared" si="6"/>
        <v>49</v>
      </c>
      <c r="Y17" s="475">
        <f t="shared" si="7"/>
        <v>0.62390670553935856</v>
      </c>
      <c r="AA17" s="3">
        <v>0</v>
      </c>
      <c r="AB17" s="3">
        <v>3</v>
      </c>
    </row>
    <row r="18" spans="1:29">
      <c r="A18" s="10" t="s">
        <v>140</v>
      </c>
      <c r="B18" s="465" t="s">
        <v>16</v>
      </c>
      <c r="R18" s="475" t="e">
        <f t="shared" si="0"/>
        <v>#DIV/0!</v>
      </c>
      <c r="S18" s="3">
        <f t="shared" si="1"/>
        <v>0</v>
      </c>
      <c r="T18" s="3">
        <f t="shared" si="2"/>
        <v>0</v>
      </c>
      <c r="U18" s="3">
        <f t="shared" si="3"/>
        <v>0</v>
      </c>
      <c r="V18" s="3">
        <f t="shared" si="4"/>
        <v>0</v>
      </c>
      <c r="W18" s="3">
        <f t="shared" si="5"/>
        <v>0</v>
      </c>
      <c r="X18" s="3">
        <f t="shared" si="6"/>
        <v>0</v>
      </c>
      <c r="Y18" s="475" t="e">
        <f t="shared" si="7"/>
        <v>#DIV/0!</v>
      </c>
    </row>
    <row r="19" spans="1:29" ht="14.4">
      <c r="A19" s="10" t="s">
        <v>140</v>
      </c>
      <c r="B19" s="465" t="s">
        <v>150</v>
      </c>
      <c r="C19" s="425">
        <v>123</v>
      </c>
      <c r="D19" s="425">
        <v>0</v>
      </c>
      <c r="E19" s="425">
        <v>139</v>
      </c>
      <c r="F19" s="425">
        <v>403</v>
      </c>
      <c r="G19" s="425">
        <v>0</v>
      </c>
      <c r="H19" s="425">
        <v>0</v>
      </c>
      <c r="I19" s="425">
        <v>283</v>
      </c>
      <c r="J19" s="425">
        <v>0</v>
      </c>
      <c r="K19" s="425">
        <v>1</v>
      </c>
      <c r="L19" s="425">
        <v>0</v>
      </c>
      <c r="M19" s="425">
        <v>374</v>
      </c>
      <c r="N19" s="425">
        <v>0</v>
      </c>
      <c r="O19" s="425">
        <v>1</v>
      </c>
      <c r="P19" s="425">
        <v>2</v>
      </c>
      <c r="Q19" s="425"/>
      <c r="R19" s="475">
        <f t="shared" si="0"/>
        <v>0</v>
      </c>
      <c r="S19" s="3">
        <f t="shared" si="1"/>
        <v>403</v>
      </c>
      <c r="T19" s="3">
        <f t="shared" si="2"/>
        <v>262</v>
      </c>
      <c r="U19" s="3">
        <f t="shared" si="3"/>
        <v>377</v>
      </c>
      <c r="V19" s="3">
        <f t="shared" si="4"/>
        <v>284</v>
      </c>
      <c r="W19" s="3">
        <f t="shared" si="5"/>
        <v>-26</v>
      </c>
      <c r="X19" s="3">
        <f t="shared" si="6"/>
        <v>22</v>
      </c>
      <c r="Y19" s="475">
        <f t="shared" si="7"/>
        <v>0.92803970223325061</v>
      </c>
      <c r="AA19" s="3">
        <v>0</v>
      </c>
      <c r="AB19" s="3">
        <v>0</v>
      </c>
    </row>
    <row r="20" spans="1:29" ht="14.4">
      <c r="A20" s="10" t="s">
        <v>101</v>
      </c>
      <c r="B20" s="424" t="s">
        <v>205</v>
      </c>
      <c r="C20" s="425">
        <v>0</v>
      </c>
      <c r="D20" s="425">
        <v>0</v>
      </c>
      <c r="E20" s="425">
        <v>0</v>
      </c>
      <c r="F20" s="425">
        <v>0</v>
      </c>
      <c r="G20" s="425">
        <v>570</v>
      </c>
      <c r="H20" s="425">
        <v>0</v>
      </c>
      <c r="I20" s="425">
        <v>0</v>
      </c>
      <c r="J20" s="425">
        <v>0</v>
      </c>
      <c r="K20" s="425">
        <v>0</v>
      </c>
      <c r="L20" s="425">
        <v>0</v>
      </c>
      <c r="M20" s="425">
        <v>443</v>
      </c>
      <c r="N20" s="425">
        <v>0</v>
      </c>
      <c r="O20" s="425">
        <v>0</v>
      </c>
      <c r="P20" s="425">
        <v>49</v>
      </c>
      <c r="Q20" s="425"/>
      <c r="R20" s="475" t="e">
        <f t="shared" si="0"/>
        <v>#DIV/0!</v>
      </c>
      <c r="S20" s="3">
        <f t="shared" si="1"/>
        <v>570</v>
      </c>
      <c r="T20" s="3">
        <f t="shared" si="2"/>
        <v>0</v>
      </c>
      <c r="U20" s="3">
        <f t="shared" si="3"/>
        <v>492</v>
      </c>
      <c r="V20" s="3">
        <f t="shared" si="4"/>
        <v>0</v>
      </c>
      <c r="W20" s="3">
        <f t="shared" si="5"/>
        <v>-78</v>
      </c>
      <c r="X20" s="3">
        <f t="shared" si="6"/>
        <v>0</v>
      </c>
      <c r="Y20" s="475">
        <f t="shared" si="7"/>
        <v>0.77719298245614032</v>
      </c>
      <c r="AA20" s="3">
        <v>0</v>
      </c>
      <c r="AB20" s="3">
        <v>0</v>
      </c>
    </row>
    <row r="21" spans="1:29" ht="14.4">
      <c r="A21" s="10" t="s">
        <v>97</v>
      </c>
      <c r="B21" s="465" t="s">
        <v>17</v>
      </c>
      <c r="C21" s="425">
        <v>412</v>
      </c>
      <c r="D21" s="425">
        <v>492</v>
      </c>
      <c r="E21" s="425">
        <v>0</v>
      </c>
      <c r="F21" s="425">
        <v>220</v>
      </c>
      <c r="G21" s="425">
        <v>857</v>
      </c>
      <c r="H21" s="425">
        <v>0</v>
      </c>
      <c r="I21" s="425">
        <v>233</v>
      </c>
      <c r="J21" s="425">
        <v>179</v>
      </c>
      <c r="K21" s="425">
        <v>306</v>
      </c>
      <c r="L21" s="425">
        <v>39</v>
      </c>
      <c r="M21" s="425">
        <v>392</v>
      </c>
      <c r="N21" s="425">
        <v>5</v>
      </c>
      <c r="O21" s="425">
        <v>236</v>
      </c>
      <c r="P21" s="425">
        <v>357</v>
      </c>
      <c r="Q21" s="425"/>
      <c r="R21" s="475">
        <f t="shared" si="0"/>
        <v>0.19800884955752213</v>
      </c>
      <c r="S21" s="3">
        <f t="shared" si="1"/>
        <v>1077</v>
      </c>
      <c r="T21" s="3">
        <f t="shared" si="2"/>
        <v>904</v>
      </c>
      <c r="U21" s="3">
        <f t="shared" si="3"/>
        <v>990</v>
      </c>
      <c r="V21" s="3">
        <f t="shared" si="4"/>
        <v>757</v>
      </c>
      <c r="W21" s="3">
        <f t="shared" si="5"/>
        <v>-87</v>
      </c>
      <c r="X21" s="3">
        <f t="shared" si="6"/>
        <v>-147</v>
      </c>
      <c r="Y21" s="475">
        <f t="shared" si="7"/>
        <v>0.36397400185701023</v>
      </c>
      <c r="AA21" s="3">
        <v>0</v>
      </c>
      <c r="AB21" s="3">
        <v>64</v>
      </c>
    </row>
    <row r="22" spans="1:29" ht="14.4">
      <c r="A22" s="10" t="s">
        <v>141</v>
      </c>
      <c r="B22" s="465" t="s">
        <v>18</v>
      </c>
      <c r="D22" s="425">
        <v>206</v>
      </c>
      <c r="E22" s="425">
        <v>58</v>
      </c>
      <c r="I22" s="425">
        <v>128</v>
      </c>
      <c r="J22" s="425">
        <v>21</v>
      </c>
      <c r="K22" s="425">
        <v>54</v>
      </c>
      <c r="L22" s="425">
        <v>3</v>
      </c>
      <c r="R22" s="475">
        <f>J22/SUM(C22:E22)</f>
        <v>7.9545454545454544E-2</v>
      </c>
      <c r="S22" s="3">
        <f t="shared" si="1"/>
        <v>0</v>
      </c>
      <c r="T22" s="3">
        <f t="shared" si="2"/>
        <v>264</v>
      </c>
      <c r="U22" s="3">
        <f t="shared" si="3"/>
        <v>0</v>
      </c>
      <c r="V22" s="3">
        <f t="shared" si="4"/>
        <v>206</v>
      </c>
      <c r="W22" s="3">
        <f t="shared" si="5"/>
        <v>0</v>
      </c>
      <c r="X22" s="3">
        <f t="shared" si="6"/>
        <v>-58</v>
      </c>
      <c r="Y22" s="475" t="e">
        <f t="shared" si="7"/>
        <v>#DIV/0!</v>
      </c>
      <c r="AA22" s="3">
        <v>102</v>
      </c>
      <c r="AB22" s="89">
        <v>1081</v>
      </c>
      <c r="AC22" s="89"/>
    </row>
    <row r="23" spans="1:29" ht="14.4">
      <c r="A23" s="10" t="s">
        <v>101</v>
      </c>
      <c r="B23" s="465" t="s">
        <v>194</v>
      </c>
      <c r="D23" s="425"/>
      <c r="E23" s="425"/>
      <c r="I23" s="425"/>
      <c r="J23" s="425"/>
      <c r="K23" s="425"/>
      <c r="L23" s="425"/>
      <c r="R23" s="475" t="e">
        <f t="shared" si="0"/>
        <v>#DIV/0!</v>
      </c>
      <c r="S23" s="3">
        <f t="shared" si="1"/>
        <v>0</v>
      </c>
      <c r="T23" s="3">
        <f t="shared" si="2"/>
        <v>0</v>
      </c>
      <c r="U23" s="3">
        <f t="shared" si="3"/>
        <v>0</v>
      </c>
      <c r="V23" s="3">
        <f t="shared" si="4"/>
        <v>0</v>
      </c>
      <c r="W23" s="3">
        <f t="shared" si="5"/>
        <v>0</v>
      </c>
      <c r="X23" s="3">
        <f t="shared" si="6"/>
        <v>0</v>
      </c>
      <c r="Y23" s="475" t="e">
        <f t="shared" si="7"/>
        <v>#DIV/0!</v>
      </c>
    </row>
    <row r="24" spans="1:29" ht="14.4">
      <c r="A24" s="10" t="s">
        <v>142</v>
      </c>
      <c r="B24" s="465" t="s">
        <v>20</v>
      </c>
      <c r="D24" s="425"/>
      <c r="E24" s="425"/>
      <c r="I24" s="425"/>
      <c r="J24" s="425"/>
      <c r="K24" s="425"/>
      <c r="L24" s="425"/>
      <c r="R24" s="475" t="e">
        <f t="shared" si="0"/>
        <v>#DIV/0!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0</v>
      </c>
      <c r="W24" s="3">
        <f t="shared" si="5"/>
        <v>0</v>
      </c>
      <c r="X24" s="3">
        <f t="shared" si="6"/>
        <v>0</v>
      </c>
      <c r="Y24" s="475" t="e">
        <f t="shared" si="7"/>
        <v>#DIV/0!</v>
      </c>
    </row>
    <row r="25" spans="1:29" ht="14.4">
      <c r="B25" s="541"/>
      <c r="D25" s="425"/>
      <c r="E25" s="425"/>
      <c r="I25" s="425"/>
      <c r="J25" s="425"/>
      <c r="K25" s="425"/>
      <c r="L25" s="425"/>
      <c r="R25" s="475"/>
      <c r="Y25" s="475"/>
    </row>
    <row r="26" spans="1:29" ht="14.4">
      <c r="B26" s="541"/>
      <c r="D26" s="425"/>
      <c r="E26" s="425"/>
      <c r="I26" s="425"/>
      <c r="J26" s="425"/>
      <c r="K26" s="425"/>
      <c r="L26" s="425"/>
      <c r="R26" s="475"/>
      <c r="Y26" s="475"/>
    </row>
    <row r="27" spans="1:29" ht="14.4">
      <c r="A27" s="10" t="s">
        <v>127</v>
      </c>
      <c r="B27" s="465" t="str">
        <f>'2001'!B27</f>
        <v>Douglas Co. Animal Control**</v>
      </c>
      <c r="C27" s="425">
        <v>870</v>
      </c>
      <c r="D27" s="425">
        <v>882</v>
      </c>
      <c r="E27" s="425">
        <v>3</v>
      </c>
      <c r="F27" s="431">
        <v>1586</v>
      </c>
      <c r="G27" s="431">
        <v>1971</v>
      </c>
      <c r="H27" s="425">
        <v>0</v>
      </c>
      <c r="I27" s="425">
        <v>613</v>
      </c>
      <c r="J27" s="425">
        <v>420</v>
      </c>
      <c r="K27" s="425">
        <v>111</v>
      </c>
      <c r="L27" s="425">
        <v>725</v>
      </c>
      <c r="M27" s="425">
        <v>513</v>
      </c>
      <c r="N27" s="425">
        <v>39</v>
      </c>
      <c r="O27" s="425">
        <v>35</v>
      </c>
      <c r="P27" s="431">
        <v>2991</v>
      </c>
      <c r="Q27" s="431"/>
      <c r="R27" s="475">
        <f t="shared" si="0"/>
        <v>0.23931623931623933</v>
      </c>
      <c r="S27" s="3">
        <f t="shared" si="1"/>
        <v>3557</v>
      </c>
      <c r="T27" s="3">
        <f t="shared" si="2"/>
        <v>1755</v>
      </c>
      <c r="U27" s="3">
        <f t="shared" si="3"/>
        <v>3578</v>
      </c>
      <c r="V27" s="3">
        <f t="shared" si="4"/>
        <v>1869</v>
      </c>
      <c r="W27" s="3">
        <f t="shared" si="5"/>
        <v>21</v>
      </c>
      <c r="X27" s="3">
        <f t="shared" si="6"/>
        <v>114</v>
      </c>
      <c r="Y27" s="475">
        <f t="shared" si="7"/>
        <v>0.14422265954456001</v>
      </c>
    </row>
    <row r="28" spans="1:29" ht="14.4">
      <c r="A28" s="10" t="s">
        <v>133</v>
      </c>
      <c r="B28" s="465" t="str">
        <f>'2001'!B28</f>
        <v>Evergreen-Doe Humane Society</v>
      </c>
      <c r="C28" s="425"/>
      <c r="D28" s="425"/>
      <c r="E28" s="425"/>
      <c r="F28" s="431"/>
      <c r="G28" s="431"/>
      <c r="H28" s="425"/>
      <c r="I28" s="425"/>
      <c r="J28" s="425"/>
      <c r="K28" s="425"/>
      <c r="L28" s="425"/>
      <c r="M28" s="425"/>
      <c r="N28" s="425"/>
      <c r="O28" s="425"/>
      <c r="P28" s="431"/>
      <c r="Q28" s="431"/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6"/>
        <v>0</v>
      </c>
      <c r="Y28" s="475" t="e">
        <f t="shared" si="7"/>
        <v>#DIV/0!</v>
      </c>
      <c r="AA28" s="3">
        <v>24</v>
      </c>
      <c r="AB28" s="89">
        <v>2787</v>
      </c>
      <c r="AC28" s="89"/>
    </row>
    <row r="29" spans="1:29" ht="14.4">
      <c r="A29" s="10" t="s">
        <v>138</v>
      </c>
      <c r="B29" s="465" t="s">
        <v>23</v>
      </c>
      <c r="C29" s="425">
        <v>61</v>
      </c>
      <c r="E29" s="425">
        <v>953</v>
      </c>
      <c r="I29" s="425">
        <v>997</v>
      </c>
      <c r="K29" s="425">
        <v>3</v>
      </c>
      <c r="L29" s="425">
        <v>1</v>
      </c>
      <c r="R29" s="475">
        <f t="shared" si="0"/>
        <v>0</v>
      </c>
      <c r="S29" s="3">
        <f t="shared" si="1"/>
        <v>0</v>
      </c>
      <c r="T29" s="3">
        <f t="shared" si="2"/>
        <v>1014</v>
      </c>
      <c r="U29" s="3">
        <f t="shared" si="3"/>
        <v>0</v>
      </c>
      <c r="V29" s="3">
        <f t="shared" si="4"/>
        <v>1001</v>
      </c>
      <c r="W29" s="3">
        <f t="shared" si="5"/>
        <v>0</v>
      </c>
      <c r="X29" s="3">
        <f t="shared" si="6"/>
        <v>-13</v>
      </c>
      <c r="Y29" s="475" t="e">
        <f t="shared" si="7"/>
        <v>#DIV/0!</v>
      </c>
      <c r="AA29" s="3">
        <v>0</v>
      </c>
      <c r="AB29" s="3">
        <v>4</v>
      </c>
    </row>
    <row r="30" spans="1:29" ht="14.4">
      <c r="A30" s="10" t="s">
        <v>111</v>
      </c>
      <c r="B30" s="465" t="s">
        <v>24</v>
      </c>
      <c r="C30" s="425">
        <v>28</v>
      </c>
      <c r="D30" s="425">
        <v>102</v>
      </c>
      <c r="E30" s="425">
        <v>0</v>
      </c>
      <c r="F30" s="425">
        <v>81</v>
      </c>
      <c r="G30" s="425">
        <v>183</v>
      </c>
      <c r="H30" s="425">
        <v>0</v>
      </c>
      <c r="I30" s="425">
        <v>92</v>
      </c>
      <c r="J30" s="425">
        <v>100</v>
      </c>
      <c r="K30" s="425">
        <v>0</v>
      </c>
      <c r="L30" s="425">
        <v>2</v>
      </c>
      <c r="M30" s="425">
        <v>265</v>
      </c>
      <c r="N30" s="425">
        <v>3</v>
      </c>
      <c r="O30" s="425">
        <v>0</v>
      </c>
      <c r="P30" s="425">
        <v>6</v>
      </c>
      <c r="Q30" s="425"/>
      <c r="R30" s="475">
        <f t="shared" si="0"/>
        <v>0.76923076923076927</v>
      </c>
      <c r="S30" s="3">
        <f t="shared" si="1"/>
        <v>264</v>
      </c>
      <c r="T30" s="3">
        <f t="shared" si="2"/>
        <v>130</v>
      </c>
      <c r="U30" s="3">
        <f t="shared" si="3"/>
        <v>274</v>
      </c>
      <c r="V30" s="3">
        <f t="shared" si="4"/>
        <v>194</v>
      </c>
      <c r="W30" s="3">
        <f t="shared" si="5"/>
        <v>10</v>
      </c>
      <c r="X30" s="3">
        <f t="shared" si="6"/>
        <v>64</v>
      </c>
      <c r="Y30" s="475">
        <f t="shared" si="7"/>
        <v>1.0037878787878789</v>
      </c>
    </row>
    <row r="31" spans="1:29" ht="14.4">
      <c r="B31" s="465" t="s">
        <v>207</v>
      </c>
      <c r="F31" s="425">
        <v>2</v>
      </c>
      <c r="G31" s="425">
        <v>318</v>
      </c>
      <c r="H31" s="425">
        <v>0</v>
      </c>
      <c r="M31" s="425">
        <v>83</v>
      </c>
      <c r="N31" s="425">
        <v>0</v>
      </c>
      <c r="P31" s="425">
        <v>128</v>
      </c>
      <c r="Q31" s="425"/>
      <c r="R31" s="475" t="e">
        <f t="shared" si="0"/>
        <v>#DIV/0!</v>
      </c>
      <c r="S31" s="3">
        <f t="shared" si="1"/>
        <v>320</v>
      </c>
      <c r="T31" s="3">
        <f t="shared" si="2"/>
        <v>0</v>
      </c>
      <c r="U31" s="3">
        <f t="shared" si="3"/>
        <v>211</v>
      </c>
      <c r="V31" s="3">
        <f t="shared" si="4"/>
        <v>0</v>
      </c>
      <c r="W31" s="3">
        <f t="shared" si="5"/>
        <v>-109</v>
      </c>
      <c r="X31" s="3">
        <f t="shared" si="6"/>
        <v>0</v>
      </c>
      <c r="Y31" s="475">
        <f t="shared" si="7"/>
        <v>0.25937500000000002</v>
      </c>
      <c r="AA31" s="3">
        <v>0</v>
      </c>
      <c r="AB31" s="3">
        <v>2</v>
      </c>
    </row>
    <row r="32" spans="1:29">
      <c r="A32" s="10" t="s">
        <v>167</v>
      </c>
      <c r="B32" s="465" t="s">
        <v>25</v>
      </c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6"/>
        <v>0</v>
      </c>
      <c r="Y32" s="475" t="e">
        <f t="shared" si="7"/>
        <v>#DIV/0!</v>
      </c>
      <c r="AA32" s="3">
        <v>0</v>
      </c>
      <c r="AB32" s="3">
        <v>165</v>
      </c>
    </row>
    <row r="33" spans="1:29">
      <c r="B33" s="465"/>
      <c r="R33" s="475" t="e">
        <f t="shared" si="0"/>
        <v>#DIV/0!</v>
      </c>
      <c r="S33" s="3">
        <f t="shared" si="1"/>
        <v>0</v>
      </c>
      <c r="T33" s="3">
        <f t="shared" si="2"/>
        <v>0</v>
      </c>
      <c r="U33" s="3">
        <f t="shared" si="3"/>
        <v>0</v>
      </c>
      <c r="V33" s="3">
        <f t="shared" si="4"/>
        <v>0</v>
      </c>
      <c r="W33" s="3">
        <f t="shared" si="5"/>
        <v>0</v>
      </c>
      <c r="X33" s="3">
        <f t="shared" si="6"/>
        <v>0</v>
      </c>
      <c r="Y33" s="475" t="e">
        <f t="shared" si="7"/>
        <v>#DIV/0!</v>
      </c>
    </row>
    <row r="34" spans="1:29" s="495" customFormat="1" ht="14.4">
      <c r="A34" s="519" t="s">
        <v>111</v>
      </c>
      <c r="B34" s="520" t="s">
        <v>27</v>
      </c>
      <c r="C34" s="527">
        <v>479</v>
      </c>
      <c r="D34" s="527">
        <v>0</v>
      </c>
      <c r="E34" s="527">
        <v>294</v>
      </c>
      <c r="F34" s="527">
        <v>918</v>
      </c>
      <c r="G34" s="527">
        <v>0</v>
      </c>
      <c r="H34" s="527">
        <v>341</v>
      </c>
      <c r="I34" s="527">
        <v>727</v>
      </c>
      <c r="J34" s="527">
        <v>14</v>
      </c>
      <c r="K34" s="527">
        <v>40</v>
      </c>
      <c r="L34" s="527">
        <v>9</v>
      </c>
      <c r="M34" s="528">
        <v>1015</v>
      </c>
      <c r="N34" s="527">
        <v>77</v>
      </c>
      <c r="O34" s="527">
        <v>7</v>
      </c>
      <c r="P34" s="527">
        <v>168</v>
      </c>
      <c r="Q34" s="527"/>
      <c r="R34" s="526">
        <f t="shared" si="0"/>
        <v>1.8111254851228976E-2</v>
      </c>
      <c r="S34" s="495">
        <f t="shared" si="1"/>
        <v>1259</v>
      </c>
      <c r="T34" s="495">
        <f t="shared" si="2"/>
        <v>773</v>
      </c>
      <c r="U34" s="495">
        <f t="shared" si="3"/>
        <v>1267</v>
      </c>
      <c r="V34" s="495">
        <f t="shared" si="4"/>
        <v>790</v>
      </c>
      <c r="W34" s="495">
        <f t="shared" si="5"/>
        <v>8</v>
      </c>
      <c r="X34" s="495">
        <f t="shared" si="6"/>
        <v>17</v>
      </c>
      <c r="Y34" s="526">
        <f t="shared" si="7"/>
        <v>0.80619539316918187</v>
      </c>
    </row>
    <row r="35" spans="1:29" ht="14.4">
      <c r="B35" s="46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31"/>
      <c r="N35" s="425"/>
      <c r="O35" s="425"/>
      <c r="P35" s="425"/>
      <c r="Q35" s="425"/>
      <c r="R35" s="475" t="e">
        <f t="shared" si="0"/>
        <v>#DIV/0!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3">
        <f t="shared" si="6"/>
        <v>0</v>
      </c>
      <c r="Y35" s="475" t="e">
        <f t="shared" si="7"/>
        <v>#DIV/0!</v>
      </c>
    </row>
    <row r="36" spans="1:29" ht="14.4">
      <c r="A36" s="10" t="s">
        <v>168</v>
      </c>
      <c r="B36" s="465" t="s">
        <v>28</v>
      </c>
      <c r="D36" s="425">
        <v>127</v>
      </c>
      <c r="I36" s="425">
        <v>65</v>
      </c>
      <c r="J36" s="425">
        <v>60</v>
      </c>
      <c r="K36" s="425">
        <v>1</v>
      </c>
      <c r="L36" s="425">
        <v>1</v>
      </c>
      <c r="R36" s="475">
        <f t="shared" si="0"/>
        <v>0.47244094488188976</v>
      </c>
      <c r="S36" s="3">
        <f t="shared" si="1"/>
        <v>0</v>
      </c>
      <c r="T36" s="3">
        <f t="shared" si="2"/>
        <v>127</v>
      </c>
      <c r="U36" s="3">
        <f t="shared" si="3"/>
        <v>0</v>
      </c>
      <c r="V36" s="3">
        <f t="shared" si="4"/>
        <v>127</v>
      </c>
      <c r="W36" s="3">
        <f t="shared" si="5"/>
        <v>0</v>
      </c>
      <c r="X36" s="3">
        <f t="shared" si="6"/>
        <v>0</v>
      </c>
      <c r="Y36" s="475" t="e">
        <f t="shared" si="7"/>
        <v>#DIV/0!</v>
      </c>
      <c r="AA36" s="3">
        <v>11</v>
      </c>
      <c r="AB36" s="3">
        <v>163</v>
      </c>
    </row>
    <row r="37" spans="1:29" ht="14.4">
      <c r="A37" s="10" t="s">
        <v>112</v>
      </c>
      <c r="B37" s="465" t="s">
        <v>29</v>
      </c>
      <c r="C37" s="425">
        <v>161</v>
      </c>
      <c r="D37" s="425">
        <v>398</v>
      </c>
      <c r="E37" s="425">
        <v>105</v>
      </c>
      <c r="F37" s="425">
        <v>366</v>
      </c>
      <c r="G37" s="425">
        <v>817</v>
      </c>
      <c r="H37" s="425">
        <v>26</v>
      </c>
      <c r="I37" s="425">
        <v>285</v>
      </c>
      <c r="J37" s="425">
        <v>278</v>
      </c>
      <c r="K37" s="425">
        <v>69</v>
      </c>
      <c r="L37" s="425">
        <v>112</v>
      </c>
      <c r="M37" s="425">
        <v>711</v>
      </c>
      <c r="N37" s="425">
        <v>66</v>
      </c>
      <c r="O37" s="425">
        <v>20</v>
      </c>
      <c r="P37" s="425">
        <v>408</v>
      </c>
      <c r="Q37" s="425"/>
      <c r="R37" s="475">
        <f t="shared" si="0"/>
        <v>0.41867469879518071</v>
      </c>
      <c r="S37" s="3">
        <f t="shared" si="1"/>
        <v>1209</v>
      </c>
      <c r="T37" s="3">
        <f t="shared" si="2"/>
        <v>664</v>
      </c>
      <c r="U37" s="3">
        <f t="shared" si="3"/>
        <v>1205</v>
      </c>
      <c r="V37" s="3">
        <f t="shared" si="4"/>
        <v>744</v>
      </c>
      <c r="W37" s="3">
        <f t="shared" si="5"/>
        <v>-4</v>
      </c>
      <c r="X37" s="3">
        <f t="shared" si="6"/>
        <v>80</v>
      </c>
      <c r="Y37" s="475">
        <f t="shared" si="7"/>
        <v>0.58808933002481389</v>
      </c>
    </row>
    <row r="38" spans="1:29" ht="14.4">
      <c r="A38" s="10" t="s">
        <v>125</v>
      </c>
      <c r="B38" s="465" t="s">
        <v>30</v>
      </c>
      <c r="C38" s="425">
        <v>288</v>
      </c>
      <c r="D38" s="425">
        <v>373</v>
      </c>
      <c r="E38" s="425">
        <v>50</v>
      </c>
      <c r="F38" s="425">
        <v>113</v>
      </c>
      <c r="G38" s="425">
        <v>154</v>
      </c>
      <c r="H38" s="425">
        <v>2</v>
      </c>
      <c r="I38" s="425">
        <v>498</v>
      </c>
      <c r="J38" s="425">
        <v>190</v>
      </c>
      <c r="K38" s="425">
        <v>27</v>
      </c>
      <c r="L38" s="425">
        <v>36</v>
      </c>
      <c r="M38" s="425">
        <v>246</v>
      </c>
      <c r="N38" s="425">
        <v>5</v>
      </c>
      <c r="O38" s="425">
        <v>8</v>
      </c>
      <c r="P38" s="425">
        <v>7</v>
      </c>
      <c r="Q38" s="425"/>
      <c r="R38" s="475">
        <f t="shared" si="0"/>
        <v>0.2672292545710267</v>
      </c>
      <c r="S38" s="3">
        <f t="shared" si="1"/>
        <v>269</v>
      </c>
      <c r="T38" s="3">
        <f t="shared" si="2"/>
        <v>711</v>
      </c>
      <c r="U38" s="3">
        <f t="shared" si="3"/>
        <v>266</v>
      </c>
      <c r="V38" s="3">
        <f t="shared" si="4"/>
        <v>751</v>
      </c>
      <c r="W38" s="3">
        <f t="shared" si="5"/>
        <v>-3</v>
      </c>
      <c r="X38" s="3">
        <f t="shared" si="6"/>
        <v>40</v>
      </c>
      <c r="Y38" s="475">
        <f t="shared" si="7"/>
        <v>0.91449814126394047</v>
      </c>
      <c r="AA38" s="3">
        <v>10</v>
      </c>
      <c r="AB38" s="3">
        <v>277</v>
      </c>
    </row>
    <row r="40" spans="1:29" ht="14.4">
      <c r="B40" s="425" t="s">
        <v>245</v>
      </c>
      <c r="C40" s="425">
        <v>8</v>
      </c>
      <c r="D40" s="425">
        <v>0</v>
      </c>
      <c r="E40" s="425">
        <v>96</v>
      </c>
      <c r="I40" s="425">
        <v>87</v>
      </c>
      <c r="J40" s="425">
        <v>0</v>
      </c>
      <c r="K40" s="425">
        <v>12</v>
      </c>
      <c r="L40" s="425">
        <v>5</v>
      </c>
      <c r="R40" s="475">
        <f t="shared" si="0"/>
        <v>0</v>
      </c>
      <c r="S40" s="3">
        <f t="shared" si="1"/>
        <v>0</v>
      </c>
      <c r="T40" s="3">
        <f t="shared" si="2"/>
        <v>104</v>
      </c>
      <c r="U40" s="3">
        <f t="shared" si="3"/>
        <v>0</v>
      </c>
      <c r="V40" s="3">
        <f t="shared" si="4"/>
        <v>104</v>
      </c>
      <c r="W40" s="3">
        <f t="shared" si="5"/>
        <v>0</v>
      </c>
      <c r="X40" s="3">
        <f t="shared" si="6"/>
        <v>0</v>
      </c>
      <c r="Y40" s="475" t="e">
        <f t="shared" si="7"/>
        <v>#DIV/0!</v>
      </c>
      <c r="AA40" s="3">
        <v>0</v>
      </c>
      <c r="AB40" s="3">
        <v>4</v>
      </c>
    </row>
    <row r="41" spans="1:29" ht="14.4">
      <c r="A41" s="10" t="s">
        <v>175</v>
      </c>
      <c r="B41" s="465" t="s">
        <v>31</v>
      </c>
      <c r="C41" s="425">
        <v>0</v>
      </c>
      <c r="D41" s="425">
        <v>245</v>
      </c>
      <c r="E41" s="425">
        <v>0</v>
      </c>
      <c r="F41" s="425">
        <v>0</v>
      </c>
      <c r="G41" s="425">
        <v>0</v>
      </c>
      <c r="H41" s="425">
        <v>0</v>
      </c>
      <c r="I41" s="425">
        <v>0</v>
      </c>
      <c r="J41" s="425">
        <v>141</v>
      </c>
      <c r="K41" s="425">
        <v>98</v>
      </c>
      <c r="L41" s="425">
        <v>6</v>
      </c>
      <c r="M41" s="425">
        <v>0</v>
      </c>
      <c r="N41" s="425">
        <v>0</v>
      </c>
      <c r="O41" s="425">
        <v>0</v>
      </c>
      <c r="P41" s="425">
        <v>0</v>
      </c>
      <c r="Q41" s="425"/>
      <c r="R41" s="475">
        <f t="shared" si="0"/>
        <v>0.57551020408163267</v>
      </c>
      <c r="S41" s="3">
        <f t="shared" si="1"/>
        <v>0</v>
      </c>
      <c r="T41" s="3">
        <f t="shared" si="2"/>
        <v>245</v>
      </c>
      <c r="U41" s="3">
        <f t="shared" si="3"/>
        <v>0</v>
      </c>
      <c r="V41" s="3">
        <f t="shared" si="4"/>
        <v>245</v>
      </c>
      <c r="W41" s="3">
        <f t="shared" si="5"/>
        <v>0</v>
      </c>
      <c r="X41" s="3">
        <f t="shared" si="6"/>
        <v>0</v>
      </c>
      <c r="Y41" s="475" t="e">
        <f t="shared" si="7"/>
        <v>#DIV/0!</v>
      </c>
      <c r="AA41" s="3">
        <v>1</v>
      </c>
    </row>
    <row r="42" spans="1:29" ht="14.4">
      <c r="B42" s="541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75"/>
      <c r="Y42" s="475"/>
    </row>
    <row r="43" spans="1:29" s="495" customFormat="1" ht="14.4">
      <c r="A43" s="519" t="s">
        <v>114</v>
      </c>
      <c r="B43" s="520" t="s">
        <v>195</v>
      </c>
      <c r="C43" s="527">
        <v>558</v>
      </c>
      <c r="D43" s="528">
        <v>1368</v>
      </c>
      <c r="E43" s="527">
        <v>58</v>
      </c>
      <c r="F43" s="527">
        <v>833</v>
      </c>
      <c r="G43" s="527">
        <v>433</v>
      </c>
      <c r="H43" s="527">
        <v>4</v>
      </c>
      <c r="I43" s="527">
        <v>647</v>
      </c>
      <c r="J43" s="527">
        <v>994</v>
      </c>
      <c r="K43" s="527">
        <v>79</v>
      </c>
      <c r="L43" s="527">
        <v>257</v>
      </c>
      <c r="M43" s="527">
        <v>875</v>
      </c>
      <c r="N43" s="527">
        <v>78</v>
      </c>
      <c r="O43" s="527">
        <v>4</v>
      </c>
      <c r="P43" s="527">
        <v>313</v>
      </c>
      <c r="Q43" s="527"/>
      <c r="R43" s="526">
        <f t="shared" si="0"/>
        <v>0.501008064516129</v>
      </c>
      <c r="S43" s="495">
        <f t="shared" si="1"/>
        <v>1270</v>
      </c>
      <c r="T43" s="495">
        <f t="shared" si="2"/>
        <v>1984</v>
      </c>
      <c r="U43" s="495">
        <f t="shared" si="3"/>
        <v>1270</v>
      </c>
      <c r="V43" s="495">
        <f t="shared" si="4"/>
        <v>1977</v>
      </c>
      <c r="W43" s="495">
        <f t="shared" si="5"/>
        <v>0</v>
      </c>
      <c r="X43" s="495">
        <f t="shared" si="6"/>
        <v>-7</v>
      </c>
      <c r="Y43" s="526">
        <f t="shared" si="7"/>
        <v>0.6889763779527559</v>
      </c>
      <c r="AA43" s="495">
        <v>67</v>
      </c>
      <c r="AB43" s="495">
        <v>282</v>
      </c>
    </row>
    <row r="44" spans="1:29" ht="14.4">
      <c r="A44" s="10" t="s">
        <v>103</v>
      </c>
      <c r="B44" s="465" t="s">
        <v>33</v>
      </c>
      <c r="C44" s="425">
        <v>76</v>
      </c>
      <c r="D44" s="425">
        <v>229</v>
      </c>
      <c r="E44" s="425">
        <v>3</v>
      </c>
      <c r="F44" s="425">
        <v>61</v>
      </c>
      <c r="G44" s="425">
        <v>299</v>
      </c>
      <c r="H44" s="425">
        <v>9</v>
      </c>
      <c r="I44" s="425">
        <v>316</v>
      </c>
      <c r="J44" s="425">
        <v>245</v>
      </c>
      <c r="K44" s="425">
        <v>11</v>
      </c>
      <c r="L44" s="425">
        <v>1</v>
      </c>
      <c r="M44" s="425">
        <v>390</v>
      </c>
      <c r="N44" s="425">
        <v>5</v>
      </c>
      <c r="O44" s="425">
        <v>1</v>
      </c>
      <c r="P44" s="425">
        <v>9</v>
      </c>
      <c r="Q44" s="425"/>
      <c r="R44" s="475">
        <f t="shared" si="0"/>
        <v>0.79545454545454541</v>
      </c>
      <c r="S44" s="3">
        <f t="shared" si="1"/>
        <v>369</v>
      </c>
      <c r="T44" s="3">
        <f t="shared" si="2"/>
        <v>308</v>
      </c>
      <c r="U44" s="3">
        <f t="shared" si="3"/>
        <v>405</v>
      </c>
      <c r="V44" s="3">
        <f t="shared" si="4"/>
        <v>573</v>
      </c>
      <c r="W44" s="3">
        <f t="shared" si="5"/>
        <v>36</v>
      </c>
      <c r="X44" s="3">
        <f t="shared" si="6"/>
        <v>265</v>
      </c>
      <c r="Y44" s="475">
        <f t="shared" si="7"/>
        <v>1.056910569105691</v>
      </c>
    </row>
    <row r="45" spans="1:29" ht="14.4">
      <c r="A45" s="10" t="s">
        <v>114</v>
      </c>
      <c r="B45" s="465" t="s">
        <v>34</v>
      </c>
      <c r="C45" s="425">
        <v>308</v>
      </c>
      <c r="D45" s="425">
        <v>613</v>
      </c>
      <c r="E45" s="425">
        <v>86</v>
      </c>
      <c r="F45" s="425">
        <v>207</v>
      </c>
      <c r="G45" s="425">
        <v>702</v>
      </c>
      <c r="H45" s="425">
        <v>1</v>
      </c>
      <c r="I45" s="425">
        <v>474</v>
      </c>
      <c r="J45" s="425">
        <v>352</v>
      </c>
      <c r="K45" s="425">
        <v>134</v>
      </c>
      <c r="L45" s="425">
        <v>22</v>
      </c>
      <c r="M45" s="425">
        <v>745</v>
      </c>
      <c r="N45" s="425">
        <v>26</v>
      </c>
      <c r="O45" s="425">
        <v>0</v>
      </c>
      <c r="P45" s="425">
        <v>82</v>
      </c>
      <c r="Q45" s="425"/>
      <c r="R45" s="475">
        <f t="shared" si="0"/>
        <v>0.34955312810327704</v>
      </c>
      <c r="S45" s="3">
        <f t="shared" si="1"/>
        <v>910</v>
      </c>
      <c r="T45" s="3">
        <f t="shared" si="2"/>
        <v>1007</v>
      </c>
      <c r="U45" s="3">
        <f t="shared" si="3"/>
        <v>853</v>
      </c>
      <c r="V45" s="3">
        <f t="shared" si="4"/>
        <v>982</v>
      </c>
      <c r="W45" s="3">
        <f t="shared" si="5"/>
        <v>-57</v>
      </c>
      <c r="X45" s="3">
        <f t="shared" si="6"/>
        <v>-25</v>
      </c>
      <c r="Y45" s="475">
        <f t="shared" si="7"/>
        <v>0.81868131868131866</v>
      </c>
    </row>
    <row r="46" spans="1:29" ht="14.4">
      <c r="A46" s="10" t="s">
        <v>107</v>
      </c>
      <c r="B46" s="465" t="str">
        <f>'2002'!B46</f>
        <v>H. S.  of Willamette Valley</v>
      </c>
      <c r="C46" s="425">
        <v>958</v>
      </c>
      <c r="D46" s="425">
        <v>450</v>
      </c>
      <c r="E46" s="425">
        <v>148</v>
      </c>
      <c r="F46" s="431">
        <v>4033</v>
      </c>
      <c r="G46" s="431">
        <v>2850</v>
      </c>
      <c r="H46" s="425">
        <v>29</v>
      </c>
      <c r="I46" s="425">
        <v>825</v>
      </c>
      <c r="J46" s="425">
        <v>103</v>
      </c>
      <c r="K46" s="425">
        <v>311</v>
      </c>
      <c r="L46" s="425">
        <v>313</v>
      </c>
      <c r="M46" s="431">
        <v>1294</v>
      </c>
      <c r="N46" s="425">
        <v>48</v>
      </c>
      <c r="O46" s="425">
        <v>964</v>
      </c>
      <c r="P46" s="431">
        <v>4609</v>
      </c>
      <c r="Q46" s="431"/>
      <c r="R46" s="475">
        <f t="shared" si="0"/>
        <v>6.6195372750642675E-2</v>
      </c>
      <c r="S46" s="3">
        <f t="shared" si="1"/>
        <v>6912</v>
      </c>
      <c r="T46" s="3">
        <f t="shared" si="2"/>
        <v>1556</v>
      </c>
      <c r="U46" s="3">
        <f t="shared" si="3"/>
        <v>6915</v>
      </c>
      <c r="V46" s="3">
        <f t="shared" si="4"/>
        <v>1552</v>
      </c>
      <c r="W46" s="3">
        <f t="shared" si="5"/>
        <v>3</v>
      </c>
      <c r="X46" s="3">
        <f t="shared" si="6"/>
        <v>-4</v>
      </c>
      <c r="Y46" s="475">
        <f t="shared" si="7"/>
        <v>0.18721064814814814</v>
      </c>
      <c r="AA46" s="89">
        <v>1079</v>
      </c>
      <c r="AB46" s="89">
        <v>3765</v>
      </c>
      <c r="AC46" s="89"/>
    </row>
    <row r="47" spans="1:29">
      <c r="A47" s="10" t="s">
        <v>101</v>
      </c>
      <c r="B47" s="465" t="s">
        <v>152</v>
      </c>
      <c r="R47" s="475" t="e">
        <f t="shared" si="0"/>
        <v>#DIV/0!</v>
      </c>
      <c r="S47" s="3">
        <f t="shared" si="1"/>
        <v>0</v>
      </c>
      <c r="T47" s="3">
        <f t="shared" si="2"/>
        <v>0</v>
      </c>
      <c r="U47" s="3">
        <f t="shared" si="3"/>
        <v>0</v>
      </c>
      <c r="V47" s="3">
        <f t="shared" si="4"/>
        <v>0</v>
      </c>
      <c r="W47" s="3">
        <f t="shared" si="5"/>
        <v>0</v>
      </c>
      <c r="X47" s="3">
        <f t="shared" si="6"/>
        <v>0</v>
      </c>
      <c r="Y47" s="475" t="e">
        <f t="shared" si="7"/>
        <v>#DIV/0!</v>
      </c>
      <c r="AA47" s="3">
        <v>0</v>
      </c>
      <c r="AB47" s="3">
        <v>19</v>
      </c>
    </row>
    <row r="48" spans="1:29" ht="14.4">
      <c r="A48" s="10" t="s">
        <v>144</v>
      </c>
      <c r="B48" s="465" t="s">
        <v>37</v>
      </c>
      <c r="C48" s="425">
        <v>89</v>
      </c>
      <c r="D48" s="425">
        <v>496</v>
      </c>
      <c r="E48" s="425">
        <v>0</v>
      </c>
      <c r="F48" s="425">
        <v>0</v>
      </c>
      <c r="G48" s="425">
        <v>0</v>
      </c>
      <c r="H48" s="425">
        <v>0</v>
      </c>
      <c r="I48" s="425">
        <v>305</v>
      </c>
      <c r="J48" s="425">
        <v>105</v>
      </c>
      <c r="K48" s="425">
        <v>120</v>
      </c>
      <c r="L48" s="425">
        <v>26</v>
      </c>
      <c r="M48" s="425">
        <v>0</v>
      </c>
      <c r="N48" s="425">
        <v>0</v>
      </c>
      <c r="O48" s="425">
        <v>0</v>
      </c>
      <c r="P48" s="425">
        <v>0</v>
      </c>
      <c r="Q48" s="425"/>
      <c r="R48" s="475">
        <f t="shared" si="0"/>
        <v>0.17948717948717949</v>
      </c>
      <c r="S48" s="3">
        <f t="shared" si="1"/>
        <v>0</v>
      </c>
      <c r="T48" s="3">
        <f t="shared" si="2"/>
        <v>585</v>
      </c>
      <c r="U48" s="3">
        <f t="shared" si="3"/>
        <v>0</v>
      </c>
      <c r="V48" s="3">
        <f t="shared" si="4"/>
        <v>556</v>
      </c>
      <c r="W48" s="3">
        <f t="shared" si="5"/>
        <v>0</v>
      </c>
      <c r="X48" s="3">
        <f t="shared" si="6"/>
        <v>-29</v>
      </c>
      <c r="Y48" s="475" t="e">
        <f t="shared" si="7"/>
        <v>#DIV/0!</v>
      </c>
      <c r="AA48" s="3">
        <v>9</v>
      </c>
      <c r="AB48" s="89">
        <v>2350</v>
      </c>
      <c r="AC48" s="89"/>
    </row>
    <row r="49" spans="1:29" ht="14.4">
      <c r="A49" s="10" t="s">
        <v>105</v>
      </c>
      <c r="B49" s="465" t="s">
        <v>153</v>
      </c>
      <c r="C49" s="425">
        <v>270</v>
      </c>
      <c r="D49" s="425">
        <v>454</v>
      </c>
      <c r="E49" s="425">
        <v>0</v>
      </c>
      <c r="F49" s="425">
        <v>92</v>
      </c>
      <c r="G49" s="431">
        <v>1006</v>
      </c>
      <c r="H49" s="425">
        <v>0</v>
      </c>
      <c r="I49" s="425">
        <v>261</v>
      </c>
      <c r="J49" s="425">
        <v>148</v>
      </c>
      <c r="K49" s="425">
        <v>83</v>
      </c>
      <c r="L49" s="425">
        <v>289</v>
      </c>
      <c r="M49" s="425">
        <v>165</v>
      </c>
      <c r="N49" s="425">
        <v>2</v>
      </c>
      <c r="O49" s="425">
        <v>54</v>
      </c>
      <c r="P49" s="425">
        <v>872</v>
      </c>
      <c r="Q49" s="425"/>
      <c r="R49" s="475">
        <f t="shared" si="0"/>
        <v>0.20441988950276244</v>
      </c>
      <c r="S49" s="3">
        <f t="shared" si="1"/>
        <v>1098</v>
      </c>
      <c r="T49" s="3">
        <f t="shared" si="2"/>
        <v>724</v>
      </c>
      <c r="U49" s="3">
        <f t="shared" si="3"/>
        <v>1093</v>
      </c>
      <c r="V49" s="3">
        <f t="shared" si="4"/>
        <v>781</v>
      </c>
      <c r="W49" s="3">
        <f t="shared" si="5"/>
        <v>-5</v>
      </c>
      <c r="X49" s="3">
        <f t="shared" si="6"/>
        <v>57</v>
      </c>
      <c r="Y49" s="475">
        <f t="shared" si="7"/>
        <v>0.15027322404371585</v>
      </c>
    </row>
    <row r="50" spans="1:29">
      <c r="A50" s="10" t="s">
        <v>99</v>
      </c>
      <c r="B50" s="465" t="s">
        <v>39</v>
      </c>
      <c r="R50" s="475" t="e">
        <f t="shared" si="0"/>
        <v>#DIV/0!</v>
      </c>
      <c r="S50" s="3">
        <f t="shared" si="1"/>
        <v>0</v>
      </c>
      <c r="T50" s="3">
        <f t="shared" si="2"/>
        <v>0</v>
      </c>
      <c r="U50" s="3">
        <f t="shared" si="3"/>
        <v>0</v>
      </c>
      <c r="V50" s="3">
        <f t="shared" si="4"/>
        <v>0</v>
      </c>
      <c r="W50" s="3">
        <f t="shared" si="5"/>
        <v>0</v>
      </c>
      <c r="X50" s="3">
        <f t="shared" si="6"/>
        <v>0</v>
      </c>
      <c r="Y50" s="475" t="e">
        <f t="shared" si="7"/>
        <v>#DIV/0!</v>
      </c>
      <c r="AA50" s="3">
        <v>19</v>
      </c>
      <c r="AB50" s="89">
        <v>1071</v>
      </c>
      <c r="AC50" s="89"/>
    </row>
    <row r="51" spans="1:29">
      <c r="A51" s="10" t="s">
        <v>145</v>
      </c>
      <c r="B51" s="465" t="s">
        <v>40</v>
      </c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6"/>
        <v>0</v>
      </c>
      <c r="Y51" s="475" t="e">
        <f t="shared" si="7"/>
        <v>#DIV/0!</v>
      </c>
    </row>
    <row r="52" spans="1:29" ht="14.4">
      <c r="A52" s="10" t="s">
        <v>111</v>
      </c>
      <c r="B52" s="465" t="s">
        <v>154</v>
      </c>
      <c r="C52" s="425">
        <v>0</v>
      </c>
      <c r="D52" s="431">
        <v>1237</v>
      </c>
      <c r="E52" s="425">
        <v>0</v>
      </c>
      <c r="F52" s="425">
        <v>0</v>
      </c>
      <c r="G52" s="425">
        <v>590</v>
      </c>
      <c r="H52" s="425">
        <v>0</v>
      </c>
      <c r="I52" s="425">
        <v>484</v>
      </c>
      <c r="J52" s="425">
        <v>622</v>
      </c>
      <c r="K52" s="425">
        <v>81</v>
      </c>
      <c r="L52" s="425">
        <v>64</v>
      </c>
      <c r="M52" s="425">
        <v>462</v>
      </c>
      <c r="N52" s="425">
        <v>19</v>
      </c>
      <c r="O52" s="425">
        <v>40</v>
      </c>
      <c r="P52" s="425">
        <v>84</v>
      </c>
      <c r="Q52" s="425"/>
      <c r="R52" s="475">
        <f t="shared" si="0"/>
        <v>0.50282942603071945</v>
      </c>
      <c r="S52" s="3">
        <f t="shared" si="1"/>
        <v>590</v>
      </c>
      <c r="T52" s="3">
        <f t="shared" si="2"/>
        <v>1237</v>
      </c>
      <c r="U52" s="3">
        <f t="shared" si="3"/>
        <v>605</v>
      </c>
      <c r="V52" s="3">
        <f t="shared" si="4"/>
        <v>1251</v>
      </c>
      <c r="W52" s="3">
        <f t="shared" si="5"/>
        <v>15</v>
      </c>
      <c r="X52" s="3">
        <f t="shared" si="6"/>
        <v>14</v>
      </c>
      <c r="Y52" s="475">
        <f t="shared" si="7"/>
        <v>0.7830508474576271</v>
      </c>
    </row>
    <row r="53" spans="1:29" ht="14.4">
      <c r="A53" s="10" t="s">
        <v>129</v>
      </c>
      <c r="B53" s="465" t="s">
        <v>42</v>
      </c>
      <c r="C53" s="425">
        <v>88</v>
      </c>
      <c r="D53" s="425">
        <v>345</v>
      </c>
      <c r="E53" s="425">
        <v>4</v>
      </c>
      <c r="F53" s="425">
        <v>174</v>
      </c>
      <c r="G53" s="425">
        <v>200</v>
      </c>
      <c r="H53" s="425">
        <v>0</v>
      </c>
      <c r="I53" s="425">
        <v>183</v>
      </c>
      <c r="J53" s="425">
        <v>182</v>
      </c>
      <c r="K53" s="425">
        <v>50</v>
      </c>
      <c r="L53" s="425">
        <v>28</v>
      </c>
      <c r="M53" s="425">
        <v>283</v>
      </c>
      <c r="N53" s="425">
        <v>5</v>
      </c>
      <c r="O53" s="425">
        <v>9</v>
      </c>
      <c r="P53" s="425">
        <v>86</v>
      </c>
      <c r="Q53" s="425"/>
      <c r="R53" s="475">
        <f t="shared" si="0"/>
        <v>0.41647597254004576</v>
      </c>
      <c r="S53" s="3">
        <f t="shared" si="1"/>
        <v>374</v>
      </c>
      <c r="T53" s="3">
        <f t="shared" si="2"/>
        <v>437</v>
      </c>
      <c r="U53" s="3">
        <f t="shared" si="3"/>
        <v>383</v>
      </c>
      <c r="V53" s="3">
        <f t="shared" si="4"/>
        <v>443</v>
      </c>
      <c r="W53" s="3">
        <f t="shared" si="5"/>
        <v>9</v>
      </c>
      <c r="X53" s="3">
        <f t="shared" si="6"/>
        <v>6</v>
      </c>
      <c r="Y53" s="475">
        <f t="shared" si="7"/>
        <v>0.75668449197860965</v>
      </c>
      <c r="AA53" s="3">
        <v>52</v>
      </c>
      <c r="AB53" s="3">
        <v>206</v>
      </c>
    </row>
    <row r="54" spans="1:29" ht="14.4">
      <c r="A54" s="10" t="s">
        <v>135</v>
      </c>
      <c r="B54" s="466" t="s">
        <v>43</v>
      </c>
      <c r="C54" s="425">
        <v>257</v>
      </c>
      <c r="D54" s="425">
        <v>734</v>
      </c>
      <c r="E54" s="425">
        <v>102</v>
      </c>
      <c r="I54" s="425">
        <v>135</v>
      </c>
      <c r="J54" s="425">
        <v>303</v>
      </c>
      <c r="K54" s="425">
        <v>212</v>
      </c>
      <c r="L54" s="425">
        <v>155</v>
      </c>
      <c r="R54" s="475">
        <f t="shared" si="0"/>
        <v>0.27721866422689845</v>
      </c>
      <c r="S54" s="3">
        <f t="shared" si="1"/>
        <v>0</v>
      </c>
      <c r="T54" s="3">
        <f t="shared" si="2"/>
        <v>1093</v>
      </c>
      <c r="U54" s="3">
        <f t="shared" si="3"/>
        <v>0</v>
      </c>
      <c r="V54" s="3">
        <f t="shared" si="4"/>
        <v>805</v>
      </c>
      <c r="W54" s="3">
        <f t="shared" si="5"/>
        <v>0</v>
      </c>
      <c r="X54" s="3">
        <f t="shared" si="6"/>
        <v>-288</v>
      </c>
      <c r="Y54" s="475" t="e">
        <f t="shared" si="7"/>
        <v>#DIV/0!</v>
      </c>
    </row>
    <row r="55" spans="1:29" ht="14.4">
      <c r="B55" s="541"/>
      <c r="C55" s="425"/>
      <c r="D55" s="425"/>
      <c r="E55" s="425"/>
      <c r="I55" s="425"/>
      <c r="J55" s="425"/>
      <c r="K55" s="425"/>
      <c r="L55" s="425"/>
      <c r="R55" s="475"/>
      <c r="Y55" s="475"/>
    </row>
    <row r="56" spans="1:29">
      <c r="B56" s="465" t="s">
        <v>216</v>
      </c>
      <c r="R56" s="475" t="e">
        <f t="shared" si="0"/>
        <v>#DIV/0!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0</v>
      </c>
      <c r="W56" s="3">
        <f t="shared" si="5"/>
        <v>0</v>
      </c>
      <c r="X56" s="3">
        <f t="shared" si="6"/>
        <v>0</v>
      </c>
      <c r="Y56" s="475" t="e">
        <f t="shared" si="7"/>
        <v>#DIV/0!</v>
      </c>
      <c r="AA56" s="3">
        <v>6</v>
      </c>
      <c r="AB56" s="3">
        <v>314</v>
      </c>
    </row>
    <row r="57" spans="1:29">
      <c r="A57" s="10" t="s">
        <v>166</v>
      </c>
      <c r="B57" s="465" t="s">
        <v>44</v>
      </c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6"/>
        <v>0</v>
      </c>
      <c r="Y57" s="475" t="e">
        <f t="shared" si="7"/>
        <v>#DIV/0!</v>
      </c>
      <c r="AA57" s="3">
        <v>0</v>
      </c>
      <c r="AB57" s="3">
        <v>183</v>
      </c>
    </row>
    <row r="58" spans="1:29">
      <c r="B58" s="88"/>
      <c r="R58" s="475"/>
      <c r="Y58" s="475"/>
    </row>
    <row r="59" spans="1:29" ht="14.4">
      <c r="B59" s="88" t="s">
        <v>208</v>
      </c>
      <c r="C59" s="425">
        <v>0</v>
      </c>
      <c r="D59" s="431">
        <v>1946</v>
      </c>
      <c r="E59" s="425">
        <v>0</v>
      </c>
      <c r="F59" s="425">
        <v>0</v>
      </c>
      <c r="G59" s="425">
        <v>0</v>
      </c>
      <c r="H59" s="425">
        <v>0</v>
      </c>
      <c r="I59" s="425">
        <v>335</v>
      </c>
      <c r="J59" s="425">
        <v>793</v>
      </c>
      <c r="K59" s="425">
        <v>244</v>
      </c>
      <c r="L59" s="425">
        <v>558</v>
      </c>
      <c r="M59" s="425">
        <v>0</v>
      </c>
      <c r="N59" s="425">
        <v>0</v>
      </c>
      <c r="O59" s="425">
        <v>0</v>
      </c>
      <c r="P59" s="425">
        <v>0</v>
      </c>
      <c r="Q59" s="425"/>
      <c r="R59" s="475">
        <f t="shared" si="0"/>
        <v>0.40750256937307294</v>
      </c>
      <c r="S59" s="3">
        <f t="shared" si="1"/>
        <v>0</v>
      </c>
      <c r="T59" s="3">
        <f t="shared" si="2"/>
        <v>1946</v>
      </c>
      <c r="U59" s="3">
        <f t="shared" si="3"/>
        <v>0</v>
      </c>
      <c r="V59" s="3">
        <f t="shared" si="4"/>
        <v>1930</v>
      </c>
      <c r="W59" s="3">
        <f t="shared" si="5"/>
        <v>0</v>
      </c>
      <c r="X59" s="3">
        <f t="shared" si="6"/>
        <v>-16</v>
      </c>
      <c r="Y59" s="475" t="e">
        <f t="shared" si="7"/>
        <v>#DIV/0!</v>
      </c>
    </row>
    <row r="60" spans="1:29" ht="14.4">
      <c r="A60" s="10" t="s">
        <v>142</v>
      </c>
      <c r="B60" s="465" t="s">
        <v>45</v>
      </c>
      <c r="C60" s="425">
        <v>0</v>
      </c>
      <c r="D60" s="425">
        <v>55</v>
      </c>
      <c r="E60" s="425">
        <v>0</v>
      </c>
      <c r="F60" s="425">
        <v>0</v>
      </c>
      <c r="G60" s="425">
        <v>0</v>
      </c>
      <c r="H60" s="425">
        <v>0</v>
      </c>
      <c r="I60" s="425">
        <v>0</v>
      </c>
      <c r="J60" s="425">
        <v>35</v>
      </c>
      <c r="K60" s="425">
        <v>20</v>
      </c>
      <c r="L60" s="425">
        <v>0</v>
      </c>
      <c r="M60" s="425">
        <v>0</v>
      </c>
      <c r="N60" s="425">
        <v>0</v>
      </c>
      <c r="O60" s="425">
        <v>0</v>
      </c>
      <c r="P60" s="425">
        <v>0</v>
      </c>
      <c r="Q60" s="425"/>
      <c r="R60" s="475">
        <f t="shared" si="0"/>
        <v>0.63636363636363635</v>
      </c>
      <c r="S60" s="3">
        <f t="shared" si="1"/>
        <v>0</v>
      </c>
      <c r="T60" s="3">
        <f t="shared" si="2"/>
        <v>55</v>
      </c>
      <c r="U60" s="3">
        <f t="shared" si="3"/>
        <v>0</v>
      </c>
      <c r="V60" s="3">
        <f t="shared" si="4"/>
        <v>55</v>
      </c>
      <c r="W60" s="3">
        <f t="shared" si="5"/>
        <v>0</v>
      </c>
      <c r="X60" s="3">
        <f t="shared" si="6"/>
        <v>0</v>
      </c>
      <c r="Y60" s="475" t="e">
        <f t="shared" si="7"/>
        <v>#DIV/0!</v>
      </c>
      <c r="AA60" s="3">
        <v>0</v>
      </c>
      <c r="AB60" s="3">
        <v>0</v>
      </c>
    </row>
    <row r="61" spans="1:29" ht="14.4">
      <c r="A61" s="10" t="s">
        <v>122</v>
      </c>
      <c r="B61" s="465" t="s">
        <v>46</v>
      </c>
      <c r="C61" s="425">
        <v>0</v>
      </c>
      <c r="D61" s="431">
        <v>3078</v>
      </c>
      <c r="E61" s="425">
        <v>0</v>
      </c>
      <c r="F61" s="425">
        <v>0</v>
      </c>
      <c r="G61" s="431">
        <v>5301</v>
      </c>
      <c r="H61" s="425">
        <v>0</v>
      </c>
      <c r="I61" s="425">
        <v>726</v>
      </c>
      <c r="J61" s="431">
        <v>1387</v>
      </c>
      <c r="K61" s="425">
        <v>487</v>
      </c>
      <c r="L61" s="425">
        <v>417</v>
      </c>
      <c r="M61" s="425">
        <v>722</v>
      </c>
      <c r="N61" s="425">
        <v>732</v>
      </c>
      <c r="O61" s="425">
        <v>988</v>
      </c>
      <c r="P61" s="431">
        <v>2860</v>
      </c>
      <c r="Q61" s="431"/>
      <c r="R61" s="475">
        <f t="shared" si="0"/>
        <v>0.45061728395061729</v>
      </c>
      <c r="S61" s="3">
        <f t="shared" si="1"/>
        <v>5301</v>
      </c>
      <c r="T61" s="3">
        <f t="shared" si="2"/>
        <v>3078</v>
      </c>
      <c r="U61" s="3">
        <f t="shared" si="3"/>
        <v>5302</v>
      </c>
      <c r="V61" s="3">
        <f t="shared" si="4"/>
        <v>3017</v>
      </c>
      <c r="W61" s="3">
        <f t="shared" si="5"/>
        <v>1</v>
      </c>
      <c r="X61" s="3">
        <f t="shared" si="6"/>
        <v>-61</v>
      </c>
      <c r="Y61" s="475">
        <f t="shared" si="7"/>
        <v>0.13620071684587814</v>
      </c>
    </row>
    <row r="62" spans="1:29" ht="14.4">
      <c r="A62" s="10" t="s">
        <v>127</v>
      </c>
      <c r="B62" s="465" t="s">
        <v>47</v>
      </c>
      <c r="C62" s="425">
        <v>0</v>
      </c>
      <c r="D62" s="425">
        <v>0</v>
      </c>
      <c r="E62" s="425">
        <v>0</v>
      </c>
      <c r="F62" s="425">
        <v>51</v>
      </c>
      <c r="G62" s="425">
        <v>122</v>
      </c>
      <c r="H62" s="425">
        <v>27</v>
      </c>
      <c r="I62" s="425">
        <v>0</v>
      </c>
      <c r="J62" s="425">
        <v>0</v>
      </c>
      <c r="K62" s="425">
        <v>0</v>
      </c>
      <c r="L62" s="425">
        <v>0</v>
      </c>
      <c r="M62" s="425">
        <v>167</v>
      </c>
      <c r="N62" s="425">
        <v>12</v>
      </c>
      <c r="O62" s="425">
        <v>1</v>
      </c>
      <c r="P62" s="425">
        <v>13</v>
      </c>
      <c r="Q62" s="425"/>
      <c r="R62" s="475" t="e">
        <f t="shared" si="0"/>
        <v>#DIV/0!</v>
      </c>
      <c r="S62" s="3">
        <f t="shared" si="1"/>
        <v>200</v>
      </c>
      <c r="T62" s="3">
        <f t="shared" si="2"/>
        <v>0</v>
      </c>
      <c r="U62" s="3">
        <f t="shared" si="3"/>
        <v>193</v>
      </c>
      <c r="V62" s="3">
        <f t="shared" si="4"/>
        <v>0</v>
      </c>
      <c r="W62" s="3">
        <f t="shared" si="5"/>
        <v>-7</v>
      </c>
      <c r="X62" s="3">
        <f t="shared" si="6"/>
        <v>0</v>
      </c>
      <c r="Y62" s="475">
        <f t="shared" si="7"/>
        <v>0.83499999999999996</v>
      </c>
      <c r="AA62" s="3">
        <v>476</v>
      </c>
      <c r="AB62" s="89">
        <v>3376</v>
      </c>
      <c r="AC62" s="89"/>
    </row>
    <row r="63" spans="1:29" ht="14.4">
      <c r="A63" s="10" t="s">
        <v>138</v>
      </c>
      <c r="B63" s="465" t="s">
        <v>48</v>
      </c>
      <c r="C63" s="425">
        <v>21</v>
      </c>
      <c r="D63" s="425">
        <v>174</v>
      </c>
      <c r="E63" s="425">
        <v>0</v>
      </c>
      <c r="F63" s="425">
        <v>39</v>
      </c>
      <c r="G63" s="425">
        <v>28</v>
      </c>
      <c r="H63" s="425">
        <v>0</v>
      </c>
      <c r="I63" s="425">
        <v>40</v>
      </c>
      <c r="J63" s="425">
        <v>147</v>
      </c>
      <c r="K63" s="425">
        <v>5</v>
      </c>
      <c r="L63" s="425">
        <v>7</v>
      </c>
      <c r="M63" s="425">
        <v>54</v>
      </c>
      <c r="N63" s="425">
        <v>3</v>
      </c>
      <c r="O63" s="425">
        <v>3</v>
      </c>
      <c r="P63" s="425">
        <v>39</v>
      </c>
      <c r="Q63" s="425"/>
      <c r="R63" s="475">
        <f t="shared" si="0"/>
        <v>0.75384615384615383</v>
      </c>
      <c r="S63" s="3">
        <f t="shared" si="1"/>
        <v>67</v>
      </c>
      <c r="T63" s="3">
        <f t="shared" si="2"/>
        <v>195</v>
      </c>
      <c r="U63" s="3">
        <f t="shared" si="3"/>
        <v>99</v>
      </c>
      <c r="V63" s="3">
        <f t="shared" si="4"/>
        <v>199</v>
      </c>
      <c r="W63" s="3">
        <f t="shared" si="5"/>
        <v>32</v>
      </c>
      <c r="X63" s="3">
        <f t="shared" si="6"/>
        <v>4</v>
      </c>
      <c r="Y63" s="475">
        <f t="shared" si="7"/>
        <v>0.80597014925373134</v>
      </c>
      <c r="AA63" s="3">
        <v>0</v>
      </c>
      <c r="AB63" s="3">
        <v>46</v>
      </c>
    </row>
    <row r="64" spans="1:29" ht="14.4">
      <c r="B64" s="541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75"/>
      <c r="Y64" s="475"/>
    </row>
    <row r="65" spans="1:28">
      <c r="B65" s="465" t="s">
        <v>209</v>
      </c>
      <c r="R65" s="475" t="e">
        <f t="shared" si="0"/>
        <v>#DIV/0!</v>
      </c>
      <c r="S65" s="3">
        <f t="shared" si="1"/>
        <v>0</v>
      </c>
      <c r="T65" s="3">
        <f t="shared" si="2"/>
        <v>0</v>
      </c>
      <c r="U65" s="3">
        <f t="shared" si="3"/>
        <v>0</v>
      </c>
      <c r="V65" s="3">
        <f t="shared" si="4"/>
        <v>0</v>
      </c>
      <c r="W65" s="3">
        <f t="shared" si="5"/>
        <v>0</v>
      </c>
      <c r="X65" s="3">
        <f t="shared" si="6"/>
        <v>0</v>
      </c>
      <c r="Y65" s="475" t="e">
        <f t="shared" si="7"/>
        <v>#DIV/0!</v>
      </c>
    </row>
    <row r="66" spans="1:28" ht="14.4">
      <c r="A66" s="10" t="s">
        <v>122</v>
      </c>
      <c r="B66" s="465" t="s">
        <v>49</v>
      </c>
      <c r="C66" s="431">
        <v>1280</v>
      </c>
      <c r="D66" s="425">
        <v>41</v>
      </c>
      <c r="E66" s="431">
        <v>2890</v>
      </c>
      <c r="F66" s="431">
        <v>4062</v>
      </c>
      <c r="G66" s="425">
        <v>412</v>
      </c>
      <c r="H66" s="425">
        <v>947</v>
      </c>
      <c r="I66" s="431">
        <v>4564</v>
      </c>
      <c r="J66" s="425">
        <v>78</v>
      </c>
      <c r="K66" s="425">
        <v>177</v>
      </c>
      <c r="L66" s="425">
        <v>48</v>
      </c>
      <c r="M66" s="431">
        <v>5628</v>
      </c>
      <c r="N66" s="425">
        <v>59</v>
      </c>
      <c r="O66" s="425">
        <v>2</v>
      </c>
      <c r="P66" s="425">
        <v>224</v>
      </c>
      <c r="Q66" s="425"/>
      <c r="R66" s="475">
        <f t="shared" si="0"/>
        <v>1.8522916171930658E-2</v>
      </c>
      <c r="S66" s="3">
        <f t="shared" si="1"/>
        <v>5421</v>
      </c>
      <c r="T66" s="3">
        <f t="shared" si="2"/>
        <v>4211</v>
      </c>
      <c r="U66" s="3">
        <f t="shared" si="3"/>
        <v>5913</v>
      </c>
      <c r="V66" s="3">
        <f t="shared" si="4"/>
        <v>4867</v>
      </c>
      <c r="W66" s="3">
        <f t="shared" si="5"/>
        <v>492</v>
      </c>
      <c r="X66" s="3">
        <f t="shared" si="6"/>
        <v>656</v>
      </c>
      <c r="Y66" s="475">
        <f t="shared" si="7"/>
        <v>1.0381848367459878</v>
      </c>
      <c r="AA66" s="3">
        <v>0</v>
      </c>
      <c r="AB66" s="3">
        <v>0</v>
      </c>
    </row>
    <row r="67" spans="1:28" ht="14.4">
      <c r="B67" s="541"/>
      <c r="C67" s="431"/>
      <c r="D67" s="425"/>
      <c r="E67" s="431"/>
      <c r="F67" s="431"/>
      <c r="G67" s="425"/>
      <c r="H67" s="425"/>
      <c r="I67" s="431"/>
      <c r="J67" s="425"/>
      <c r="K67" s="425"/>
      <c r="L67" s="425"/>
      <c r="M67" s="431"/>
      <c r="N67" s="425"/>
      <c r="O67" s="425"/>
      <c r="P67" s="425"/>
      <c r="Q67" s="425"/>
      <c r="R67" s="475"/>
      <c r="Y67" s="475"/>
    </row>
    <row r="68" spans="1:28" ht="14.4">
      <c r="B68" s="465" t="s">
        <v>210</v>
      </c>
      <c r="C68" s="425">
        <v>0</v>
      </c>
      <c r="D68" s="425">
        <v>0</v>
      </c>
      <c r="E68" s="425">
        <v>45</v>
      </c>
      <c r="F68" s="425">
        <v>0</v>
      </c>
      <c r="G68" s="425">
        <v>0</v>
      </c>
      <c r="H68" s="425">
        <v>35</v>
      </c>
      <c r="I68" s="425">
        <v>100</v>
      </c>
      <c r="J68" s="425">
        <v>0</v>
      </c>
      <c r="K68" s="425">
        <v>0</v>
      </c>
      <c r="L68" s="425">
        <v>1</v>
      </c>
      <c r="M68" s="425">
        <v>75</v>
      </c>
      <c r="N68" s="425">
        <v>0</v>
      </c>
      <c r="O68" s="425">
        <v>0</v>
      </c>
      <c r="P68" s="425">
        <v>0</v>
      </c>
      <c r="Q68" s="425"/>
      <c r="R68" s="475">
        <f t="shared" si="0"/>
        <v>0</v>
      </c>
      <c r="S68" s="3">
        <f t="shared" si="1"/>
        <v>35</v>
      </c>
      <c r="T68" s="3">
        <f t="shared" si="2"/>
        <v>45</v>
      </c>
      <c r="U68" s="3">
        <f t="shared" si="3"/>
        <v>75</v>
      </c>
      <c r="V68" s="3">
        <f t="shared" si="4"/>
        <v>101</v>
      </c>
      <c r="W68" s="3">
        <f t="shared" si="5"/>
        <v>40</v>
      </c>
      <c r="X68" s="3">
        <f t="shared" si="6"/>
        <v>56</v>
      </c>
      <c r="Y68" s="475">
        <f t="shared" si="7"/>
        <v>2.1428571428571428</v>
      </c>
    </row>
    <row r="69" spans="1:28" ht="14.4">
      <c r="B69" s="425" t="s">
        <v>246</v>
      </c>
      <c r="I69" s="425">
        <v>48</v>
      </c>
      <c r="L69" s="425">
        <v>1</v>
      </c>
      <c r="M69" s="425">
        <v>33</v>
      </c>
      <c r="N69" s="425">
        <v>0</v>
      </c>
      <c r="R69" s="475" t="e">
        <f t="shared" si="0"/>
        <v>#DIV/0!</v>
      </c>
      <c r="S69" s="3">
        <f t="shared" si="1"/>
        <v>0</v>
      </c>
      <c r="T69" s="3">
        <f t="shared" si="2"/>
        <v>0</v>
      </c>
      <c r="U69" s="3">
        <f t="shared" si="3"/>
        <v>33</v>
      </c>
      <c r="V69" s="3">
        <f t="shared" si="4"/>
        <v>49</v>
      </c>
      <c r="W69" s="3">
        <f t="shared" si="5"/>
        <v>33</v>
      </c>
      <c r="X69" s="3">
        <f t="shared" si="6"/>
        <v>49</v>
      </c>
      <c r="Y69" s="475" t="e">
        <f t="shared" si="7"/>
        <v>#DIV/0!</v>
      </c>
    </row>
    <row r="70" spans="1:28" ht="14.4">
      <c r="B70" s="465" t="s">
        <v>211</v>
      </c>
      <c r="C70" s="425">
        <v>80</v>
      </c>
      <c r="E70" s="425">
        <v>25</v>
      </c>
      <c r="I70" s="425">
        <v>110</v>
      </c>
      <c r="J70" s="425">
        <v>3</v>
      </c>
      <c r="L70" s="425">
        <v>2</v>
      </c>
      <c r="R70" s="475">
        <f t="shared" si="0"/>
        <v>2.8571428571428571E-2</v>
      </c>
      <c r="S70" s="3">
        <f t="shared" si="1"/>
        <v>0</v>
      </c>
      <c r="T70" s="3">
        <f t="shared" si="2"/>
        <v>105</v>
      </c>
      <c r="U70" s="3">
        <f t="shared" si="3"/>
        <v>0</v>
      </c>
      <c r="V70" s="3">
        <f t="shared" si="4"/>
        <v>115</v>
      </c>
      <c r="W70" s="3">
        <f t="shared" si="5"/>
        <v>0</v>
      </c>
      <c r="X70" s="3">
        <f t="shared" si="6"/>
        <v>10</v>
      </c>
      <c r="Y70" s="475" t="e">
        <f t="shared" si="7"/>
        <v>#DIV/0!</v>
      </c>
    </row>
    <row r="71" spans="1:28" ht="14.4">
      <c r="A71" s="10" t="s">
        <v>166</v>
      </c>
      <c r="B71" s="465" t="s">
        <v>50</v>
      </c>
      <c r="C71" s="425">
        <v>47</v>
      </c>
      <c r="D71" s="425">
        <v>78</v>
      </c>
      <c r="E71" s="425">
        <v>0</v>
      </c>
      <c r="F71" s="425">
        <v>60</v>
      </c>
      <c r="G71" s="425">
        <v>300</v>
      </c>
      <c r="H71" s="425">
        <v>0</v>
      </c>
      <c r="I71" s="425">
        <v>121</v>
      </c>
      <c r="J71" s="425">
        <v>6</v>
      </c>
      <c r="K71" s="425">
        <v>0</v>
      </c>
      <c r="L71" s="425">
        <v>4</v>
      </c>
      <c r="M71" s="425">
        <v>390</v>
      </c>
      <c r="N71" s="425">
        <v>4</v>
      </c>
      <c r="O71" s="425">
        <v>0</v>
      </c>
      <c r="P71" s="425">
        <v>10</v>
      </c>
      <c r="Q71" s="425"/>
      <c r="R71" s="475">
        <f t="shared" si="0"/>
        <v>4.8000000000000001E-2</v>
      </c>
      <c r="S71" s="3">
        <f t="shared" si="1"/>
        <v>360</v>
      </c>
      <c r="T71" s="3">
        <f t="shared" si="2"/>
        <v>125</v>
      </c>
      <c r="U71" s="3">
        <f t="shared" si="3"/>
        <v>404</v>
      </c>
      <c r="V71" s="3">
        <f t="shared" si="4"/>
        <v>131</v>
      </c>
      <c r="W71" s="3">
        <f t="shared" si="5"/>
        <v>44</v>
      </c>
      <c r="X71" s="3">
        <f t="shared" si="6"/>
        <v>6</v>
      </c>
      <c r="Y71" s="475">
        <f t="shared" si="7"/>
        <v>1.0833333333333333</v>
      </c>
      <c r="AA71" s="3">
        <v>12</v>
      </c>
      <c r="AB71" s="3">
        <v>29</v>
      </c>
    </row>
    <row r="72" spans="1:28" ht="14.4">
      <c r="B72" s="46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75" t="e">
        <f t="shared" si="0"/>
        <v>#DIV/0!</v>
      </c>
      <c r="S72" s="3">
        <f t="shared" si="1"/>
        <v>0</v>
      </c>
      <c r="T72" s="3">
        <f t="shared" si="2"/>
        <v>0</v>
      </c>
      <c r="U72" s="3">
        <f t="shared" si="3"/>
        <v>0</v>
      </c>
      <c r="V72" s="3">
        <f t="shared" si="4"/>
        <v>0</v>
      </c>
      <c r="W72" s="3">
        <f t="shared" si="5"/>
        <v>0</v>
      </c>
      <c r="X72" s="3">
        <f t="shared" si="6"/>
        <v>0</v>
      </c>
      <c r="Y72" s="475" t="e">
        <f t="shared" si="7"/>
        <v>#DIV/0!</v>
      </c>
    </row>
    <row r="73" spans="1:28" ht="14.4">
      <c r="B73" s="541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75"/>
      <c r="Y73" s="475"/>
    </row>
    <row r="74" spans="1:28" ht="14.4">
      <c r="B74" s="46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75" t="e">
        <f t="shared" si="0"/>
        <v>#DIV/0!</v>
      </c>
      <c r="S74" s="3">
        <f t="shared" si="1"/>
        <v>0</v>
      </c>
      <c r="T74" s="3">
        <f t="shared" si="2"/>
        <v>0</v>
      </c>
      <c r="U74" s="3">
        <f t="shared" si="3"/>
        <v>0</v>
      </c>
      <c r="V74" s="3">
        <f t="shared" si="4"/>
        <v>0</v>
      </c>
      <c r="W74" s="3">
        <f t="shared" si="5"/>
        <v>0</v>
      </c>
      <c r="X74" s="3">
        <f t="shared" si="6"/>
        <v>0</v>
      </c>
      <c r="Y74" s="475" t="e">
        <f t="shared" si="7"/>
        <v>#DIV/0!</v>
      </c>
    </row>
    <row r="75" spans="1:28" ht="14.4">
      <c r="A75" s="10" t="s">
        <v>142</v>
      </c>
      <c r="B75" s="465" t="s">
        <v>51</v>
      </c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6"/>
        <v>0</v>
      </c>
      <c r="Y75" s="475" t="e">
        <f t="shared" si="7"/>
        <v>#DIV/0!</v>
      </c>
      <c r="AA75" s="3">
        <v>9</v>
      </c>
      <c r="AB75" s="3">
        <v>272</v>
      </c>
    </row>
    <row r="76" spans="1:28">
      <c r="A76" s="10" t="s">
        <v>105</v>
      </c>
      <c r="B76" s="465" t="s">
        <v>52</v>
      </c>
      <c r="R76" s="475" t="e">
        <f t="shared" si="0"/>
        <v>#DIV/0!</v>
      </c>
      <c r="S76" s="3">
        <f t="shared" si="1"/>
        <v>0</v>
      </c>
      <c r="T76" s="3">
        <f t="shared" si="2"/>
        <v>0</v>
      </c>
      <c r="U76" s="3">
        <f t="shared" si="3"/>
        <v>0</v>
      </c>
      <c r="V76" s="3">
        <f t="shared" si="4"/>
        <v>0</v>
      </c>
      <c r="W76" s="3">
        <f t="shared" si="5"/>
        <v>0</v>
      </c>
      <c r="X76" s="3">
        <f t="shared" si="6"/>
        <v>0</v>
      </c>
      <c r="Y76" s="475" t="e">
        <f t="shared" si="7"/>
        <v>#DIV/0!</v>
      </c>
      <c r="AA76" s="3">
        <v>0</v>
      </c>
      <c r="AB76" s="3">
        <v>0</v>
      </c>
    </row>
    <row r="77" spans="1:28" ht="14.4">
      <c r="A77" s="10" t="s">
        <v>135</v>
      </c>
      <c r="B77" s="465" t="s">
        <v>53</v>
      </c>
      <c r="C77" s="425">
        <v>381</v>
      </c>
      <c r="D77" s="425">
        <v>0</v>
      </c>
      <c r="E77" s="425">
        <v>501</v>
      </c>
      <c r="F77" s="425">
        <v>322</v>
      </c>
      <c r="G77" s="425">
        <v>144</v>
      </c>
      <c r="H77" s="425">
        <v>23</v>
      </c>
      <c r="I77" s="425">
        <v>927</v>
      </c>
      <c r="J77" s="425">
        <v>10</v>
      </c>
      <c r="K77" s="425">
        <v>59</v>
      </c>
      <c r="L77" s="425">
        <v>6</v>
      </c>
      <c r="M77" s="425">
        <v>528</v>
      </c>
      <c r="N77" s="425">
        <v>2</v>
      </c>
      <c r="O77" s="425">
        <v>45</v>
      </c>
      <c r="P77" s="425">
        <v>13</v>
      </c>
      <c r="Q77" s="425"/>
      <c r="R77" s="475">
        <f t="shared" si="0"/>
        <v>1.1337868480725623E-2</v>
      </c>
      <c r="S77" s="3">
        <f t="shared" si="1"/>
        <v>489</v>
      </c>
      <c r="T77" s="3">
        <f t="shared" si="2"/>
        <v>882</v>
      </c>
      <c r="U77" s="3">
        <f t="shared" si="3"/>
        <v>588</v>
      </c>
      <c r="V77" s="3">
        <f t="shared" si="4"/>
        <v>1002</v>
      </c>
      <c r="W77" s="3">
        <f t="shared" si="5"/>
        <v>99</v>
      </c>
      <c r="X77" s="3">
        <f t="shared" si="6"/>
        <v>120</v>
      </c>
      <c r="Y77" s="475">
        <f t="shared" si="7"/>
        <v>1.0797546012269938</v>
      </c>
      <c r="AA77" s="3">
        <v>0</v>
      </c>
      <c r="AB77" s="3">
        <v>0</v>
      </c>
    </row>
    <row r="78" spans="1:28">
      <c r="A78" s="10" t="s">
        <v>127</v>
      </c>
      <c r="B78" s="465" t="s">
        <v>196</v>
      </c>
      <c r="R78" s="475" t="e">
        <f t="shared" ref="R78:R94" si="8">J78/SUM(C78:E78)</f>
        <v>#DIV/0!</v>
      </c>
      <c r="S78" s="3">
        <f t="shared" si="1"/>
        <v>0</v>
      </c>
      <c r="T78" s="3">
        <f t="shared" si="2"/>
        <v>0</v>
      </c>
      <c r="U78" s="3">
        <f t="shared" si="3"/>
        <v>0</v>
      </c>
      <c r="V78" s="3">
        <f t="shared" si="4"/>
        <v>0</v>
      </c>
      <c r="W78" s="3">
        <f t="shared" si="5"/>
        <v>0</v>
      </c>
      <c r="X78" s="3">
        <f t="shared" si="6"/>
        <v>0</v>
      </c>
      <c r="Y78" s="475" t="e">
        <f t="shared" si="7"/>
        <v>#DIV/0!</v>
      </c>
    </row>
    <row r="79" spans="1:28">
      <c r="A79" s="10" t="s">
        <v>116</v>
      </c>
      <c r="B79" s="465" t="s">
        <v>54</v>
      </c>
      <c r="R79" s="475" t="e">
        <f t="shared" si="8"/>
        <v>#DIV/0!</v>
      </c>
      <c r="S79" s="3">
        <f t="shared" ref="S79:S94" si="9">SUM(F79:H79)</f>
        <v>0</v>
      </c>
      <c r="T79" s="3">
        <f t="shared" ref="T79:T94" si="10">SUM(C79:E79)</f>
        <v>0</v>
      </c>
      <c r="U79" s="3">
        <f t="shared" ref="U79:U94" si="11">SUM(M79:P79)</f>
        <v>0</v>
      </c>
      <c r="V79" s="3">
        <f t="shared" ref="V79:V94" si="12">SUM(I79:L79)</f>
        <v>0</v>
      </c>
      <c r="W79" s="3">
        <f t="shared" ref="W79:W94" si="13">U79-S79</f>
        <v>0</v>
      </c>
      <c r="X79" s="3">
        <f t="shared" ref="X79:X94" si="14">V79-T79</f>
        <v>0</v>
      </c>
      <c r="Y79" s="475" t="e">
        <f t="shared" ref="Y79:Y94" si="15">M79/S79</f>
        <v>#DIV/0!</v>
      </c>
    </row>
    <row r="80" spans="1:28">
      <c r="A80" s="10" t="s">
        <v>170</v>
      </c>
      <c r="B80" s="465" t="s">
        <v>55</v>
      </c>
      <c r="R80" s="475" t="e">
        <f t="shared" si="8"/>
        <v>#DIV/0!</v>
      </c>
      <c r="S80" s="3">
        <f t="shared" si="9"/>
        <v>0</v>
      </c>
      <c r="T80" s="3">
        <f t="shared" si="10"/>
        <v>0</v>
      </c>
      <c r="U80" s="3">
        <f t="shared" si="11"/>
        <v>0</v>
      </c>
      <c r="V80" s="3">
        <f t="shared" si="12"/>
        <v>0</v>
      </c>
      <c r="W80" s="3">
        <f t="shared" si="13"/>
        <v>0</v>
      </c>
      <c r="X80" s="3">
        <f t="shared" si="14"/>
        <v>0</v>
      </c>
      <c r="Y80" s="475" t="e">
        <f t="shared" si="15"/>
        <v>#DIV/0!</v>
      </c>
      <c r="AA80" s="3">
        <v>14</v>
      </c>
      <c r="AB80" s="3">
        <v>3</v>
      </c>
    </row>
    <row r="81" spans="1:29">
      <c r="A81" s="10" t="s">
        <v>141</v>
      </c>
      <c r="B81" s="465" t="s">
        <v>56</v>
      </c>
      <c r="R81" s="475" t="e">
        <f t="shared" si="8"/>
        <v>#DIV/0!</v>
      </c>
      <c r="S81" s="3">
        <f t="shared" si="9"/>
        <v>0</v>
      </c>
      <c r="T81" s="3">
        <f t="shared" si="10"/>
        <v>0</v>
      </c>
      <c r="U81" s="3">
        <f t="shared" si="11"/>
        <v>0</v>
      </c>
      <c r="V81" s="3">
        <f t="shared" si="12"/>
        <v>0</v>
      </c>
      <c r="W81" s="3">
        <f t="shared" si="13"/>
        <v>0</v>
      </c>
      <c r="X81" s="3">
        <f t="shared" si="14"/>
        <v>0</v>
      </c>
      <c r="Y81" s="475" t="e">
        <f t="shared" si="15"/>
        <v>#DIV/0!</v>
      </c>
    </row>
    <row r="82" spans="1:29">
      <c r="A82" s="10" t="s">
        <v>101</v>
      </c>
      <c r="B82" s="465" t="s">
        <v>57</v>
      </c>
      <c r="R82" s="475" t="e">
        <f t="shared" si="8"/>
        <v>#DIV/0!</v>
      </c>
      <c r="S82" s="3">
        <f t="shared" si="9"/>
        <v>0</v>
      </c>
      <c r="T82" s="3">
        <f t="shared" si="10"/>
        <v>0</v>
      </c>
      <c r="U82" s="3">
        <f t="shared" si="11"/>
        <v>0</v>
      </c>
      <c r="V82" s="3">
        <f t="shared" si="12"/>
        <v>0</v>
      </c>
      <c r="W82" s="3">
        <f t="shared" si="13"/>
        <v>0</v>
      </c>
      <c r="X82" s="3">
        <f t="shared" si="14"/>
        <v>0</v>
      </c>
      <c r="Y82" s="475" t="e">
        <f t="shared" si="15"/>
        <v>#DIV/0!</v>
      </c>
    </row>
    <row r="83" spans="1:29">
      <c r="B83" s="465"/>
      <c r="R83" s="475" t="e">
        <f t="shared" si="8"/>
        <v>#DIV/0!</v>
      </c>
      <c r="S83" s="3">
        <f t="shared" si="9"/>
        <v>0</v>
      </c>
      <c r="T83" s="3">
        <f t="shared" si="10"/>
        <v>0</v>
      </c>
      <c r="U83" s="3">
        <f t="shared" si="11"/>
        <v>0</v>
      </c>
      <c r="V83" s="3">
        <f t="shared" si="12"/>
        <v>0</v>
      </c>
      <c r="W83" s="3">
        <f t="shared" si="13"/>
        <v>0</v>
      </c>
      <c r="X83" s="3">
        <f t="shared" si="14"/>
        <v>0</v>
      </c>
      <c r="Y83" s="475" t="e">
        <f t="shared" si="15"/>
        <v>#DIV/0!</v>
      </c>
    </row>
    <row r="84" spans="1:29" ht="14.4">
      <c r="B84" s="465" t="s">
        <v>217</v>
      </c>
      <c r="D84" s="425">
        <v>126</v>
      </c>
      <c r="G84" s="425">
        <v>3</v>
      </c>
      <c r="J84" s="425">
        <v>72</v>
      </c>
      <c r="K84" s="425">
        <v>52</v>
      </c>
      <c r="P84" s="425">
        <v>3</v>
      </c>
      <c r="Q84" s="425"/>
      <c r="R84" s="475">
        <f t="shared" si="8"/>
        <v>0.5714285714285714</v>
      </c>
      <c r="S84" s="3">
        <f t="shared" si="9"/>
        <v>3</v>
      </c>
      <c r="T84" s="3">
        <f t="shared" si="10"/>
        <v>126</v>
      </c>
      <c r="U84" s="3">
        <f t="shared" si="11"/>
        <v>3</v>
      </c>
      <c r="V84" s="3">
        <f t="shared" si="12"/>
        <v>124</v>
      </c>
      <c r="W84" s="3">
        <f t="shared" si="13"/>
        <v>0</v>
      </c>
      <c r="X84" s="3">
        <f t="shared" si="14"/>
        <v>-2</v>
      </c>
      <c r="Y84" s="475">
        <f t="shared" si="15"/>
        <v>0</v>
      </c>
      <c r="AA84" s="3">
        <v>0</v>
      </c>
      <c r="AB84" s="3">
        <v>18</v>
      </c>
    </row>
    <row r="85" spans="1:29" ht="14.4">
      <c r="A85" s="10" t="s">
        <v>131</v>
      </c>
      <c r="B85" s="465" t="s">
        <v>186</v>
      </c>
      <c r="C85" s="425">
        <v>20</v>
      </c>
      <c r="D85" s="425">
        <v>93</v>
      </c>
      <c r="E85" s="425">
        <v>0</v>
      </c>
      <c r="I85" s="425">
        <v>54</v>
      </c>
      <c r="J85" s="425">
        <v>48</v>
      </c>
      <c r="K85" s="425">
        <v>4</v>
      </c>
      <c r="L85" s="425">
        <v>0</v>
      </c>
      <c r="R85" s="475">
        <f t="shared" si="8"/>
        <v>0.4247787610619469</v>
      </c>
      <c r="S85" s="3">
        <f t="shared" si="9"/>
        <v>0</v>
      </c>
      <c r="T85" s="3">
        <f t="shared" si="10"/>
        <v>113</v>
      </c>
      <c r="U85" s="3">
        <f t="shared" si="11"/>
        <v>0</v>
      </c>
      <c r="V85" s="3">
        <f t="shared" si="12"/>
        <v>106</v>
      </c>
      <c r="W85" s="3">
        <f t="shared" si="13"/>
        <v>0</v>
      </c>
      <c r="X85" s="3">
        <f t="shared" si="14"/>
        <v>-7</v>
      </c>
      <c r="Y85" s="475" t="e">
        <f t="shared" si="15"/>
        <v>#DIV/0!</v>
      </c>
      <c r="AA85" s="3">
        <v>15</v>
      </c>
      <c r="AB85" s="3">
        <v>8</v>
      </c>
    </row>
    <row r="86" spans="1:29" ht="14.4">
      <c r="B86" s="465"/>
      <c r="C86" s="425"/>
      <c r="D86" s="425"/>
      <c r="E86" s="425"/>
      <c r="I86" s="425"/>
      <c r="J86" s="425"/>
      <c r="K86" s="425"/>
      <c r="L86" s="425"/>
      <c r="R86" s="475" t="e">
        <f t="shared" si="8"/>
        <v>#DIV/0!</v>
      </c>
      <c r="S86" s="3">
        <f t="shared" si="9"/>
        <v>0</v>
      </c>
      <c r="T86" s="3">
        <f t="shared" si="10"/>
        <v>0</v>
      </c>
      <c r="U86" s="3">
        <f t="shared" si="11"/>
        <v>0</v>
      </c>
      <c r="V86" s="3">
        <f t="shared" si="12"/>
        <v>0</v>
      </c>
      <c r="W86" s="3">
        <f t="shared" si="13"/>
        <v>0</v>
      </c>
      <c r="X86" s="3">
        <f t="shared" si="14"/>
        <v>0</v>
      </c>
      <c r="Y86" s="475" t="e">
        <f t="shared" si="15"/>
        <v>#DIV/0!</v>
      </c>
    </row>
    <row r="87" spans="1:29" ht="14.4">
      <c r="A87" s="10" t="s">
        <v>169</v>
      </c>
      <c r="B87" s="465" t="s">
        <v>59</v>
      </c>
      <c r="D87" s="425">
        <v>2</v>
      </c>
      <c r="E87" s="425">
        <v>10</v>
      </c>
      <c r="F87" s="425">
        <v>30</v>
      </c>
      <c r="G87" s="425">
        <v>30</v>
      </c>
      <c r="I87" s="425">
        <v>10</v>
      </c>
      <c r="M87" s="425">
        <v>27</v>
      </c>
      <c r="N87" s="425">
        <v>27</v>
      </c>
      <c r="P87" s="425">
        <v>6</v>
      </c>
      <c r="Q87" s="425"/>
      <c r="R87" s="475">
        <f t="shared" si="8"/>
        <v>0</v>
      </c>
      <c r="S87" s="3">
        <f t="shared" si="9"/>
        <v>60</v>
      </c>
      <c r="T87" s="3">
        <f t="shared" si="10"/>
        <v>12</v>
      </c>
      <c r="U87" s="3">
        <f t="shared" si="11"/>
        <v>60</v>
      </c>
      <c r="V87" s="3">
        <f t="shared" si="12"/>
        <v>10</v>
      </c>
      <c r="W87" s="3">
        <f t="shared" si="13"/>
        <v>0</v>
      </c>
      <c r="X87" s="3">
        <f t="shared" si="14"/>
        <v>-2</v>
      </c>
      <c r="Y87" s="475">
        <f t="shared" si="15"/>
        <v>0.45</v>
      </c>
    </row>
    <row r="88" spans="1:29">
      <c r="A88" s="10" t="s">
        <v>125</v>
      </c>
      <c r="B88" s="465" t="s">
        <v>218</v>
      </c>
      <c r="R88" s="475" t="e">
        <f t="shared" si="8"/>
        <v>#DIV/0!</v>
      </c>
      <c r="S88" s="3">
        <f t="shared" si="9"/>
        <v>0</v>
      </c>
      <c r="T88" s="3">
        <f t="shared" si="10"/>
        <v>0</v>
      </c>
      <c r="U88" s="3">
        <f t="shared" si="11"/>
        <v>0</v>
      </c>
      <c r="V88" s="3">
        <f t="shared" si="12"/>
        <v>0</v>
      </c>
      <c r="W88" s="3">
        <f t="shared" si="13"/>
        <v>0</v>
      </c>
      <c r="X88" s="3">
        <f t="shared" si="14"/>
        <v>0</v>
      </c>
      <c r="Y88" s="475" t="e">
        <f t="shared" si="15"/>
        <v>#DIV/0!</v>
      </c>
      <c r="AA88" s="3">
        <v>0</v>
      </c>
      <c r="AB88" s="3">
        <v>6</v>
      </c>
    </row>
    <row r="89" spans="1:29" ht="14.4">
      <c r="A89" s="10" t="s">
        <v>109</v>
      </c>
      <c r="B89" s="465" t="s">
        <v>156</v>
      </c>
      <c r="C89" s="425">
        <v>91</v>
      </c>
      <c r="D89" s="431">
        <v>2021</v>
      </c>
      <c r="E89" s="425">
        <v>17</v>
      </c>
      <c r="F89" s="425">
        <v>247</v>
      </c>
      <c r="G89" s="431">
        <v>2076</v>
      </c>
      <c r="H89" s="425">
        <v>5</v>
      </c>
      <c r="I89" s="425">
        <v>558</v>
      </c>
      <c r="J89" s="431">
        <v>1084</v>
      </c>
      <c r="K89" s="425">
        <v>59</v>
      </c>
      <c r="L89" s="425">
        <v>221</v>
      </c>
      <c r="M89" s="425">
        <v>914</v>
      </c>
      <c r="N89" s="425">
        <v>118</v>
      </c>
      <c r="O89" s="425">
        <v>141</v>
      </c>
      <c r="P89" s="425">
        <v>876</v>
      </c>
      <c r="Q89" s="425"/>
      <c r="R89" s="475">
        <f t="shared" si="8"/>
        <v>0.50915922968529825</v>
      </c>
      <c r="S89" s="3">
        <f t="shared" si="9"/>
        <v>2328</v>
      </c>
      <c r="T89" s="3">
        <f t="shared" si="10"/>
        <v>2129</v>
      </c>
      <c r="U89" s="3">
        <f t="shared" si="11"/>
        <v>2049</v>
      </c>
      <c r="V89" s="3">
        <f t="shared" si="12"/>
        <v>1922</v>
      </c>
      <c r="W89" s="3">
        <f t="shared" si="13"/>
        <v>-279</v>
      </c>
      <c r="X89" s="3">
        <f t="shared" si="14"/>
        <v>-207</v>
      </c>
      <c r="Y89" s="475">
        <f t="shared" si="15"/>
        <v>0.39261168384879724</v>
      </c>
    </row>
    <row r="90" spans="1:29" ht="14.4">
      <c r="B90" s="465"/>
      <c r="C90" s="425"/>
      <c r="D90" s="431"/>
      <c r="E90" s="425"/>
      <c r="F90" s="425"/>
      <c r="G90" s="431"/>
      <c r="H90" s="425"/>
      <c r="I90" s="425"/>
      <c r="J90" s="431"/>
      <c r="K90" s="425"/>
      <c r="L90" s="425"/>
      <c r="M90" s="425"/>
      <c r="N90" s="425"/>
      <c r="O90" s="425"/>
      <c r="P90" s="425"/>
      <c r="Q90" s="425"/>
      <c r="R90" s="475" t="e">
        <f t="shared" si="8"/>
        <v>#DIV/0!</v>
      </c>
      <c r="S90" s="3">
        <f t="shared" si="9"/>
        <v>0</v>
      </c>
      <c r="T90" s="3">
        <f t="shared" si="10"/>
        <v>0</v>
      </c>
      <c r="U90" s="3">
        <f t="shared" si="11"/>
        <v>0</v>
      </c>
      <c r="V90" s="3">
        <f t="shared" si="12"/>
        <v>0</v>
      </c>
      <c r="W90" s="3">
        <f t="shared" si="13"/>
        <v>0</v>
      </c>
      <c r="X90" s="3">
        <f t="shared" si="14"/>
        <v>0</v>
      </c>
      <c r="Y90" s="475" t="e">
        <f t="shared" si="15"/>
        <v>#DIV/0!</v>
      </c>
    </row>
    <row r="91" spans="1:29" ht="14.4">
      <c r="A91" s="10" t="s">
        <v>107</v>
      </c>
      <c r="B91" s="465" t="s">
        <v>197</v>
      </c>
      <c r="C91" s="425"/>
      <c r="D91" s="431"/>
      <c r="E91" s="425"/>
      <c r="F91" s="425"/>
      <c r="G91" s="431"/>
      <c r="H91" s="425"/>
      <c r="I91" s="425"/>
      <c r="J91" s="431"/>
      <c r="K91" s="425"/>
      <c r="L91" s="425"/>
      <c r="M91" s="425"/>
      <c r="N91" s="425"/>
      <c r="O91" s="425"/>
      <c r="P91" s="425"/>
      <c r="Q91" s="425"/>
      <c r="R91" s="475" t="e">
        <f t="shared" si="8"/>
        <v>#DIV/0!</v>
      </c>
      <c r="S91" s="3">
        <f t="shared" si="9"/>
        <v>0</v>
      </c>
      <c r="T91" s="3">
        <f t="shared" si="10"/>
        <v>0</v>
      </c>
      <c r="U91" s="3">
        <f t="shared" si="11"/>
        <v>0</v>
      </c>
      <c r="V91" s="3">
        <f t="shared" si="12"/>
        <v>0</v>
      </c>
      <c r="W91" s="3">
        <f t="shared" si="13"/>
        <v>0</v>
      </c>
      <c r="X91" s="3">
        <f t="shared" si="14"/>
        <v>0</v>
      </c>
      <c r="Y91" s="475" t="e">
        <f t="shared" si="15"/>
        <v>#DIV/0!</v>
      </c>
      <c r="AA91" s="3">
        <v>417</v>
      </c>
      <c r="AB91" s="89">
        <v>2940</v>
      </c>
      <c r="AC91" s="89"/>
    </row>
    <row r="92" spans="1:29" ht="14.4">
      <c r="B92" s="541"/>
      <c r="C92" s="425"/>
      <c r="D92" s="431"/>
      <c r="E92" s="425"/>
      <c r="F92" s="425"/>
      <c r="G92" s="431"/>
      <c r="H92" s="425"/>
      <c r="I92" s="425"/>
      <c r="J92" s="431"/>
      <c r="K92" s="425"/>
      <c r="L92" s="425"/>
      <c r="M92" s="425"/>
      <c r="N92" s="425"/>
      <c r="O92" s="425"/>
      <c r="P92" s="425"/>
      <c r="Q92" s="425"/>
      <c r="R92" s="475"/>
      <c r="Y92" s="475"/>
      <c r="AB92" s="89"/>
      <c r="AC92" s="89"/>
    </row>
    <row r="93" spans="1:29" ht="14.4">
      <c r="A93" s="10" t="s">
        <v>133</v>
      </c>
      <c r="B93" s="465" t="s">
        <v>62</v>
      </c>
      <c r="C93" s="425">
        <v>41</v>
      </c>
      <c r="D93" s="425">
        <v>484</v>
      </c>
      <c r="E93" s="425">
        <v>3</v>
      </c>
      <c r="I93" s="425">
        <v>212</v>
      </c>
      <c r="J93" s="425">
        <v>233</v>
      </c>
      <c r="K93" s="425">
        <v>27</v>
      </c>
      <c r="L93" s="425">
        <v>12</v>
      </c>
      <c r="R93" s="475">
        <f t="shared" si="8"/>
        <v>0.44128787878787878</v>
      </c>
      <c r="S93" s="3">
        <f t="shared" si="9"/>
        <v>0</v>
      </c>
      <c r="T93" s="3">
        <f t="shared" si="10"/>
        <v>528</v>
      </c>
      <c r="U93" s="3">
        <f t="shared" si="11"/>
        <v>0</v>
      </c>
      <c r="V93" s="3">
        <f t="shared" si="12"/>
        <v>484</v>
      </c>
      <c r="W93" s="3">
        <f t="shared" si="13"/>
        <v>0</v>
      </c>
      <c r="X93" s="3">
        <f t="shared" si="14"/>
        <v>-44</v>
      </c>
      <c r="Y93" s="475" t="e">
        <f t="shared" si="15"/>
        <v>#DIV/0!</v>
      </c>
    </row>
    <row r="94" spans="1:29" ht="14.4">
      <c r="B94" s="12"/>
      <c r="C94" s="431">
        <v>7519</v>
      </c>
      <c r="D94" s="431">
        <v>18678</v>
      </c>
      <c r="E94" s="431">
        <v>5548</v>
      </c>
      <c r="F94" s="431">
        <v>17190</v>
      </c>
      <c r="G94" s="431">
        <v>21884</v>
      </c>
      <c r="H94" s="431">
        <v>3230</v>
      </c>
      <c r="I94" s="431">
        <v>16424</v>
      </c>
      <c r="J94" s="431">
        <v>9304</v>
      </c>
      <c r="K94" s="431">
        <v>3079</v>
      </c>
      <c r="L94" s="431">
        <v>3729</v>
      </c>
      <c r="M94" s="431">
        <v>21080</v>
      </c>
      <c r="N94" s="431">
        <v>1358</v>
      </c>
      <c r="O94" s="431">
        <v>2592</v>
      </c>
      <c r="P94" s="431">
        <v>15152</v>
      </c>
      <c r="Q94" s="431"/>
      <c r="R94" s="475">
        <f t="shared" si="8"/>
        <v>0.2930855252795716</v>
      </c>
      <c r="S94" s="3">
        <f t="shared" si="9"/>
        <v>42304</v>
      </c>
      <c r="T94" s="3">
        <f t="shared" si="10"/>
        <v>31745</v>
      </c>
      <c r="U94" s="3">
        <f t="shared" si="11"/>
        <v>40182</v>
      </c>
      <c r="V94" s="3">
        <f t="shared" si="12"/>
        <v>32536</v>
      </c>
      <c r="W94" s="3">
        <f t="shared" si="13"/>
        <v>-2122</v>
      </c>
      <c r="X94" s="3">
        <f t="shared" si="14"/>
        <v>791</v>
      </c>
      <c r="Y94" s="475">
        <f t="shared" si="15"/>
        <v>0.49829803328290467</v>
      </c>
    </row>
    <row r="95" spans="1:29">
      <c r="A95" s="3"/>
      <c r="B95" s="13" t="s">
        <v>63</v>
      </c>
      <c r="C95" s="55">
        <f t="shared" ref="C95:P95" si="16">SUM(C6:C93)</f>
        <v>7519</v>
      </c>
      <c r="D95" s="55">
        <f t="shared" si="16"/>
        <v>18678</v>
      </c>
      <c r="E95" s="55">
        <f t="shared" si="16"/>
        <v>5756</v>
      </c>
      <c r="F95" s="55">
        <f t="shared" si="16"/>
        <v>17930</v>
      </c>
      <c r="G95" s="55">
        <f t="shared" si="16"/>
        <v>21016</v>
      </c>
      <c r="H95" s="55">
        <f t="shared" si="16"/>
        <v>3150</v>
      </c>
      <c r="I95" s="55">
        <f t="shared" si="16"/>
        <v>16424</v>
      </c>
      <c r="J95" s="55">
        <f t="shared" si="16"/>
        <v>9304</v>
      </c>
      <c r="K95" s="55">
        <f t="shared" si="16"/>
        <v>4028</v>
      </c>
      <c r="L95" s="55">
        <f t="shared" si="16"/>
        <v>3743</v>
      </c>
      <c r="M95" s="55">
        <f t="shared" si="16"/>
        <v>20154</v>
      </c>
      <c r="N95" s="55">
        <f t="shared" si="16"/>
        <v>1379</v>
      </c>
      <c r="O95" s="55">
        <f t="shared" si="16"/>
        <v>2569</v>
      </c>
      <c r="P95" s="55">
        <f t="shared" si="16"/>
        <v>15117</v>
      </c>
      <c r="Q95" s="474"/>
      <c r="S95" s="3">
        <f>SUM(F95:H95)</f>
        <v>42096</v>
      </c>
      <c r="T95" s="3">
        <f>SUM(C95:E95)</f>
        <v>31953</v>
      </c>
      <c r="U95" s="3">
        <f>SUM(M95:P95)</f>
        <v>39219</v>
      </c>
      <c r="V95" s="3">
        <f>SUM(I95:L95)</f>
        <v>33499</v>
      </c>
      <c r="W95" s="3">
        <f>U95-S95</f>
        <v>-2877</v>
      </c>
      <c r="X95" s="3">
        <f>V95-T95</f>
        <v>1546</v>
      </c>
      <c r="Y95" s="475">
        <f>M95/S95</f>
        <v>0.47876282782212087</v>
      </c>
    </row>
    <row r="96" spans="1:29">
      <c r="A96" s="3"/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0.29117766719869809</v>
      </c>
      <c r="K96" s="474"/>
      <c r="L96" s="474"/>
      <c r="M96" s="474"/>
      <c r="N96" s="474"/>
      <c r="O96" s="474"/>
      <c r="P96" s="474"/>
      <c r="Q96" s="474"/>
    </row>
    <row r="97" spans="2:15">
      <c r="B97" s="467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</row>
    <row r="98" spans="2:15">
      <c r="B98" s="499"/>
      <c r="E98" s="501">
        <f>E95/(SUM(C95:E95))</f>
        <v>0.18013958000813696</v>
      </c>
      <c r="H98" s="501">
        <f>H95/(SUM(F95:H95))</f>
        <v>7.4828962371721777E-2</v>
      </c>
      <c r="J98" s="511"/>
      <c r="K98" s="501">
        <f>K95/(SUM(I95:L95))</f>
        <v>0.12024239529538196</v>
      </c>
      <c r="O98" s="501">
        <f>O95/(SUM(M95:P95))</f>
        <v>6.5503964914964685E-2</v>
      </c>
    </row>
    <row r="99" spans="2:15">
      <c r="E99" s="501">
        <f>E66/E95</f>
        <v>0.50208478109798471</v>
      </c>
      <c r="F99" s="63" t="s">
        <v>281</v>
      </c>
    </row>
    <row r="100" spans="2:15">
      <c r="D100" s="57"/>
    </row>
  </sheetData>
  <mergeCells count="7">
    <mergeCell ref="B1:B2"/>
    <mergeCell ref="C1:H1"/>
    <mergeCell ref="I1:P1"/>
    <mergeCell ref="C2:E2"/>
    <mergeCell ref="F2:H2"/>
    <mergeCell ref="I2:L2"/>
    <mergeCell ref="M2:P2"/>
  </mergeCells>
  <pageMargins left="0.75" right="0.75" top="1" bottom="1" header="0.5" footer="0.5"/>
  <pageSetup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workbookViewId="0">
      <pane ySplit="3" topLeftCell="A93" activePane="bottomLeft" state="frozen"/>
      <selection activeCell="A92" sqref="A92:XFD92"/>
      <selection pane="bottomLeft" activeCell="A96" sqref="A96:XFD99"/>
    </sheetView>
  </sheetViews>
  <sheetFormatPr defaultRowHeight="13.2"/>
  <cols>
    <col min="1" max="1" width="10.44140625" style="10" customWidth="1"/>
    <col min="2" max="2" width="31.6640625" style="63" customWidth="1"/>
    <col min="3" max="9" width="7" style="3" customWidth="1"/>
    <col min="10" max="10" width="8.5546875" style="3" customWidth="1"/>
    <col min="11" max="16" width="7" style="3" customWidth="1"/>
    <col min="17" max="16384" width="8.88671875" style="3"/>
  </cols>
  <sheetData>
    <row r="1" spans="1:26" ht="14.4" customHeight="1" thickBot="1">
      <c r="B1" s="623" t="s">
        <v>256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</row>
    <row r="2" spans="1:26" ht="13.95" customHeight="1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</row>
    <row r="3" spans="1:26" ht="75.599999999999994">
      <c r="A3" s="10" t="s">
        <v>87</v>
      </c>
      <c r="B3" s="11" t="s">
        <v>177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 t="s">
        <v>255</v>
      </c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 t="s">
        <v>282</v>
      </c>
    </row>
    <row r="4" spans="1:26" ht="13.8"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3.8"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>
      <c r="A6" s="10" t="s">
        <v>122</v>
      </c>
      <c r="B6" s="88" t="s">
        <v>214</v>
      </c>
      <c r="C6" s="3">
        <v>4</v>
      </c>
      <c r="D6" s="3">
        <v>0</v>
      </c>
      <c r="E6" s="3">
        <v>14</v>
      </c>
      <c r="F6" s="3">
        <v>4</v>
      </c>
      <c r="G6" s="3">
        <v>24</v>
      </c>
      <c r="H6" s="3">
        <v>19</v>
      </c>
      <c r="I6" s="3">
        <v>21</v>
      </c>
      <c r="J6" s="3">
        <v>0</v>
      </c>
      <c r="K6" s="3">
        <v>0</v>
      </c>
      <c r="L6" s="3">
        <v>0</v>
      </c>
      <c r="M6" s="3">
        <v>46</v>
      </c>
      <c r="N6" s="3">
        <v>0</v>
      </c>
      <c r="O6" s="3">
        <v>0</v>
      </c>
      <c r="P6" s="3">
        <v>4</v>
      </c>
      <c r="Q6" s="3" t="s">
        <v>171</v>
      </c>
      <c r="R6" s="475">
        <f>J6/SUM(C6:E6)</f>
        <v>0</v>
      </c>
      <c r="S6" s="3">
        <f>SUM(F6:H6)</f>
        <v>47</v>
      </c>
      <c r="T6" s="3">
        <f>SUM(C6:E6)</f>
        <v>18</v>
      </c>
      <c r="U6" s="3">
        <f>SUM(M6:P6)</f>
        <v>50</v>
      </c>
      <c r="V6" s="3">
        <f>SUM(I6:L6)</f>
        <v>21</v>
      </c>
      <c r="W6" s="3">
        <f>U6-S6</f>
        <v>3</v>
      </c>
      <c r="X6" s="3">
        <f>V6-T6</f>
        <v>3</v>
      </c>
      <c r="Y6" s="475">
        <f>M6/S6</f>
        <v>0.97872340425531912</v>
      </c>
    </row>
    <row r="7" spans="1:26">
      <c r="A7" s="10" t="s">
        <v>122</v>
      </c>
      <c r="B7" s="88" t="s">
        <v>215</v>
      </c>
      <c r="C7" s="3">
        <v>0</v>
      </c>
      <c r="D7" s="3">
        <v>0</v>
      </c>
      <c r="E7" s="3">
        <v>0</v>
      </c>
      <c r="F7" s="3">
        <v>0</v>
      </c>
      <c r="G7" s="3">
        <v>80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75</v>
      </c>
      <c r="N7" s="3">
        <v>0</v>
      </c>
      <c r="O7" s="3">
        <v>0</v>
      </c>
      <c r="P7" s="3">
        <v>0</v>
      </c>
      <c r="Q7" s="3" t="s">
        <v>171</v>
      </c>
      <c r="R7" s="475" t="e">
        <f t="shared" ref="R7:R77" si="0">J7/SUM(C7:E7)</f>
        <v>#DIV/0!</v>
      </c>
      <c r="S7" s="3">
        <f>SUM(F7:H7)</f>
        <v>80</v>
      </c>
      <c r="T7" s="3">
        <f>SUM(C7:E7)</f>
        <v>0</v>
      </c>
      <c r="U7" s="3">
        <f>SUM(M7:P7)</f>
        <v>75</v>
      </c>
      <c r="V7" s="3">
        <f>SUM(I7:L7)</f>
        <v>0</v>
      </c>
      <c r="W7" s="3">
        <f>U7-S7</f>
        <v>-5</v>
      </c>
      <c r="X7" s="3">
        <f>V7-T7</f>
        <v>0</v>
      </c>
      <c r="Y7" s="475">
        <f>M7/S7</f>
        <v>0.9375</v>
      </c>
    </row>
    <row r="8" spans="1:26">
      <c r="A8" s="10" t="s">
        <v>202</v>
      </c>
      <c r="B8" s="3" t="s">
        <v>220</v>
      </c>
      <c r="C8" s="3">
        <v>9</v>
      </c>
      <c r="D8" s="3">
        <v>3</v>
      </c>
      <c r="E8" s="3">
        <v>0</v>
      </c>
      <c r="F8" s="3">
        <v>0</v>
      </c>
      <c r="G8" s="3">
        <v>5</v>
      </c>
      <c r="H8" s="3">
        <v>0</v>
      </c>
      <c r="I8" s="3">
        <v>7</v>
      </c>
      <c r="J8" s="3">
        <v>0</v>
      </c>
      <c r="K8" s="3">
        <v>0</v>
      </c>
      <c r="L8" s="3">
        <v>2</v>
      </c>
      <c r="M8" s="3">
        <v>1</v>
      </c>
      <c r="N8" s="3">
        <v>0</v>
      </c>
      <c r="O8" s="3">
        <v>0</v>
      </c>
      <c r="P8" s="3">
        <v>0</v>
      </c>
      <c r="R8" s="475">
        <f t="shared" si="0"/>
        <v>0</v>
      </c>
      <c r="S8" s="3">
        <f t="shared" ref="S8:S78" si="1">SUM(F8:H8)</f>
        <v>5</v>
      </c>
      <c r="T8" s="3">
        <f t="shared" ref="T8:T78" si="2">SUM(C8:E8)</f>
        <v>12</v>
      </c>
      <c r="U8" s="3">
        <f t="shared" ref="U8:U78" si="3">SUM(M8:P8)</f>
        <v>1</v>
      </c>
      <c r="V8" s="3">
        <f t="shared" ref="V8:V78" si="4">SUM(I8:L8)</f>
        <v>9</v>
      </c>
      <c r="W8" s="3">
        <f t="shared" ref="W8:X78" si="5">U8-S8</f>
        <v>-4</v>
      </c>
      <c r="X8" s="3">
        <f t="shared" si="5"/>
        <v>-3</v>
      </c>
      <c r="Y8" s="475">
        <f t="shared" ref="Y8:Y78" si="6">M8/S8</f>
        <v>0.2</v>
      </c>
    </row>
    <row r="9" spans="1:26">
      <c r="A9" s="10" t="s">
        <v>124</v>
      </c>
      <c r="B9" s="618" t="s">
        <v>12</v>
      </c>
      <c r="C9" s="3" t="s">
        <v>171</v>
      </c>
      <c r="D9" s="3" t="s">
        <v>171</v>
      </c>
      <c r="E9" s="3" t="s">
        <v>171</v>
      </c>
      <c r="F9" s="3" t="s">
        <v>171</v>
      </c>
      <c r="G9" s="3" t="s">
        <v>171</v>
      </c>
      <c r="H9" s="3" t="s">
        <v>171</v>
      </c>
      <c r="I9" s="3" t="s">
        <v>171</v>
      </c>
      <c r="J9" s="3" t="s">
        <v>171</v>
      </c>
      <c r="K9" s="3" t="s">
        <v>171</v>
      </c>
      <c r="L9" s="3" t="s">
        <v>171</v>
      </c>
      <c r="M9" s="3" t="s">
        <v>171</v>
      </c>
      <c r="N9" s="3" t="s">
        <v>171</v>
      </c>
      <c r="O9" s="3" t="s">
        <v>171</v>
      </c>
      <c r="P9" s="3" t="s">
        <v>171</v>
      </c>
      <c r="Q9" s="3" t="s">
        <v>171</v>
      </c>
      <c r="R9" s="475" t="e">
        <f t="shared" si="0"/>
        <v>#VALUE!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5"/>
        <v>0</v>
      </c>
      <c r="Y9" s="475" t="e">
        <f t="shared" si="6"/>
        <v>#VALUE!</v>
      </c>
    </row>
    <row r="10" spans="1:26">
      <c r="A10" s="10" t="s">
        <v>257</v>
      </c>
      <c r="B10" s="424" t="s">
        <v>204</v>
      </c>
      <c r="C10" s="3">
        <v>0</v>
      </c>
      <c r="D10" s="3">
        <v>72</v>
      </c>
      <c r="E10" s="3">
        <v>0</v>
      </c>
      <c r="F10" s="3">
        <v>0</v>
      </c>
      <c r="G10" s="3">
        <v>0</v>
      </c>
      <c r="H10" s="3">
        <v>47</v>
      </c>
      <c r="I10" s="3">
        <v>2</v>
      </c>
      <c r="J10" s="3">
        <v>63</v>
      </c>
      <c r="K10" s="3">
        <v>0</v>
      </c>
      <c r="L10" s="3">
        <v>7</v>
      </c>
      <c r="M10" s="3">
        <v>0</v>
      </c>
      <c r="N10" s="3">
        <v>0</v>
      </c>
      <c r="O10" s="3">
        <v>43</v>
      </c>
      <c r="P10" s="3">
        <v>4</v>
      </c>
      <c r="Q10" s="3" t="s">
        <v>171</v>
      </c>
      <c r="R10" s="475">
        <f t="shared" si="0"/>
        <v>0.875</v>
      </c>
      <c r="S10" s="3">
        <f t="shared" si="1"/>
        <v>47</v>
      </c>
      <c r="T10" s="3">
        <f t="shared" si="2"/>
        <v>72</v>
      </c>
      <c r="U10" s="3">
        <f t="shared" si="3"/>
        <v>47</v>
      </c>
      <c r="V10" s="3">
        <f t="shared" si="4"/>
        <v>72</v>
      </c>
      <c r="W10" s="3">
        <f t="shared" si="5"/>
        <v>0</v>
      </c>
      <c r="X10" s="3">
        <f t="shared" si="5"/>
        <v>0</v>
      </c>
      <c r="Y10" s="475">
        <f t="shared" si="6"/>
        <v>0</v>
      </c>
      <c r="Z10" s="3">
        <v>0</v>
      </c>
    </row>
    <row r="11" spans="1:26">
      <c r="A11" s="10" t="s">
        <v>257</v>
      </c>
      <c r="B11" s="3" t="s">
        <v>221</v>
      </c>
      <c r="C11" s="3">
        <v>92</v>
      </c>
      <c r="D11" s="3">
        <v>59</v>
      </c>
      <c r="E11" s="3">
        <v>0</v>
      </c>
      <c r="F11" s="3">
        <v>17</v>
      </c>
      <c r="G11" s="3">
        <v>11</v>
      </c>
      <c r="H11" s="3">
        <v>0</v>
      </c>
      <c r="I11" s="3">
        <v>80</v>
      </c>
      <c r="J11" s="3">
        <v>12</v>
      </c>
      <c r="K11" s="3">
        <v>52</v>
      </c>
      <c r="L11" s="3">
        <v>1</v>
      </c>
      <c r="M11" s="3">
        <v>27</v>
      </c>
      <c r="N11" s="3">
        <v>1</v>
      </c>
      <c r="O11" s="3">
        <v>0</v>
      </c>
      <c r="P11" s="3">
        <v>0</v>
      </c>
      <c r="R11" s="475">
        <f t="shared" si="0"/>
        <v>7.9470198675496692E-2</v>
      </c>
      <c r="S11" s="3">
        <f t="shared" si="1"/>
        <v>28</v>
      </c>
      <c r="T11" s="3">
        <f t="shared" si="2"/>
        <v>151</v>
      </c>
      <c r="U11" s="3">
        <f t="shared" si="3"/>
        <v>28</v>
      </c>
      <c r="V11" s="3">
        <f t="shared" si="4"/>
        <v>145</v>
      </c>
      <c r="W11" s="3">
        <f t="shared" si="5"/>
        <v>0</v>
      </c>
      <c r="X11" s="3">
        <f t="shared" si="5"/>
        <v>-6</v>
      </c>
      <c r="Y11" s="475">
        <f t="shared" si="6"/>
        <v>0.9642857142857143</v>
      </c>
    </row>
    <row r="12" spans="1:26">
      <c r="A12" s="10" t="s">
        <v>120</v>
      </c>
      <c r="B12" s="618" t="s">
        <v>73</v>
      </c>
      <c r="C12" s="3">
        <v>545</v>
      </c>
      <c r="D12" s="3">
        <v>926</v>
      </c>
      <c r="E12" s="3">
        <v>28</v>
      </c>
      <c r="F12" s="3">
        <v>544</v>
      </c>
      <c r="G12" s="3">
        <v>913</v>
      </c>
      <c r="H12" s="3">
        <v>0</v>
      </c>
      <c r="I12" s="3">
        <v>514</v>
      </c>
      <c r="J12" s="3">
        <v>210</v>
      </c>
      <c r="K12" s="3">
        <v>89</v>
      </c>
      <c r="L12" s="3">
        <v>686</v>
      </c>
      <c r="M12" s="3">
        <v>464</v>
      </c>
      <c r="N12" s="3">
        <v>201</v>
      </c>
      <c r="O12" s="3">
        <v>0</v>
      </c>
      <c r="P12" s="3">
        <v>792</v>
      </c>
      <c r="Q12" s="3" t="s">
        <v>171</v>
      </c>
      <c r="R12" s="475">
        <f t="shared" si="0"/>
        <v>0.14009339559706471</v>
      </c>
      <c r="S12" s="3">
        <f t="shared" si="1"/>
        <v>1457</v>
      </c>
      <c r="T12" s="3">
        <f t="shared" si="2"/>
        <v>1499</v>
      </c>
      <c r="U12" s="3">
        <f t="shared" si="3"/>
        <v>1457</v>
      </c>
      <c r="V12" s="3">
        <f t="shared" si="4"/>
        <v>1499</v>
      </c>
      <c r="W12" s="3">
        <f t="shared" si="5"/>
        <v>0</v>
      </c>
      <c r="X12" s="3">
        <f t="shared" si="5"/>
        <v>0</v>
      </c>
      <c r="Y12" s="475">
        <f t="shared" si="6"/>
        <v>0.31846259437199725</v>
      </c>
      <c r="Z12" s="3">
        <v>959</v>
      </c>
    </row>
    <row r="13" spans="1:26">
      <c r="A13" s="10" t="s">
        <v>109</v>
      </c>
      <c r="B13" s="618" t="s">
        <v>148</v>
      </c>
      <c r="C13" s="3">
        <v>0</v>
      </c>
      <c r="D13" s="3">
        <v>0</v>
      </c>
      <c r="E13" s="3">
        <v>0</v>
      </c>
      <c r="F13" s="89">
        <v>2496</v>
      </c>
      <c r="G13" s="3">
        <v>664</v>
      </c>
      <c r="H13" s="89">
        <v>1832</v>
      </c>
      <c r="I13" s="3">
        <v>0</v>
      </c>
      <c r="J13" s="3">
        <v>0</v>
      </c>
      <c r="K13" s="3">
        <v>0</v>
      </c>
      <c r="L13" s="3">
        <v>0</v>
      </c>
      <c r="M13" s="89">
        <v>2482</v>
      </c>
      <c r="N13" s="3">
        <v>5</v>
      </c>
      <c r="O13" s="3">
        <v>0</v>
      </c>
      <c r="P13" s="3">
        <v>33</v>
      </c>
      <c r="Q13" s="3" t="s">
        <v>171</v>
      </c>
      <c r="R13" s="475" t="e">
        <f t="shared" si="0"/>
        <v>#DIV/0!</v>
      </c>
      <c r="S13" s="3">
        <f t="shared" si="1"/>
        <v>4992</v>
      </c>
      <c r="T13" s="3">
        <f t="shared" si="2"/>
        <v>0</v>
      </c>
      <c r="U13" s="3">
        <f t="shared" si="3"/>
        <v>2520</v>
      </c>
      <c r="V13" s="3">
        <f t="shared" si="4"/>
        <v>0</v>
      </c>
      <c r="W13" s="3">
        <f t="shared" si="5"/>
        <v>-2472</v>
      </c>
      <c r="X13" s="3">
        <f t="shared" si="5"/>
        <v>0</v>
      </c>
      <c r="Y13" s="475">
        <f t="shared" si="6"/>
        <v>0.49719551282051283</v>
      </c>
      <c r="Z13" s="3">
        <v>40</v>
      </c>
    </row>
    <row r="14" spans="1:26">
      <c r="A14" s="10" t="s">
        <v>135</v>
      </c>
      <c r="B14" s="3" t="s">
        <v>222</v>
      </c>
      <c r="R14" s="475" t="e">
        <f t="shared" si="0"/>
        <v>#DIV/0!</v>
      </c>
      <c r="S14" s="3">
        <f t="shared" si="1"/>
        <v>0</v>
      </c>
      <c r="T14" s="3">
        <f t="shared" si="2"/>
        <v>0</v>
      </c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5"/>
        <v>0</v>
      </c>
      <c r="Y14" s="475" t="e">
        <f t="shared" si="6"/>
        <v>#DIV/0!</v>
      </c>
    </row>
    <row r="15" spans="1:26">
      <c r="A15" s="10" t="s">
        <v>114</v>
      </c>
      <c r="B15" s="618" t="s">
        <v>212</v>
      </c>
      <c r="C15" s="3">
        <v>0</v>
      </c>
      <c r="D15" s="3">
        <v>0</v>
      </c>
      <c r="E15" s="3">
        <v>0</v>
      </c>
      <c r="F15" s="3">
        <v>120</v>
      </c>
      <c r="G15" s="89">
        <v>1141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982</v>
      </c>
      <c r="N15" s="3">
        <v>39</v>
      </c>
      <c r="O15" s="3">
        <v>16</v>
      </c>
      <c r="P15" s="3">
        <v>31</v>
      </c>
      <c r="Q15" s="3" t="s">
        <v>223</v>
      </c>
      <c r="R15" s="475" t="e">
        <f t="shared" si="0"/>
        <v>#DIV/0!</v>
      </c>
      <c r="S15" s="3">
        <f t="shared" si="1"/>
        <v>1268</v>
      </c>
      <c r="T15" s="3">
        <f t="shared" si="2"/>
        <v>0</v>
      </c>
      <c r="U15" s="3">
        <f t="shared" si="3"/>
        <v>1068</v>
      </c>
      <c r="V15" s="3">
        <f t="shared" si="4"/>
        <v>0</v>
      </c>
      <c r="W15" s="3">
        <f t="shared" si="5"/>
        <v>-200</v>
      </c>
      <c r="X15" s="3">
        <f t="shared" si="5"/>
        <v>0</v>
      </c>
      <c r="Y15" s="475">
        <f t="shared" si="6"/>
        <v>0.77444794952681384</v>
      </c>
    </row>
    <row r="16" spans="1:26">
      <c r="A16" s="10" t="s">
        <v>138</v>
      </c>
      <c r="B16" s="618" t="s">
        <v>149</v>
      </c>
      <c r="C16" s="3">
        <v>154</v>
      </c>
      <c r="D16" s="89">
        <v>1176</v>
      </c>
      <c r="E16" s="3">
        <v>3</v>
      </c>
      <c r="F16" s="3">
        <v>0</v>
      </c>
      <c r="G16" s="3">
        <v>14</v>
      </c>
      <c r="H16" s="3">
        <v>0</v>
      </c>
      <c r="I16" s="3">
        <v>429</v>
      </c>
      <c r="J16" s="3">
        <v>579</v>
      </c>
      <c r="K16" s="3">
        <v>179</v>
      </c>
      <c r="L16" s="3">
        <v>139</v>
      </c>
      <c r="M16" s="3">
        <v>2</v>
      </c>
      <c r="N16" s="3">
        <v>0</v>
      </c>
      <c r="O16" s="3">
        <v>14</v>
      </c>
      <c r="P16" s="3">
        <v>0</v>
      </c>
      <c r="Q16" s="3" t="s">
        <v>171</v>
      </c>
      <c r="R16" s="475">
        <f t="shared" si="0"/>
        <v>0.43435858964741186</v>
      </c>
      <c r="S16" s="3">
        <f t="shared" si="1"/>
        <v>14</v>
      </c>
      <c r="T16" s="3">
        <f t="shared" si="2"/>
        <v>1333</v>
      </c>
      <c r="U16" s="3">
        <f t="shared" si="3"/>
        <v>16</v>
      </c>
      <c r="V16" s="3">
        <f t="shared" si="4"/>
        <v>1326</v>
      </c>
      <c r="W16" s="3">
        <f t="shared" si="5"/>
        <v>2</v>
      </c>
      <c r="X16" s="3">
        <f t="shared" si="5"/>
        <v>-7</v>
      </c>
      <c r="Y16" s="475">
        <f t="shared" si="6"/>
        <v>0.14285714285714285</v>
      </c>
      <c r="Z16" s="3">
        <v>31</v>
      </c>
    </row>
    <row r="17" spans="1:27">
      <c r="A17" s="10" t="s">
        <v>116</v>
      </c>
      <c r="B17" s="618" t="s">
        <v>15</v>
      </c>
      <c r="C17" s="3">
        <v>183</v>
      </c>
      <c r="D17" s="3">
        <v>262</v>
      </c>
      <c r="E17" s="3">
        <v>32</v>
      </c>
      <c r="F17" s="3">
        <v>147</v>
      </c>
      <c r="G17" s="3">
        <v>256</v>
      </c>
      <c r="H17" s="3">
        <v>0</v>
      </c>
      <c r="I17" s="3">
        <v>222</v>
      </c>
      <c r="J17" s="3">
        <v>188</v>
      </c>
      <c r="K17" s="3">
        <v>34</v>
      </c>
      <c r="L17" s="3">
        <v>28</v>
      </c>
      <c r="M17" s="3">
        <v>260</v>
      </c>
      <c r="N17" s="3">
        <v>6</v>
      </c>
      <c r="O17" s="3">
        <v>3</v>
      </c>
      <c r="P17" s="3">
        <v>126</v>
      </c>
      <c r="Q17" s="3" t="s">
        <v>171</v>
      </c>
      <c r="R17" s="475">
        <f t="shared" si="0"/>
        <v>0.3941299790356394</v>
      </c>
      <c r="S17" s="3">
        <f t="shared" si="1"/>
        <v>403</v>
      </c>
      <c r="T17" s="3">
        <f t="shared" si="2"/>
        <v>477</v>
      </c>
      <c r="U17" s="3">
        <f t="shared" si="3"/>
        <v>395</v>
      </c>
      <c r="V17" s="3">
        <f t="shared" si="4"/>
        <v>472</v>
      </c>
      <c r="W17" s="3">
        <f t="shared" si="5"/>
        <v>-8</v>
      </c>
      <c r="X17" s="3">
        <f t="shared" si="5"/>
        <v>-5</v>
      </c>
      <c r="Y17" s="475">
        <f t="shared" si="6"/>
        <v>0.64516129032258063</v>
      </c>
      <c r="Z17" s="3">
        <v>3</v>
      </c>
    </row>
    <row r="18" spans="1:27">
      <c r="A18" s="10" t="s">
        <v>140</v>
      </c>
      <c r="B18" s="618" t="s">
        <v>16</v>
      </c>
      <c r="C18" s="3">
        <v>82</v>
      </c>
      <c r="D18" s="3">
        <v>489</v>
      </c>
      <c r="E18" s="3">
        <v>0</v>
      </c>
      <c r="F18" s="3">
        <v>0</v>
      </c>
      <c r="G18" s="3">
        <v>0</v>
      </c>
      <c r="H18" s="3">
        <v>0</v>
      </c>
      <c r="I18" s="3">
        <v>155</v>
      </c>
      <c r="J18" s="3">
        <v>230</v>
      </c>
      <c r="K18" s="3">
        <v>0</v>
      </c>
      <c r="L18" s="3">
        <v>17</v>
      </c>
      <c r="M18" s="3">
        <v>0</v>
      </c>
      <c r="N18" s="3">
        <v>0</v>
      </c>
      <c r="O18" s="3">
        <v>0</v>
      </c>
      <c r="P18" s="3">
        <v>0</v>
      </c>
      <c r="Q18" s="3" t="s">
        <v>171</v>
      </c>
      <c r="R18" s="475">
        <f t="shared" si="0"/>
        <v>0.40280210157618213</v>
      </c>
      <c r="S18" s="3">
        <f t="shared" si="1"/>
        <v>0</v>
      </c>
      <c r="T18" s="3">
        <f t="shared" si="2"/>
        <v>571</v>
      </c>
      <c r="U18" s="3">
        <f t="shared" si="3"/>
        <v>0</v>
      </c>
      <c r="V18" s="3">
        <f t="shared" si="4"/>
        <v>402</v>
      </c>
      <c r="W18" s="3">
        <f t="shared" si="5"/>
        <v>0</v>
      </c>
      <c r="X18" s="3">
        <f t="shared" si="5"/>
        <v>-169</v>
      </c>
      <c r="Y18" s="475" t="e">
        <f t="shared" si="6"/>
        <v>#DIV/0!</v>
      </c>
    </row>
    <row r="19" spans="1:27">
      <c r="A19" s="10" t="s">
        <v>140</v>
      </c>
      <c r="B19" s="618" t="s">
        <v>150</v>
      </c>
      <c r="C19" s="3" t="s">
        <v>171</v>
      </c>
      <c r="D19" s="3" t="s">
        <v>171</v>
      </c>
      <c r="E19" s="3" t="s">
        <v>171</v>
      </c>
      <c r="F19" s="3" t="s">
        <v>171</v>
      </c>
      <c r="G19" s="3" t="s">
        <v>171</v>
      </c>
      <c r="H19" s="3" t="s">
        <v>171</v>
      </c>
      <c r="I19" s="3" t="s">
        <v>171</v>
      </c>
      <c r="J19" s="3" t="s">
        <v>171</v>
      </c>
      <c r="K19" s="3" t="s">
        <v>171</v>
      </c>
      <c r="L19" s="3" t="s">
        <v>171</v>
      </c>
      <c r="M19" s="3" t="s">
        <v>171</v>
      </c>
      <c r="N19" s="3" t="s">
        <v>171</v>
      </c>
      <c r="O19" s="3" t="s">
        <v>171</v>
      </c>
      <c r="P19" s="3" t="s">
        <v>171</v>
      </c>
      <c r="R19" s="475" t="e">
        <f t="shared" si="0"/>
        <v>#VALUE!</v>
      </c>
      <c r="S19" s="3">
        <f t="shared" si="1"/>
        <v>0</v>
      </c>
      <c r="T19" s="3">
        <f t="shared" si="2"/>
        <v>0</v>
      </c>
      <c r="U19" s="3">
        <f t="shared" si="3"/>
        <v>0</v>
      </c>
      <c r="V19" s="3">
        <f t="shared" si="4"/>
        <v>0</v>
      </c>
      <c r="W19" s="3">
        <f t="shared" si="5"/>
        <v>0</v>
      </c>
      <c r="X19" s="3">
        <f t="shared" si="5"/>
        <v>0</v>
      </c>
      <c r="Y19" s="475" t="e">
        <f t="shared" si="6"/>
        <v>#VALUE!</v>
      </c>
      <c r="Z19" s="3">
        <v>0</v>
      </c>
    </row>
    <row r="20" spans="1:27">
      <c r="A20" s="10" t="s">
        <v>101</v>
      </c>
      <c r="B20" s="424" t="s">
        <v>205</v>
      </c>
      <c r="C20" s="3" t="s">
        <v>171</v>
      </c>
      <c r="D20" s="3" t="s">
        <v>171</v>
      </c>
      <c r="E20" s="3" t="s">
        <v>171</v>
      </c>
      <c r="F20" s="3" t="s">
        <v>171</v>
      </c>
      <c r="G20" s="3" t="s">
        <v>171</v>
      </c>
      <c r="H20" s="3" t="s">
        <v>171</v>
      </c>
      <c r="I20" s="3" t="s">
        <v>171</v>
      </c>
      <c r="J20" s="3" t="s">
        <v>171</v>
      </c>
      <c r="K20" s="3" t="s">
        <v>171</v>
      </c>
      <c r="L20" s="3" t="s">
        <v>171</v>
      </c>
      <c r="M20" s="3" t="s">
        <v>171</v>
      </c>
      <c r="N20" s="3" t="s">
        <v>171</v>
      </c>
      <c r="O20" s="3" t="s">
        <v>171</v>
      </c>
      <c r="P20" s="3" t="s">
        <v>171</v>
      </c>
      <c r="Q20" s="3" t="s">
        <v>171</v>
      </c>
      <c r="R20" s="475" t="e">
        <f t="shared" si="0"/>
        <v>#VALUE!</v>
      </c>
      <c r="S20" s="3">
        <f t="shared" si="1"/>
        <v>0</v>
      </c>
      <c r="T20" s="3">
        <f t="shared" si="2"/>
        <v>0</v>
      </c>
      <c r="U20" s="3">
        <f t="shared" si="3"/>
        <v>0</v>
      </c>
      <c r="V20" s="3">
        <f t="shared" si="4"/>
        <v>0</v>
      </c>
      <c r="W20" s="3">
        <f t="shared" si="5"/>
        <v>0</v>
      </c>
      <c r="X20" s="3">
        <f t="shared" si="5"/>
        <v>0</v>
      </c>
      <c r="Y20" s="475" t="e">
        <f t="shared" si="6"/>
        <v>#VALUE!</v>
      </c>
      <c r="Z20" s="3">
        <v>0</v>
      </c>
    </row>
    <row r="21" spans="1:27">
      <c r="A21" s="10" t="s">
        <v>97</v>
      </c>
      <c r="B21" s="618" t="s">
        <v>17</v>
      </c>
      <c r="C21" s="3">
        <v>280</v>
      </c>
      <c r="D21" s="3">
        <v>600</v>
      </c>
      <c r="E21" s="3">
        <v>8</v>
      </c>
      <c r="F21" s="3">
        <v>191</v>
      </c>
      <c r="G21" s="3">
        <v>753</v>
      </c>
      <c r="H21" s="3">
        <v>0</v>
      </c>
      <c r="I21" s="3">
        <v>278</v>
      </c>
      <c r="J21" s="3">
        <v>267</v>
      </c>
      <c r="K21" s="3">
        <v>232</v>
      </c>
      <c r="L21" s="3">
        <v>41</v>
      </c>
      <c r="M21" s="3">
        <v>352</v>
      </c>
      <c r="N21" s="3">
        <v>14</v>
      </c>
      <c r="O21" s="3">
        <v>266</v>
      </c>
      <c r="P21" s="3">
        <v>264</v>
      </c>
      <c r="Q21" s="3" t="s">
        <v>171</v>
      </c>
      <c r="R21" s="475">
        <f t="shared" si="0"/>
        <v>0.30067567567567566</v>
      </c>
      <c r="S21" s="3">
        <f t="shared" si="1"/>
        <v>944</v>
      </c>
      <c r="T21" s="3">
        <f t="shared" si="2"/>
        <v>888</v>
      </c>
      <c r="U21" s="3">
        <f t="shared" si="3"/>
        <v>896</v>
      </c>
      <c r="V21" s="3">
        <f t="shared" si="4"/>
        <v>818</v>
      </c>
      <c r="W21" s="3">
        <f t="shared" si="5"/>
        <v>-48</v>
      </c>
      <c r="X21" s="3">
        <f t="shared" si="5"/>
        <v>-70</v>
      </c>
      <c r="Y21" s="475">
        <f t="shared" si="6"/>
        <v>0.3728813559322034</v>
      </c>
      <c r="Z21" s="3">
        <v>64</v>
      </c>
    </row>
    <row r="22" spans="1:27">
      <c r="A22" s="10" t="s">
        <v>141</v>
      </c>
      <c r="B22" s="618" t="s">
        <v>18</v>
      </c>
      <c r="C22" s="3">
        <v>42</v>
      </c>
      <c r="D22" s="3">
        <v>245</v>
      </c>
      <c r="E22" s="3">
        <v>12</v>
      </c>
      <c r="F22" s="3">
        <v>33</v>
      </c>
      <c r="G22" s="3">
        <v>0</v>
      </c>
      <c r="H22" s="3">
        <v>0</v>
      </c>
      <c r="I22" s="3">
        <v>185</v>
      </c>
      <c r="J22" s="3">
        <v>29</v>
      </c>
      <c r="K22" s="3">
        <v>62</v>
      </c>
      <c r="L22" s="3">
        <v>3</v>
      </c>
      <c r="M22" s="3">
        <v>9</v>
      </c>
      <c r="N22" s="3">
        <v>0</v>
      </c>
      <c r="O22" s="3">
        <v>24</v>
      </c>
      <c r="P22" s="3">
        <v>0</v>
      </c>
      <c r="Q22" s="3" t="s">
        <v>171</v>
      </c>
      <c r="R22" s="475">
        <f>J22/SUM(C22:E22)</f>
        <v>9.6989966555183951E-2</v>
      </c>
      <c r="S22" s="3">
        <f t="shared" si="1"/>
        <v>33</v>
      </c>
      <c r="T22" s="3">
        <f t="shared" si="2"/>
        <v>299</v>
      </c>
      <c r="U22" s="3">
        <f t="shared" si="3"/>
        <v>33</v>
      </c>
      <c r="V22" s="3">
        <f t="shared" si="4"/>
        <v>279</v>
      </c>
      <c r="W22" s="3">
        <f t="shared" si="5"/>
        <v>0</v>
      </c>
      <c r="X22" s="3">
        <f t="shared" si="5"/>
        <v>-20</v>
      </c>
      <c r="Y22" s="475">
        <f t="shared" si="6"/>
        <v>0.27272727272727271</v>
      </c>
      <c r="Z22" s="89">
        <v>1081</v>
      </c>
      <c r="AA22" s="89"/>
    </row>
    <row r="23" spans="1:27">
      <c r="A23" s="10" t="s">
        <v>101</v>
      </c>
      <c r="B23" s="618" t="s">
        <v>194</v>
      </c>
      <c r="Q23" s="3" t="s">
        <v>171</v>
      </c>
      <c r="R23" s="475" t="e">
        <f t="shared" si="0"/>
        <v>#DIV/0!</v>
      </c>
      <c r="S23" s="3">
        <f t="shared" si="1"/>
        <v>0</v>
      </c>
      <c r="T23" s="3">
        <f t="shared" si="2"/>
        <v>0</v>
      </c>
      <c r="U23" s="3">
        <f t="shared" si="3"/>
        <v>0</v>
      </c>
      <c r="V23" s="3">
        <f t="shared" si="4"/>
        <v>0</v>
      </c>
      <c r="W23" s="3">
        <f t="shared" si="5"/>
        <v>0</v>
      </c>
      <c r="X23" s="3">
        <f t="shared" si="5"/>
        <v>0</v>
      </c>
      <c r="Y23" s="475" t="e">
        <f t="shared" si="6"/>
        <v>#DIV/0!</v>
      </c>
    </row>
    <row r="24" spans="1:27">
      <c r="A24" s="10" t="s">
        <v>142</v>
      </c>
      <c r="B24" s="618" t="s">
        <v>20</v>
      </c>
      <c r="Q24" s="3" t="s">
        <v>171</v>
      </c>
      <c r="R24" s="475" t="e">
        <f t="shared" si="0"/>
        <v>#DIV/0!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0</v>
      </c>
      <c r="W24" s="3">
        <f t="shared" si="5"/>
        <v>0</v>
      </c>
      <c r="X24" s="3">
        <f t="shared" si="5"/>
        <v>0</v>
      </c>
      <c r="Y24" s="475" t="e">
        <f t="shared" si="6"/>
        <v>#DIV/0!</v>
      </c>
    </row>
    <row r="25" spans="1:27">
      <c r="B25" s="618"/>
      <c r="R25" s="475"/>
      <c r="Y25" s="475"/>
    </row>
    <row r="26" spans="1:27">
      <c r="B26" s="618"/>
      <c r="R26" s="475"/>
      <c r="Y26" s="475"/>
    </row>
    <row r="27" spans="1:27">
      <c r="A27" s="10" t="s">
        <v>127</v>
      </c>
      <c r="B27" s="618" t="str">
        <f>'2001'!B27</f>
        <v>Douglas Co. Animal Control**</v>
      </c>
      <c r="Q27" s="3" t="s">
        <v>171</v>
      </c>
      <c r="R27" s="475" t="e">
        <f t="shared" si="0"/>
        <v>#DIV/0!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0</v>
      </c>
      <c r="W27" s="3">
        <f t="shared" si="5"/>
        <v>0</v>
      </c>
      <c r="X27" s="3">
        <f t="shared" si="5"/>
        <v>0</v>
      </c>
      <c r="Y27" s="475" t="e">
        <f t="shared" si="6"/>
        <v>#DIV/0!</v>
      </c>
    </row>
    <row r="28" spans="1:27">
      <c r="A28" s="10" t="s">
        <v>133</v>
      </c>
      <c r="B28" s="618" t="str">
        <f>'2001'!B28</f>
        <v>Evergreen-Doe Humane Society</v>
      </c>
      <c r="Q28" s="3" t="s">
        <v>171</v>
      </c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5"/>
        <v>0</v>
      </c>
      <c r="Y28" s="475" t="e">
        <f t="shared" si="6"/>
        <v>#DIV/0!</v>
      </c>
      <c r="Z28" s="89">
        <v>2787</v>
      </c>
      <c r="AA28" s="89"/>
    </row>
    <row r="29" spans="1:27">
      <c r="A29" s="10" t="s">
        <v>138</v>
      </c>
      <c r="B29" s="618" t="s">
        <v>23</v>
      </c>
      <c r="C29" s="3">
        <v>140</v>
      </c>
      <c r="D29" s="3">
        <v>0</v>
      </c>
      <c r="E29" s="3">
        <v>877</v>
      </c>
      <c r="F29" s="3">
        <v>0</v>
      </c>
      <c r="G29" s="3">
        <v>0</v>
      </c>
      <c r="H29" s="3">
        <v>0</v>
      </c>
      <c r="I29" s="89">
        <v>1008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R29" s="475">
        <f t="shared" si="0"/>
        <v>0</v>
      </c>
      <c r="S29" s="3">
        <f t="shared" si="1"/>
        <v>0</v>
      </c>
      <c r="T29" s="3">
        <f t="shared" si="2"/>
        <v>1017</v>
      </c>
      <c r="U29" s="3">
        <f t="shared" si="3"/>
        <v>0</v>
      </c>
      <c r="V29" s="3">
        <f t="shared" si="4"/>
        <v>1010</v>
      </c>
      <c r="W29" s="3">
        <f t="shared" si="5"/>
        <v>0</v>
      </c>
      <c r="X29" s="3">
        <f t="shared" si="5"/>
        <v>-7</v>
      </c>
      <c r="Y29" s="475" t="e">
        <f t="shared" si="6"/>
        <v>#DIV/0!</v>
      </c>
      <c r="Z29" s="3">
        <v>4</v>
      </c>
    </row>
    <row r="30" spans="1:27">
      <c r="A30" s="10" t="s">
        <v>111</v>
      </c>
      <c r="B30" s="618" t="s">
        <v>24</v>
      </c>
      <c r="C30" s="3">
        <v>173</v>
      </c>
      <c r="D30" s="3">
        <v>0</v>
      </c>
      <c r="E30" s="3">
        <v>0</v>
      </c>
      <c r="F30" s="3">
        <v>277</v>
      </c>
      <c r="G30" s="3">
        <v>0</v>
      </c>
      <c r="H30" s="3">
        <v>0</v>
      </c>
      <c r="I30" s="3">
        <v>83</v>
      </c>
      <c r="J30" s="3">
        <v>95</v>
      </c>
      <c r="K30" s="3">
        <v>5</v>
      </c>
      <c r="L30" s="3">
        <v>3</v>
      </c>
      <c r="M30" s="3">
        <v>251</v>
      </c>
      <c r="N30" s="3">
        <v>5</v>
      </c>
      <c r="O30" s="3">
        <v>0</v>
      </c>
      <c r="P30" s="3">
        <v>8</v>
      </c>
      <c r="Q30" s="3" t="s">
        <v>224</v>
      </c>
      <c r="R30" s="475">
        <f t="shared" si="0"/>
        <v>0.54913294797687862</v>
      </c>
      <c r="S30" s="3">
        <f t="shared" si="1"/>
        <v>277</v>
      </c>
      <c r="T30" s="3">
        <f t="shared" si="2"/>
        <v>173</v>
      </c>
      <c r="U30" s="3">
        <f t="shared" si="3"/>
        <v>264</v>
      </c>
      <c r="V30" s="3">
        <f t="shared" si="4"/>
        <v>186</v>
      </c>
      <c r="W30" s="3">
        <f t="shared" si="5"/>
        <v>-13</v>
      </c>
      <c r="X30" s="3">
        <f t="shared" si="5"/>
        <v>13</v>
      </c>
      <c r="Y30" s="475">
        <f t="shared" si="6"/>
        <v>0.90613718411552346</v>
      </c>
    </row>
    <row r="31" spans="1:27">
      <c r="A31" s="10" t="s">
        <v>99</v>
      </c>
      <c r="B31" s="618" t="s">
        <v>207</v>
      </c>
      <c r="C31" s="3">
        <v>0</v>
      </c>
      <c r="D31" s="3">
        <v>0</v>
      </c>
      <c r="E31" s="3">
        <v>0</v>
      </c>
      <c r="F31" s="3">
        <v>3</v>
      </c>
      <c r="G31" s="3">
        <v>165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59</v>
      </c>
      <c r="N31" s="3">
        <v>0</v>
      </c>
      <c r="O31" s="3">
        <v>0</v>
      </c>
      <c r="P31" s="3">
        <v>103</v>
      </c>
      <c r="Q31" s="3" t="s">
        <v>171</v>
      </c>
      <c r="R31" s="475" t="e">
        <f t="shared" si="0"/>
        <v>#DIV/0!</v>
      </c>
      <c r="S31" s="3">
        <f t="shared" si="1"/>
        <v>168</v>
      </c>
      <c r="T31" s="3">
        <f t="shared" si="2"/>
        <v>0</v>
      </c>
      <c r="U31" s="3">
        <f t="shared" si="3"/>
        <v>162</v>
      </c>
      <c r="V31" s="3">
        <f t="shared" si="4"/>
        <v>0</v>
      </c>
      <c r="W31" s="3">
        <f t="shared" si="5"/>
        <v>-6</v>
      </c>
      <c r="X31" s="3">
        <f t="shared" si="5"/>
        <v>0</v>
      </c>
      <c r="Y31" s="475">
        <f t="shared" si="6"/>
        <v>0.35119047619047616</v>
      </c>
      <c r="Z31" s="3">
        <v>2</v>
      </c>
    </row>
    <row r="32" spans="1:27">
      <c r="A32" s="10" t="s">
        <v>167</v>
      </c>
      <c r="B32" s="618" t="s">
        <v>25</v>
      </c>
      <c r="Q32" s="3" t="s">
        <v>171</v>
      </c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5"/>
        <v>0</v>
      </c>
      <c r="Y32" s="475" t="e">
        <f t="shared" si="6"/>
        <v>#DIV/0!</v>
      </c>
      <c r="Z32" s="3">
        <v>165</v>
      </c>
    </row>
    <row r="33" spans="1:27">
      <c r="A33" s="10" t="s">
        <v>122</v>
      </c>
      <c r="B33" s="3" t="s">
        <v>225</v>
      </c>
      <c r="C33" s="3">
        <v>73</v>
      </c>
      <c r="D33" s="3">
        <v>0</v>
      </c>
      <c r="E33" s="3">
        <v>42</v>
      </c>
      <c r="F33" s="3">
        <v>0</v>
      </c>
      <c r="G33" s="3">
        <v>0</v>
      </c>
      <c r="H33" s="3">
        <v>0</v>
      </c>
      <c r="I33" s="3">
        <v>115</v>
      </c>
      <c r="J33" s="3">
        <v>0</v>
      </c>
      <c r="K33" s="3">
        <v>0</v>
      </c>
      <c r="L33" s="3">
        <v>5</v>
      </c>
      <c r="M33" s="3">
        <v>0</v>
      </c>
      <c r="N33" s="3">
        <v>0</v>
      </c>
      <c r="O33" s="3">
        <v>0</v>
      </c>
      <c r="P33" s="3">
        <v>0</v>
      </c>
      <c r="Q33" s="3" t="s">
        <v>171</v>
      </c>
      <c r="R33" s="475">
        <f t="shared" si="0"/>
        <v>0</v>
      </c>
      <c r="S33" s="3">
        <f t="shared" si="1"/>
        <v>0</v>
      </c>
      <c r="T33" s="3">
        <f t="shared" si="2"/>
        <v>115</v>
      </c>
      <c r="U33" s="3">
        <f t="shared" si="3"/>
        <v>0</v>
      </c>
      <c r="V33" s="3">
        <f t="shared" si="4"/>
        <v>120</v>
      </c>
      <c r="W33" s="3">
        <f t="shared" si="5"/>
        <v>0</v>
      </c>
      <c r="X33" s="3">
        <f t="shared" si="5"/>
        <v>5</v>
      </c>
      <c r="Y33" s="475" t="e">
        <f t="shared" si="6"/>
        <v>#DIV/0!</v>
      </c>
    </row>
    <row r="34" spans="1:27">
      <c r="A34" s="10" t="s">
        <v>111</v>
      </c>
      <c r="B34" s="618" t="s">
        <v>27</v>
      </c>
      <c r="C34" s="3">
        <v>440</v>
      </c>
      <c r="D34" s="3">
        <v>0</v>
      </c>
      <c r="E34" s="3">
        <v>324</v>
      </c>
      <c r="F34" s="3">
        <v>914</v>
      </c>
      <c r="G34" s="3">
        <v>0</v>
      </c>
      <c r="H34" s="3">
        <v>299</v>
      </c>
      <c r="I34" s="3">
        <v>720</v>
      </c>
      <c r="J34" s="3">
        <v>15</v>
      </c>
      <c r="K34" s="3">
        <v>24</v>
      </c>
      <c r="L34" s="3">
        <v>9</v>
      </c>
      <c r="M34" s="89">
        <v>1004</v>
      </c>
      <c r="N34" s="3">
        <v>106</v>
      </c>
      <c r="O34" s="3">
        <v>4</v>
      </c>
      <c r="P34" s="3">
        <v>87</v>
      </c>
      <c r="Q34" s="3" t="s">
        <v>171</v>
      </c>
      <c r="R34" s="475">
        <f t="shared" si="0"/>
        <v>1.9633507853403141E-2</v>
      </c>
      <c r="S34" s="3">
        <f t="shared" si="1"/>
        <v>1213</v>
      </c>
      <c r="T34" s="3">
        <f t="shared" si="2"/>
        <v>764</v>
      </c>
      <c r="U34" s="3">
        <f t="shared" si="3"/>
        <v>1201</v>
      </c>
      <c r="V34" s="3">
        <f t="shared" si="4"/>
        <v>768</v>
      </c>
      <c r="W34" s="3">
        <f t="shared" si="5"/>
        <v>-12</v>
      </c>
      <c r="X34" s="3">
        <f t="shared" si="5"/>
        <v>4</v>
      </c>
      <c r="Y34" s="475">
        <f t="shared" si="6"/>
        <v>0.82769991755976913</v>
      </c>
    </row>
    <row r="35" spans="1:27">
      <c r="A35" s="10" t="s">
        <v>168</v>
      </c>
      <c r="B35" s="3" t="s">
        <v>226</v>
      </c>
      <c r="C35" s="3">
        <v>92</v>
      </c>
      <c r="D35" s="3">
        <v>66</v>
      </c>
      <c r="E35" s="3">
        <v>0</v>
      </c>
      <c r="F35" s="3">
        <v>52</v>
      </c>
      <c r="G35" s="3">
        <v>54</v>
      </c>
      <c r="H35" s="3">
        <v>0</v>
      </c>
      <c r="I35" s="3">
        <v>5</v>
      </c>
      <c r="J35" s="3">
        <v>0</v>
      </c>
      <c r="K35" s="3">
        <v>153</v>
      </c>
      <c r="L35" s="3">
        <v>3</v>
      </c>
      <c r="M35" s="3">
        <v>10</v>
      </c>
      <c r="N35" s="3">
        <v>0</v>
      </c>
      <c r="O35" s="3">
        <v>96</v>
      </c>
      <c r="P35" s="3">
        <v>4</v>
      </c>
      <c r="Q35" s="3" t="s">
        <v>171</v>
      </c>
      <c r="R35" s="475">
        <f t="shared" si="0"/>
        <v>0</v>
      </c>
      <c r="S35" s="3">
        <f t="shared" si="1"/>
        <v>106</v>
      </c>
      <c r="T35" s="3">
        <f t="shared" si="2"/>
        <v>158</v>
      </c>
      <c r="U35" s="3">
        <f t="shared" si="3"/>
        <v>110</v>
      </c>
      <c r="V35" s="3">
        <f t="shared" si="4"/>
        <v>161</v>
      </c>
      <c r="W35" s="3">
        <f t="shared" si="5"/>
        <v>4</v>
      </c>
      <c r="X35" s="3">
        <f t="shared" si="5"/>
        <v>3</v>
      </c>
      <c r="Y35" s="475">
        <f t="shared" si="6"/>
        <v>9.4339622641509441E-2</v>
      </c>
    </row>
    <row r="36" spans="1:27">
      <c r="A36" s="10" t="s">
        <v>168</v>
      </c>
      <c r="B36" s="618" t="s">
        <v>28</v>
      </c>
      <c r="C36" s="3">
        <v>0</v>
      </c>
      <c r="D36" s="3">
        <v>128</v>
      </c>
      <c r="E36" s="3">
        <v>0</v>
      </c>
      <c r="F36" s="3">
        <v>0</v>
      </c>
      <c r="G36" s="3">
        <v>0</v>
      </c>
      <c r="H36" s="3">
        <v>0</v>
      </c>
      <c r="I36" s="3">
        <v>60</v>
      </c>
      <c r="J36" s="3">
        <v>63</v>
      </c>
      <c r="K36" s="3">
        <v>0</v>
      </c>
      <c r="L36" s="3">
        <v>5</v>
      </c>
      <c r="M36" s="3">
        <v>0</v>
      </c>
      <c r="N36" s="3">
        <v>0</v>
      </c>
      <c r="O36" s="3">
        <v>0</v>
      </c>
      <c r="P36" s="3">
        <v>0</v>
      </c>
      <c r="R36" s="475">
        <f t="shared" si="0"/>
        <v>0.4921875</v>
      </c>
      <c r="S36" s="3">
        <f t="shared" si="1"/>
        <v>0</v>
      </c>
      <c r="T36" s="3">
        <f t="shared" si="2"/>
        <v>128</v>
      </c>
      <c r="U36" s="3">
        <f t="shared" si="3"/>
        <v>0</v>
      </c>
      <c r="V36" s="3">
        <f t="shared" si="4"/>
        <v>128</v>
      </c>
      <c r="W36" s="3">
        <f t="shared" si="5"/>
        <v>0</v>
      </c>
      <c r="X36" s="3">
        <f t="shared" si="5"/>
        <v>0</v>
      </c>
      <c r="Y36" s="475" t="e">
        <f t="shared" si="6"/>
        <v>#DIV/0!</v>
      </c>
      <c r="Z36" s="3">
        <v>163</v>
      </c>
    </row>
    <row r="37" spans="1:27">
      <c r="A37" s="10" t="s">
        <v>112</v>
      </c>
      <c r="B37" s="618" t="s">
        <v>29</v>
      </c>
      <c r="C37" s="3">
        <v>185</v>
      </c>
      <c r="D37" s="3">
        <v>402</v>
      </c>
      <c r="E37" s="3">
        <v>121</v>
      </c>
      <c r="F37" s="3">
        <v>292</v>
      </c>
      <c r="G37" s="3">
        <v>786</v>
      </c>
      <c r="H37" s="3">
        <v>19</v>
      </c>
      <c r="I37" s="3">
        <v>290</v>
      </c>
      <c r="J37" s="3">
        <v>303</v>
      </c>
      <c r="K37" s="3">
        <v>54</v>
      </c>
      <c r="L37" s="3">
        <v>109</v>
      </c>
      <c r="M37" s="3">
        <v>690</v>
      </c>
      <c r="N37" s="3">
        <v>63</v>
      </c>
      <c r="O37" s="3">
        <v>87</v>
      </c>
      <c r="P37" s="3">
        <v>292</v>
      </c>
      <c r="Q37" s="3" t="s">
        <v>171</v>
      </c>
      <c r="R37" s="475">
        <f t="shared" si="0"/>
        <v>0.42796610169491528</v>
      </c>
      <c r="S37" s="3">
        <f t="shared" si="1"/>
        <v>1097</v>
      </c>
      <c r="T37" s="3">
        <f t="shared" si="2"/>
        <v>708</v>
      </c>
      <c r="U37" s="3">
        <f t="shared" si="3"/>
        <v>1132</v>
      </c>
      <c r="V37" s="3">
        <f t="shared" si="4"/>
        <v>756</v>
      </c>
      <c r="W37" s="3">
        <f t="shared" si="5"/>
        <v>35</v>
      </c>
      <c r="X37" s="3">
        <f t="shared" si="5"/>
        <v>48</v>
      </c>
      <c r="Y37" s="475">
        <f t="shared" si="6"/>
        <v>0.62898814949863269</v>
      </c>
    </row>
    <row r="38" spans="1:27">
      <c r="A38" s="10" t="s">
        <v>125</v>
      </c>
      <c r="B38" s="618" t="s">
        <v>30</v>
      </c>
      <c r="C38" s="3">
        <v>343</v>
      </c>
      <c r="D38" s="3">
        <v>327</v>
      </c>
      <c r="E38" s="3">
        <v>7</v>
      </c>
      <c r="F38" s="3">
        <v>176</v>
      </c>
      <c r="G38" s="3">
        <v>83</v>
      </c>
      <c r="H38" s="3">
        <v>1</v>
      </c>
      <c r="I38" s="3">
        <v>390</v>
      </c>
      <c r="J38" s="3">
        <v>178</v>
      </c>
      <c r="K38" s="3">
        <v>88</v>
      </c>
      <c r="L38" s="3">
        <v>20</v>
      </c>
      <c r="M38" s="3">
        <v>225</v>
      </c>
      <c r="N38" s="3">
        <v>8</v>
      </c>
      <c r="O38" s="3">
        <v>7</v>
      </c>
      <c r="P38" s="3">
        <v>6</v>
      </c>
      <c r="Q38" s="3" t="s">
        <v>227</v>
      </c>
      <c r="R38" s="475">
        <f t="shared" si="0"/>
        <v>0.26292466765140327</v>
      </c>
      <c r="S38" s="3">
        <f t="shared" si="1"/>
        <v>260</v>
      </c>
      <c r="T38" s="3">
        <f t="shared" si="2"/>
        <v>677</v>
      </c>
      <c r="U38" s="3">
        <f t="shared" si="3"/>
        <v>246</v>
      </c>
      <c r="V38" s="3">
        <f t="shared" si="4"/>
        <v>676</v>
      </c>
      <c r="W38" s="3">
        <f t="shared" si="5"/>
        <v>-14</v>
      </c>
      <c r="X38" s="3">
        <f t="shared" si="5"/>
        <v>-1</v>
      </c>
      <c r="Y38" s="475">
        <f t="shared" si="6"/>
        <v>0.86538461538461542</v>
      </c>
      <c r="Z38" s="3">
        <v>277</v>
      </c>
    </row>
    <row r="39" spans="1:27">
      <c r="A39" s="3"/>
      <c r="B39" s="10" t="s">
        <v>74</v>
      </c>
      <c r="C39" s="63">
        <v>26</v>
      </c>
      <c r="D39" s="3">
        <v>2</v>
      </c>
      <c r="E39" s="3">
        <v>0</v>
      </c>
      <c r="F39" s="3">
        <v>0</v>
      </c>
      <c r="G39" s="3">
        <v>175</v>
      </c>
      <c r="H39" s="3">
        <v>18</v>
      </c>
      <c r="I39" s="63">
        <v>26</v>
      </c>
      <c r="J39" s="3">
        <v>0</v>
      </c>
      <c r="K39" s="3">
        <v>0</v>
      </c>
      <c r="L39" s="3">
        <v>3</v>
      </c>
      <c r="M39" s="3">
        <v>140</v>
      </c>
      <c r="N39" s="3">
        <v>2</v>
      </c>
      <c r="O39" s="3">
        <v>24</v>
      </c>
      <c r="P39" s="3">
        <v>10</v>
      </c>
      <c r="R39" s="475">
        <f>N39/SUM(C39:E39)</f>
        <v>7.1428571428571425E-2</v>
      </c>
      <c r="S39" s="3">
        <f>SUM(F39:H39)</f>
        <v>193</v>
      </c>
      <c r="T39" s="3">
        <f>SUM(C39:E39)</f>
        <v>28</v>
      </c>
      <c r="U39" s="3" t="e">
        <f>SUM(#REF!)</f>
        <v>#REF!</v>
      </c>
      <c r="V39" s="3">
        <f>SUM(M39:P39)</f>
        <v>176</v>
      </c>
      <c r="W39" s="3" t="e">
        <f>U39-S39</f>
        <v>#REF!</v>
      </c>
      <c r="X39" s="3">
        <f>V39-T39</f>
        <v>148</v>
      </c>
      <c r="Y39" s="475" t="e">
        <f>#REF!/S39</f>
        <v>#REF!</v>
      </c>
      <c r="Z39" s="3">
        <v>277</v>
      </c>
    </row>
    <row r="40" spans="1:27" ht="14.4">
      <c r="A40" s="10" t="s">
        <v>175</v>
      </c>
      <c r="B40" s="425" t="s">
        <v>245</v>
      </c>
      <c r="C40" s="3">
        <v>25</v>
      </c>
      <c r="D40" s="3">
        <v>0</v>
      </c>
      <c r="E40" s="3">
        <v>102</v>
      </c>
      <c r="F40" s="3">
        <v>0</v>
      </c>
      <c r="G40" s="3">
        <v>0</v>
      </c>
      <c r="H40" s="3">
        <v>0</v>
      </c>
      <c r="I40" s="3">
        <v>119</v>
      </c>
      <c r="J40" s="3">
        <v>0</v>
      </c>
      <c r="K40" s="3">
        <v>7</v>
      </c>
      <c r="L40" s="3">
        <v>4</v>
      </c>
      <c r="M40" s="3">
        <v>0</v>
      </c>
      <c r="N40" s="3">
        <v>0</v>
      </c>
      <c r="O40" s="3">
        <v>0</v>
      </c>
      <c r="P40" s="3">
        <v>0</v>
      </c>
      <c r="Q40" s="3" t="s">
        <v>171</v>
      </c>
      <c r="R40" s="475">
        <f t="shared" si="0"/>
        <v>0</v>
      </c>
      <c r="S40" s="3">
        <f t="shared" si="1"/>
        <v>0</v>
      </c>
      <c r="T40" s="3">
        <f t="shared" si="2"/>
        <v>127</v>
      </c>
      <c r="U40" s="3">
        <f t="shared" si="3"/>
        <v>0</v>
      </c>
      <c r="V40" s="3">
        <f t="shared" si="4"/>
        <v>130</v>
      </c>
      <c r="W40" s="3">
        <f t="shared" si="5"/>
        <v>0</v>
      </c>
      <c r="X40" s="3">
        <f t="shared" si="5"/>
        <v>3</v>
      </c>
      <c r="Y40" s="475" t="e">
        <f t="shared" si="6"/>
        <v>#DIV/0!</v>
      </c>
      <c r="Z40" s="3">
        <v>4</v>
      </c>
    </row>
    <row r="41" spans="1:27">
      <c r="A41" s="10" t="s">
        <v>175</v>
      </c>
      <c r="B41" s="618" t="s">
        <v>31</v>
      </c>
      <c r="C41" s="3">
        <v>0</v>
      </c>
      <c r="D41" s="3">
        <v>214</v>
      </c>
      <c r="E41" s="3">
        <v>0</v>
      </c>
      <c r="F41" s="3">
        <v>0</v>
      </c>
      <c r="G41" s="3">
        <v>3</v>
      </c>
      <c r="H41" s="3">
        <v>0</v>
      </c>
      <c r="I41" s="3">
        <v>1</v>
      </c>
      <c r="J41" s="3">
        <v>106</v>
      </c>
      <c r="K41" s="3">
        <v>101</v>
      </c>
      <c r="L41" s="3">
        <v>6</v>
      </c>
      <c r="M41" s="3">
        <v>1</v>
      </c>
      <c r="N41" s="3">
        <v>0</v>
      </c>
      <c r="O41" s="3">
        <v>0</v>
      </c>
      <c r="P41" s="3">
        <v>2</v>
      </c>
      <c r="Q41" s="3" t="s">
        <v>171</v>
      </c>
      <c r="R41" s="475">
        <f t="shared" si="0"/>
        <v>0.49532710280373832</v>
      </c>
      <c r="S41" s="3">
        <f t="shared" si="1"/>
        <v>3</v>
      </c>
      <c r="T41" s="3">
        <f t="shared" si="2"/>
        <v>214</v>
      </c>
      <c r="U41" s="3">
        <f t="shared" si="3"/>
        <v>3</v>
      </c>
      <c r="V41" s="3">
        <f t="shared" si="4"/>
        <v>214</v>
      </c>
      <c r="W41" s="3">
        <f t="shared" si="5"/>
        <v>0</v>
      </c>
      <c r="X41" s="3">
        <f t="shared" si="5"/>
        <v>0</v>
      </c>
      <c r="Y41" s="475">
        <f t="shared" si="6"/>
        <v>0.33333333333333331</v>
      </c>
    </row>
    <row r="42" spans="1:27">
      <c r="B42" s="618"/>
      <c r="R42" s="475"/>
      <c r="Y42" s="475"/>
    </row>
    <row r="43" spans="1:27">
      <c r="A43" s="10" t="s">
        <v>114</v>
      </c>
      <c r="B43" s="618" t="s">
        <v>195</v>
      </c>
      <c r="C43" s="3">
        <v>606</v>
      </c>
      <c r="D43" s="89">
        <v>1315</v>
      </c>
      <c r="E43" s="3">
        <v>69</v>
      </c>
      <c r="F43" s="3">
        <v>812</v>
      </c>
      <c r="G43" s="3">
        <v>385</v>
      </c>
      <c r="H43" s="3">
        <v>12</v>
      </c>
      <c r="I43" s="3">
        <v>703</v>
      </c>
      <c r="J43" s="3">
        <v>952</v>
      </c>
      <c r="K43" s="3">
        <v>63</v>
      </c>
      <c r="L43" s="3">
        <v>240</v>
      </c>
      <c r="M43" s="3">
        <v>803</v>
      </c>
      <c r="N43" s="3">
        <v>72</v>
      </c>
      <c r="O43" s="3">
        <v>6</v>
      </c>
      <c r="P43" s="3">
        <v>336</v>
      </c>
      <c r="Q43" s="3" t="s">
        <v>171</v>
      </c>
      <c r="R43" s="475">
        <f t="shared" si="0"/>
        <v>0.47839195979899496</v>
      </c>
      <c r="S43" s="3">
        <f t="shared" si="1"/>
        <v>1209</v>
      </c>
      <c r="T43" s="3">
        <f t="shared" si="2"/>
        <v>1990</v>
      </c>
      <c r="U43" s="3">
        <f t="shared" si="3"/>
        <v>1217</v>
      </c>
      <c r="V43" s="3">
        <f t="shared" si="4"/>
        <v>1958</v>
      </c>
      <c r="W43" s="3">
        <f t="shared" si="5"/>
        <v>8</v>
      </c>
      <c r="X43" s="3">
        <f t="shared" si="5"/>
        <v>-32</v>
      </c>
      <c r="Y43" s="475">
        <f t="shared" si="6"/>
        <v>0.66418527708850295</v>
      </c>
      <c r="Z43" s="3">
        <v>282</v>
      </c>
    </row>
    <row r="44" spans="1:27">
      <c r="A44" s="10" t="s">
        <v>103</v>
      </c>
      <c r="B44" s="618" t="s">
        <v>33</v>
      </c>
      <c r="C44" s="3">
        <v>87</v>
      </c>
      <c r="D44" s="3">
        <v>405</v>
      </c>
      <c r="E44" s="3">
        <v>1</v>
      </c>
      <c r="F44" s="3">
        <v>105</v>
      </c>
      <c r="G44" s="3">
        <v>385</v>
      </c>
      <c r="H44" s="3">
        <v>10</v>
      </c>
      <c r="I44" s="3">
        <v>215</v>
      </c>
      <c r="J44" s="3">
        <v>225</v>
      </c>
      <c r="K44" s="3">
        <v>47</v>
      </c>
      <c r="L44" s="3">
        <v>2</v>
      </c>
      <c r="M44" s="3">
        <v>390</v>
      </c>
      <c r="N44" s="3">
        <v>29</v>
      </c>
      <c r="O44" s="3">
        <v>0</v>
      </c>
      <c r="P44" s="3">
        <v>13</v>
      </c>
      <c r="Q44" s="3" t="s">
        <v>171</v>
      </c>
      <c r="R44" s="475">
        <f t="shared" si="0"/>
        <v>0.45638945233265721</v>
      </c>
      <c r="S44" s="3">
        <f t="shared" si="1"/>
        <v>500</v>
      </c>
      <c r="T44" s="3">
        <f t="shared" si="2"/>
        <v>493</v>
      </c>
      <c r="U44" s="3">
        <f t="shared" si="3"/>
        <v>432</v>
      </c>
      <c r="V44" s="3">
        <f t="shared" si="4"/>
        <v>489</v>
      </c>
      <c r="W44" s="3">
        <f t="shared" si="5"/>
        <v>-68</v>
      </c>
      <c r="X44" s="3">
        <f t="shared" si="5"/>
        <v>-4</v>
      </c>
      <c r="Y44" s="475">
        <f t="shared" si="6"/>
        <v>0.78</v>
      </c>
    </row>
    <row r="45" spans="1:27">
      <c r="A45" s="10" t="s">
        <v>114</v>
      </c>
      <c r="B45" s="618" t="s">
        <v>34</v>
      </c>
      <c r="C45" s="3">
        <v>337</v>
      </c>
      <c r="D45" s="3">
        <v>612</v>
      </c>
      <c r="E45" s="3">
        <v>225</v>
      </c>
      <c r="F45" s="3">
        <v>380</v>
      </c>
      <c r="G45" s="3">
        <v>586</v>
      </c>
      <c r="H45" s="3">
        <v>11</v>
      </c>
      <c r="I45" s="3">
        <v>767</v>
      </c>
      <c r="J45" s="3">
        <v>279</v>
      </c>
      <c r="K45" s="3">
        <v>53</v>
      </c>
      <c r="L45" s="3">
        <v>22</v>
      </c>
      <c r="M45" s="3">
        <v>752</v>
      </c>
      <c r="N45" s="3">
        <v>68</v>
      </c>
      <c r="O45" s="3">
        <v>6</v>
      </c>
      <c r="P45" s="3">
        <v>43</v>
      </c>
      <c r="Q45" s="3" t="s">
        <v>228</v>
      </c>
      <c r="R45" s="475">
        <f t="shared" si="0"/>
        <v>0.23764906303236796</v>
      </c>
      <c r="S45" s="3">
        <f t="shared" si="1"/>
        <v>977</v>
      </c>
      <c r="T45" s="3">
        <f t="shared" si="2"/>
        <v>1174</v>
      </c>
      <c r="U45" s="3">
        <f t="shared" si="3"/>
        <v>869</v>
      </c>
      <c r="V45" s="3">
        <f t="shared" si="4"/>
        <v>1121</v>
      </c>
      <c r="W45" s="3">
        <f t="shared" si="5"/>
        <v>-108</v>
      </c>
      <c r="X45" s="3">
        <f t="shared" si="5"/>
        <v>-53</v>
      </c>
      <c r="Y45" s="475">
        <f t="shared" si="6"/>
        <v>0.76970317297850566</v>
      </c>
    </row>
    <row r="46" spans="1:27">
      <c r="A46" s="10" t="s">
        <v>259</v>
      </c>
      <c r="B46" s="618" t="str">
        <f>'2002'!B46</f>
        <v>H. S.  of Willamette Valley</v>
      </c>
      <c r="R46" s="475" t="e">
        <f t="shared" si="0"/>
        <v>#DIV/0!</v>
      </c>
      <c r="S46" s="3">
        <f t="shared" si="1"/>
        <v>0</v>
      </c>
      <c r="T46" s="3">
        <f t="shared" si="2"/>
        <v>0</v>
      </c>
      <c r="U46" s="3">
        <f t="shared" si="3"/>
        <v>0</v>
      </c>
      <c r="V46" s="3">
        <f t="shared" si="4"/>
        <v>0</v>
      </c>
      <c r="W46" s="3">
        <f t="shared" si="5"/>
        <v>0</v>
      </c>
      <c r="X46" s="3">
        <f t="shared" si="5"/>
        <v>0</v>
      </c>
      <c r="Y46" s="475" t="e">
        <f t="shared" si="6"/>
        <v>#DIV/0!</v>
      </c>
      <c r="Z46" s="89">
        <v>3765</v>
      </c>
      <c r="AA46" s="89"/>
    </row>
    <row r="47" spans="1:27">
      <c r="A47" s="10" t="s">
        <v>101</v>
      </c>
      <c r="B47" s="618" t="s">
        <v>152</v>
      </c>
      <c r="C47" s="3">
        <v>467</v>
      </c>
      <c r="D47" s="89">
        <v>1494</v>
      </c>
      <c r="E47" s="3">
        <v>0</v>
      </c>
      <c r="F47" s="3">
        <v>334</v>
      </c>
      <c r="G47" s="89">
        <v>2346</v>
      </c>
      <c r="H47" s="3">
        <v>72</v>
      </c>
      <c r="I47" s="3">
        <v>591</v>
      </c>
      <c r="J47" s="3">
        <v>674</v>
      </c>
      <c r="K47" s="3">
        <v>1</v>
      </c>
      <c r="L47" s="3">
        <v>725</v>
      </c>
      <c r="M47" s="3">
        <v>400</v>
      </c>
      <c r="N47" s="3">
        <v>51</v>
      </c>
      <c r="O47" s="3">
        <v>2</v>
      </c>
      <c r="P47" s="89">
        <v>2278</v>
      </c>
      <c r="Q47" s="3" t="s">
        <v>229</v>
      </c>
      <c r="R47" s="475">
        <f t="shared" si="0"/>
        <v>0.34370219275879654</v>
      </c>
      <c r="S47" s="3">
        <f t="shared" si="1"/>
        <v>2752</v>
      </c>
      <c r="T47" s="3">
        <f t="shared" si="2"/>
        <v>1961</v>
      </c>
      <c r="U47" s="3">
        <f t="shared" si="3"/>
        <v>2731</v>
      </c>
      <c r="V47" s="3">
        <f t="shared" si="4"/>
        <v>1991</v>
      </c>
      <c r="W47" s="3">
        <f t="shared" si="5"/>
        <v>-21</v>
      </c>
      <c r="X47" s="3">
        <f t="shared" si="5"/>
        <v>30</v>
      </c>
      <c r="Y47" s="475">
        <f t="shared" si="6"/>
        <v>0.14534883720930233</v>
      </c>
      <c r="Z47" s="3">
        <v>19</v>
      </c>
    </row>
    <row r="48" spans="1:27">
      <c r="A48" s="10" t="s">
        <v>144</v>
      </c>
      <c r="B48" s="618" t="s">
        <v>37</v>
      </c>
      <c r="C48" s="3">
        <v>126</v>
      </c>
      <c r="D48" s="3">
        <v>491</v>
      </c>
      <c r="E48" s="3">
        <v>0</v>
      </c>
      <c r="F48" s="3">
        <v>0</v>
      </c>
      <c r="G48" s="3">
        <v>0</v>
      </c>
      <c r="H48" s="3">
        <v>0</v>
      </c>
      <c r="I48" s="3">
        <v>259</v>
      </c>
      <c r="J48" s="3">
        <v>126</v>
      </c>
      <c r="K48" s="3">
        <v>130</v>
      </c>
      <c r="L48" s="3">
        <v>41</v>
      </c>
      <c r="M48" s="3">
        <v>0</v>
      </c>
      <c r="N48" s="3">
        <v>0</v>
      </c>
      <c r="O48" s="3">
        <v>0</v>
      </c>
      <c r="P48" s="3">
        <v>0</v>
      </c>
      <c r="Q48" s="3" t="s">
        <v>171</v>
      </c>
      <c r="R48" s="475">
        <f t="shared" si="0"/>
        <v>0.20421393841166938</v>
      </c>
      <c r="S48" s="3">
        <f t="shared" si="1"/>
        <v>0</v>
      </c>
      <c r="T48" s="3">
        <f t="shared" si="2"/>
        <v>617</v>
      </c>
      <c r="U48" s="3">
        <f t="shared" si="3"/>
        <v>0</v>
      </c>
      <c r="V48" s="3">
        <f t="shared" si="4"/>
        <v>556</v>
      </c>
      <c r="W48" s="3">
        <f t="shared" si="5"/>
        <v>0</v>
      </c>
      <c r="X48" s="3">
        <f t="shared" si="5"/>
        <v>-61</v>
      </c>
      <c r="Y48" s="475" t="e">
        <f t="shared" si="6"/>
        <v>#DIV/0!</v>
      </c>
      <c r="Z48" s="89">
        <v>2350</v>
      </c>
      <c r="AA48" s="89"/>
    </row>
    <row r="49" spans="1:27">
      <c r="A49" s="10" t="s">
        <v>105</v>
      </c>
      <c r="B49" s="618" t="s">
        <v>153</v>
      </c>
      <c r="C49" s="3" t="s">
        <v>171</v>
      </c>
      <c r="D49" s="3" t="s">
        <v>171</v>
      </c>
      <c r="E49" s="3" t="s">
        <v>171</v>
      </c>
      <c r="F49" s="3" t="s">
        <v>171</v>
      </c>
      <c r="G49" s="3" t="s">
        <v>171</v>
      </c>
      <c r="H49" s="3" t="s">
        <v>171</v>
      </c>
      <c r="I49" s="3" t="s">
        <v>171</v>
      </c>
      <c r="J49" s="3" t="s">
        <v>171</v>
      </c>
      <c r="K49" s="3" t="s">
        <v>171</v>
      </c>
      <c r="L49" s="3" t="s">
        <v>171</v>
      </c>
      <c r="M49" s="3" t="s">
        <v>171</v>
      </c>
      <c r="N49" s="3" t="s">
        <v>171</v>
      </c>
      <c r="O49" s="3" t="s">
        <v>171</v>
      </c>
      <c r="P49" s="3" t="s">
        <v>171</v>
      </c>
      <c r="Q49" s="3" t="s">
        <v>171</v>
      </c>
      <c r="R49" s="475" t="e">
        <f t="shared" si="0"/>
        <v>#VALUE!</v>
      </c>
      <c r="S49" s="3">
        <f t="shared" si="1"/>
        <v>0</v>
      </c>
      <c r="T49" s="3">
        <f t="shared" si="2"/>
        <v>0</v>
      </c>
      <c r="U49" s="3">
        <f t="shared" si="3"/>
        <v>0</v>
      </c>
      <c r="V49" s="3">
        <f t="shared" si="4"/>
        <v>0</v>
      </c>
      <c r="W49" s="3">
        <f t="shared" si="5"/>
        <v>0</v>
      </c>
      <c r="X49" s="3">
        <f t="shared" si="5"/>
        <v>0</v>
      </c>
      <c r="Y49" s="475" t="e">
        <f t="shared" si="6"/>
        <v>#VALUE!</v>
      </c>
    </row>
    <row r="50" spans="1:27">
      <c r="A50" s="10" t="s">
        <v>99</v>
      </c>
      <c r="B50" s="618" t="s">
        <v>39</v>
      </c>
      <c r="C50" s="3">
        <v>875</v>
      </c>
      <c r="D50" s="3">
        <v>819</v>
      </c>
      <c r="E50" s="3">
        <v>0</v>
      </c>
      <c r="F50" s="89">
        <v>1929</v>
      </c>
      <c r="G50" s="3">
        <v>0</v>
      </c>
      <c r="H50" s="3">
        <v>0</v>
      </c>
      <c r="I50" s="3">
        <v>478</v>
      </c>
      <c r="J50" s="3">
        <v>365</v>
      </c>
      <c r="K50" s="3">
        <v>435</v>
      </c>
      <c r="L50" s="3">
        <v>422</v>
      </c>
      <c r="M50" s="3">
        <v>378</v>
      </c>
      <c r="N50" s="3">
        <v>36</v>
      </c>
      <c r="O50" s="3">
        <v>10</v>
      </c>
      <c r="P50" s="89">
        <v>1467</v>
      </c>
      <c r="Q50" s="3" t="s">
        <v>230</v>
      </c>
      <c r="R50" s="475">
        <f t="shared" si="0"/>
        <v>0.21546635182998819</v>
      </c>
      <c r="S50" s="3">
        <f t="shared" si="1"/>
        <v>1929</v>
      </c>
      <c r="T50" s="3">
        <f t="shared" si="2"/>
        <v>1694</v>
      </c>
      <c r="U50" s="3">
        <f t="shared" si="3"/>
        <v>1891</v>
      </c>
      <c r="V50" s="3">
        <f t="shared" si="4"/>
        <v>1700</v>
      </c>
      <c r="W50" s="3">
        <f t="shared" si="5"/>
        <v>-38</v>
      </c>
      <c r="X50" s="3">
        <f t="shared" si="5"/>
        <v>6</v>
      </c>
      <c r="Y50" s="475">
        <f t="shared" si="6"/>
        <v>0.19595645412130638</v>
      </c>
      <c r="Z50" s="89">
        <v>1071</v>
      </c>
      <c r="AA50" s="89"/>
    </row>
    <row r="51" spans="1:27">
      <c r="A51" s="10" t="s">
        <v>145</v>
      </c>
      <c r="B51" s="618" t="s">
        <v>40</v>
      </c>
      <c r="F51" s="89"/>
      <c r="P51" s="89"/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5"/>
        <v>0</v>
      </c>
      <c r="Y51" s="475" t="e">
        <f t="shared" si="6"/>
        <v>#DIV/0!</v>
      </c>
    </row>
    <row r="52" spans="1:27">
      <c r="A52" s="10" t="s">
        <v>111</v>
      </c>
      <c r="B52" s="618" t="s">
        <v>154</v>
      </c>
      <c r="C52" s="3">
        <v>0</v>
      </c>
      <c r="D52" s="89">
        <v>1241</v>
      </c>
      <c r="E52" s="3">
        <v>0</v>
      </c>
      <c r="F52" s="3">
        <v>0</v>
      </c>
      <c r="G52" s="3">
        <v>598</v>
      </c>
      <c r="H52" s="3">
        <v>0</v>
      </c>
      <c r="I52" s="3">
        <v>475</v>
      </c>
      <c r="J52" s="3">
        <v>581</v>
      </c>
      <c r="K52" s="3">
        <v>131</v>
      </c>
      <c r="L52" s="3">
        <v>43</v>
      </c>
      <c r="M52" s="3">
        <v>424</v>
      </c>
      <c r="N52" s="3">
        <v>21</v>
      </c>
      <c r="O52" s="3">
        <v>37</v>
      </c>
      <c r="P52" s="3">
        <v>53</v>
      </c>
      <c r="Q52" s="3" t="s">
        <v>171</v>
      </c>
      <c r="R52" s="475">
        <f t="shared" si="0"/>
        <v>0.46817082997582593</v>
      </c>
      <c r="S52" s="3">
        <f t="shared" si="1"/>
        <v>598</v>
      </c>
      <c r="T52" s="3">
        <f t="shared" si="2"/>
        <v>1241</v>
      </c>
      <c r="U52" s="3">
        <f t="shared" si="3"/>
        <v>535</v>
      </c>
      <c r="V52" s="3">
        <f t="shared" si="4"/>
        <v>1230</v>
      </c>
      <c r="W52" s="3">
        <f t="shared" si="5"/>
        <v>-63</v>
      </c>
      <c r="X52" s="3">
        <f t="shared" si="5"/>
        <v>-11</v>
      </c>
      <c r="Y52" s="475">
        <f t="shared" si="6"/>
        <v>0.70903010033444813</v>
      </c>
    </row>
    <row r="53" spans="1:27">
      <c r="A53" s="10" t="s">
        <v>129</v>
      </c>
      <c r="B53" s="618" t="s">
        <v>42</v>
      </c>
      <c r="C53" s="3">
        <v>189</v>
      </c>
      <c r="D53" s="3">
        <v>278</v>
      </c>
      <c r="E53" s="3">
        <v>0</v>
      </c>
      <c r="F53" s="3">
        <v>264</v>
      </c>
      <c r="G53" s="3">
        <v>218</v>
      </c>
      <c r="H53" s="3">
        <v>8</v>
      </c>
      <c r="I53" s="3">
        <v>157</v>
      </c>
      <c r="J53" s="3">
        <v>240</v>
      </c>
      <c r="K53" s="3">
        <v>55</v>
      </c>
      <c r="L53" s="3">
        <v>48</v>
      </c>
      <c r="M53" s="3">
        <v>296</v>
      </c>
      <c r="N53" s="3">
        <v>20</v>
      </c>
      <c r="O53" s="3">
        <v>34</v>
      </c>
      <c r="P53" s="3">
        <v>157</v>
      </c>
      <c r="Q53" s="3" t="s">
        <v>171</v>
      </c>
      <c r="R53" s="475">
        <f t="shared" si="0"/>
        <v>0.51391862955032119</v>
      </c>
      <c r="S53" s="3">
        <f t="shared" si="1"/>
        <v>490</v>
      </c>
      <c r="T53" s="3">
        <f t="shared" si="2"/>
        <v>467</v>
      </c>
      <c r="U53" s="3">
        <f t="shared" si="3"/>
        <v>507</v>
      </c>
      <c r="V53" s="3">
        <f t="shared" si="4"/>
        <v>500</v>
      </c>
      <c r="W53" s="3">
        <f t="shared" si="5"/>
        <v>17</v>
      </c>
      <c r="X53" s="3">
        <f t="shared" si="5"/>
        <v>33</v>
      </c>
      <c r="Y53" s="475">
        <f t="shared" si="6"/>
        <v>0.60408163265306125</v>
      </c>
      <c r="Z53" s="3">
        <v>206</v>
      </c>
    </row>
    <row r="54" spans="1:27">
      <c r="A54" s="10" t="s">
        <v>135</v>
      </c>
      <c r="B54" s="619" t="s">
        <v>43</v>
      </c>
      <c r="C54" s="3">
        <v>218</v>
      </c>
      <c r="D54" s="3">
        <v>708</v>
      </c>
      <c r="E54" s="3">
        <v>0</v>
      </c>
      <c r="F54" s="3">
        <v>110</v>
      </c>
      <c r="G54" s="3">
        <v>0</v>
      </c>
      <c r="H54" s="3">
        <v>0</v>
      </c>
      <c r="I54" s="3">
        <v>116</v>
      </c>
      <c r="J54" s="3">
        <v>319</v>
      </c>
      <c r="K54" s="3">
        <v>204</v>
      </c>
      <c r="L54" s="3">
        <v>134</v>
      </c>
      <c r="M54" s="3">
        <v>0</v>
      </c>
      <c r="N54" s="3">
        <v>0</v>
      </c>
      <c r="O54" s="3">
        <v>0</v>
      </c>
      <c r="P54" s="3">
        <v>110</v>
      </c>
      <c r="Q54" s="3" t="s">
        <v>171</v>
      </c>
      <c r="R54" s="475">
        <f t="shared" si="0"/>
        <v>0.34449244060475159</v>
      </c>
      <c r="S54" s="3">
        <f t="shared" si="1"/>
        <v>110</v>
      </c>
      <c r="T54" s="3">
        <f t="shared" si="2"/>
        <v>926</v>
      </c>
      <c r="U54" s="3">
        <f t="shared" si="3"/>
        <v>110</v>
      </c>
      <c r="V54" s="3">
        <f t="shared" si="4"/>
        <v>773</v>
      </c>
      <c r="W54" s="3">
        <f t="shared" si="5"/>
        <v>0</v>
      </c>
      <c r="X54" s="3">
        <f t="shared" si="5"/>
        <v>-153</v>
      </c>
      <c r="Y54" s="475">
        <f t="shared" si="6"/>
        <v>0</v>
      </c>
    </row>
    <row r="55" spans="1:27">
      <c r="B55" s="618"/>
      <c r="R55" s="475"/>
      <c r="Y55" s="475"/>
    </row>
    <row r="56" spans="1:27">
      <c r="A56" s="10" t="s">
        <v>144</v>
      </c>
      <c r="B56" s="618" t="s">
        <v>216</v>
      </c>
      <c r="R56" s="475" t="e">
        <f t="shared" si="0"/>
        <v>#DIV/0!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0</v>
      </c>
      <c r="W56" s="3">
        <f t="shared" si="5"/>
        <v>0</v>
      </c>
      <c r="X56" s="3">
        <f t="shared" si="5"/>
        <v>0</v>
      </c>
      <c r="Y56" s="475" t="e">
        <f t="shared" si="6"/>
        <v>#DIV/0!</v>
      </c>
      <c r="Z56" s="3">
        <v>314</v>
      </c>
    </row>
    <row r="57" spans="1:27">
      <c r="A57" s="10" t="s">
        <v>166</v>
      </c>
      <c r="B57" s="618" t="s">
        <v>44</v>
      </c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5"/>
        <v>0</v>
      </c>
      <c r="Y57" s="475" t="e">
        <f t="shared" si="6"/>
        <v>#DIV/0!</v>
      </c>
      <c r="Z57" s="3">
        <v>183</v>
      </c>
    </row>
    <row r="58" spans="1:27">
      <c r="B58" s="88"/>
      <c r="R58" s="475"/>
      <c r="Y58" s="475"/>
    </row>
    <row r="59" spans="1:27">
      <c r="A59" s="10" t="s">
        <v>107</v>
      </c>
      <c r="B59" s="88" t="s">
        <v>208</v>
      </c>
      <c r="C59" s="3">
        <v>0</v>
      </c>
      <c r="D59" s="89">
        <v>1868</v>
      </c>
      <c r="E59" s="3">
        <v>0</v>
      </c>
      <c r="F59" s="3">
        <v>0</v>
      </c>
      <c r="G59" s="3">
        <v>0</v>
      </c>
      <c r="H59" s="3">
        <v>0</v>
      </c>
      <c r="I59" s="3">
        <v>278</v>
      </c>
      <c r="J59" s="3">
        <v>702</v>
      </c>
      <c r="K59" s="3">
        <v>298</v>
      </c>
      <c r="L59" s="3">
        <v>562</v>
      </c>
      <c r="M59" s="3">
        <v>0</v>
      </c>
      <c r="N59" s="3">
        <v>0</v>
      </c>
      <c r="O59" s="3">
        <v>0</v>
      </c>
      <c r="P59" s="3">
        <v>0</v>
      </c>
      <c r="Q59" s="3" t="s">
        <v>171</v>
      </c>
      <c r="R59" s="475">
        <f t="shared" si="0"/>
        <v>0.37580299785867238</v>
      </c>
      <c r="S59" s="3">
        <f t="shared" si="1"/>
        <v>0</v>
      </c>
      <c r="T59" s="3">
        <f t="shared" si="2"/>
        <v>1868</v>
      </c>
      <c r="U59" s="3">
        <f t="shared" si="3"/>
        <v>0</v>
      </c>
      <c r="V59" s="3">
        <f t="shared" si="4"/>
        <v>1840</v>
      </c>
      <c r="W59" s="3">
        <f t="shared" si="5"/>
        <v>0</v>
      </c>
      <c r="X59" s="3">
        <f t="shared" si="5"/>
        <v>-28</v>
      </c>
      <c r="Y59" s="475" t="e">
        <f t="shared" si="6"/>
        <v>#DIV/0!</v>
      </c>
    </row>
    <row r="60" spans="1:27">
      <c r="A60" s="10" t="s">
        <v>142</v>
      </c>
      <c r="B60" s="618" t="s">
        <v>45</v>
      </c>
      <c r="C60" s="3">
        <v>0</v>
      </c>
      <c r="D60" s="3">
        <v>36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28</v>
      </c>
      <c r="K60" s="3">
        <v>8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 t="s">
        <v>171</v>
      </c>
      <c r="R60" s="475">
        <f t="shared" si="0"/>
        <v>0.77777777777777779</v>
      </c>
      <c r="S60" s="3">
        <f t="shared" si="1"/>
        <v>0</v>
      </c>
      <c r="T60" s="3">
        <f t="shared" si="2"/>
        <v>36</v>
      </c>
      <c r="U60" s="3">
        <f t="shared" si="3"/>
        <v>0</v>
      </c>
      <c r="V60" s="3">
        <f t="shared" si="4"/>
        <v>36</v>
      </c>
      <c r="W60" s="3">
        <f t="shared" si="5"/>
        <v>0</v>
      </c>
      <c r="X60" s="3">
        <f t="shared" si="5"/>
        <v>0</v>
      </c>
      <c r="Y60" s="475" t="e">
        <f t="shared" si="6"/>
        <v>#DIV/0!</v>
      </c>
      <c r="Z60" s="3">
        <v>0</v>
      </c>
    </row>
    <row r="61" spans="1:27">
      <c r="A61" s="10" t="s">
        <v>122</v>
      </c>
      <c r="B61" s="618" t="s">
        <v>46</v>
      </c>
      <c r="C61" s="89">
        <v>2934</v>
      </c>
      <c r="D61" s="3">
        <v>0</v>
      </c>
      <c r="E61" s="3">
        <v>47</v>
      </c>
      <c r="F61" s="89">
        <v>3780</v>
      </c>
      <c r="G61" s="3">
        <v>0</v>
      </c>
      <c r="H61" s="3">
        <v>10</v>
      </c>
      <c r="I61" s="3">
        <v>845</v>
      </c>
      <c r="J61" s="89">
        <v>1193</v>
      </c>
      <c r="K61" s="3">
        <v>540</v>
      </c>
      <c r="L61" s="3">
        <v>412</v>
      </c>
      <c r="M61" s="3">
        <v>710</v>
      </c>
      <c r="N61" s="3">
        <v>281</v>
      </c>
      <c r="O61" s="89">
        <v>1064</v>
      </c>
      <c r="P61" s="89">
        <v>1718</v>
      </c>
      <c r="Q61" s="3" t="s">
        <v>231</v>
      </c>
      <c r="R61" s="475">
        <f t="shared" si="0"/>
        <v>0.40020127474002015</v>
      </c>
      <c r="S61" s="3">
        <f t="shared" si="1"/>
        <v>3790</v>
      </c>
      <c r="T61" s="3">
        <f t="shared" si="2"/>
        <v>2981</v>
      </c>
      <c r="U61" s="3">
        <f t="shared" si="3"/>
        <v>3773</v>
      </c>
      <c r="V61" s="3">
        <f t="shared" si="4"/>
        <v>2990</v>
      </c>
      <c r="W61" s="3">
        <f t="shared" si="5"/>
        <v>-17</v>
      </c>
      <c r="X61" s="3">
        <f t="shared" si="5"/>
        <v>9</v>
      </c>
      <c r="Y61" s="475">
        <f t="shared" si="6"/>
        <v>0.18733509234828497</v>
      </c>
    </row>
    <row r="62" spans="1:27">
      <c r="A62" s="10" t="s">
        <v>127</v>
      </c>
      <c r="B62" s="618" t="s">
        <v>47</v>
      </c>
      <c r="C62" s="3">
        <v>6</v>
      </c>
      <c r="D62" s="3">
        <v>0</v>
      </c>
      <c r="E62" s="3">
        <v>0</v>
      </c>
      <c r="F62" s="3">
        <v>76</v>
      </c>
      <c r="G62" s="3">
        <v>82</v>
      </c>
      <c r="H62" s="3">
        <v>12</v>
      </c>
      <c r="I62" s="3">
        <v>4</v>
      </c>
      <c r="J62" s="3">
        <v>0</v>
      </c>
      <c r="K62" s="3">
        <v>0</v>
      </c>
      <c r="L62" s="3">
        <v>0</v>
      </c>
      <c r="M62" s="3">
        <v>140</v>
      </c>
      <c r="N62" s="3">
        <v>10</v>
      </c>
      <c r="O62" s="3">
        <v>0</v>
      </c>
      <c r="P62" s="3">
        <v>17</v>
      </c>
      <c r="Q62" s="3" t="s">
        <v>171</v>
      </c>
      <c r="R62" s="475">
        <f t="shared" si="0"/>
        <v>0</v>
      </c>
      <c r="S62" s="3">
        <f t="shared" si="1"/>
        <v>170</v>
      </c>
      <c r="T62" s="3">
        <f t="shared" si="2"/>
        <v>6</v>
      </c>
      <c r="U62" s="3">
        <f t="shared" si="3"/>
        <v>167</v>
      </c>
      <c r="V62" s="3">
        <f t="shared" si="4"/>
        <v>4</v>
      </c>
      <c r="W62" s="3">
        <f t="shared" si="5"/>
        <v>-3</v>
      </c>
      <c r="X62" s="3">
        <f t="shared" si="5"/>
        <v>-2</v>
      </c>
      <c r="Y62" s="475">
        <f t="shared" si="6"/>
        <v>0.82352941176470584</v>
      </c>
      <c r="Z62" s="89">
        <v>3376</v>
      </c>
      <c r="AA62" s="89"/>
    </row>
    <row r="63" spans="1:27">
      <c r="A63" s="10" t="s">
        <v>138</v>
      </c>
      <c r="B63" s="618" t="s">
        <v>48</v>
      </c>
      <c r="C63" s="3">
        <v>16</v>
      </c>
      <c r="D63" s="3">
        <v>173</v>
      </c>
      <c r="E63" s="3">
        <v>0</v>
      </c>
      <c r="F63" s="3">
        <v>34</v>
      </c>
      <c r="G63" s="3">
        <v>41</v>
      </c>
      <c r="H63" s="3">
        <v>0</v>
      </c>
      <c r="I63" s="3">
        <v>45</v>
      </c>
      <c r="J63" s="3">
        <v>145</v>
      </c>
      <c r="K63" s="3">
        <v>0</v>
      </c>
      <c r="L63" s="3">
        <v>5</v>
      </c>
      <c r="M63" s="3">
        <v>51</v>
      </c>
      <c r="N63" s="3">
        <v>3</v>
      </c>
      <c r="O63" s="3">
        <v>0</v>
      </c>
      <c r="P63" s="3">
        <v>41</v>
      </c>
      <c r="Q63" s="3" t="s">
        <v>171</v>
      </c>
      <c r="R63" s="475">
        <f t="shared" si="0"/>
        <v>0.76719576719576721</v>
      </c>
      <c r="S63" s="3">
        <f t="shared" si="1"/>
        <v>75</v>
      </c>
      <c r="T63" s="3">
        <f t="shared" si="2"/>
        <v>189</v>
      </c>
      <c r="U63" s="3">
        <f t="shared" si="3"/>
        <v>95</v>
      </c>
      <c r="V63" s="3">
        <f t="shared" si="4"/>
        <v>195</v>
      </c>
      <c r="W63" s="3">
        <f t="shared" si="5"/>
        <v>20</v>
      </c>
      <c r="X63" s="3">
        <f t="shared" si="5"/>
        <v>6</v>
      </c>
      <c r="Y63" s="475">
        <f t="shared" si="6"/>
        <v>0.68</v>
      </c>
      <c r="Z63" s="3">
        <v>46</v>
      </c>
    </row>
    <row r="64" spans="1:27">
      <c r="B64" s="618"/>
      <c r="R64" s="475"/>
      <c r="Y64" s="475"/>
    </row>
    <row r="65" spans="1:26">
      <c r="A65" s="10" t="s">
        <v>122</v>
      </c>
      <c r="B65" s="618" t="s">
        <v>209</v>
      </c>
      <c r="C65" s="3">
        <v>59</v>
      </c>
      <c r="D65" s="3">
        <v>0</v>
      </c>
      <c r="E65" s="3">
        <v>650</v>
      </c>
      <c r="F65" s="3">
        <v>207</v>
      </c>
      <c r="G65" s="3">
        <v>0</v>
      </c>
      <c r="H65" s="3">
        <v>191</v>
      </c>
      <c r="I65" s="3">
        <v>700</v>
      </c>
      <c r="J65" s="3">
        <v>1</v>
      </c>
      <c r="K65" s="3">
        <v>46</v>
      </c>
      <c r="L65" s="3">
        <v>12</v>
      </c>
      <c r="M65" s="3">
        <v>482</v>
      </c>
      <c r="N65" s="3">
        <v>0</v>
      </c>
      <c r="O65" s="3">
        <v>1</v>
      </c>
      <c r="P65" s="3">
        <v>0</v>
      </c>
      <c r="Q65" s="3" t="s">
        <v>171</v>
      </c>
      <c r="R65" s="475">
        <f t="shared" si="0"/>
        <v>1.4104372355430183E-3</v>
      </c>
      <c r="S65" s="3">
        <f t="shared" si="1"/>
        <v>398</v>
      </c>
      <c r="T65" s="3">
        <f t="shared" si="2"/>
        <v>709</v>
      </c>
      <c r="U65" s="3">
        <f t="shared" si="3"/>
        <v>483</v>
      </c>
      <c r="V65" s="3">
        <f t="shared" si="4"/>
        <v>759</v>
      </c>
      <c r="W65" s="3">
        <f t="shared" si="5"/>
        <v>85</v>
      </c>
      <c r="X65" s="3">
        <f t="shared" si="5"/>
        <v>50</v>
      </c>
      <c r="Y65" s="475">
        <f t="shared" si="6"/>
        <v>1.2110552763819096</v>
      </c>
    </row>
    <row r="66" spans="1:26">
      <c r="A66" s="10" t="s">
        <v>122</v>
      </c>
      <c r="B66" s="618" t="s">
        <v>49</v>
      </c>
      <c r="C66" s="89">
        <v>4773</v>
      </c>
      <c r="D66" s="3">
        <v>353</v>
      </c>
      <c r="E66" s="89">
        <v>2961</v>
      </c>
      <c r="F66" s="89">
        <v>5596</v>
      </c>
      <c r="G66" s="3">
        <v>267</v>
      </c>
      <c r="H66" s="3">
        <v>505</v>
      </c>
      <c r="I66" s="89">
        <v>4521</v>
      </c>
      <c r="J66" s="3">
        <v>65</v>
      </c>
      <c r="K66" s="3">
        <v>141</v>
      </c>
      <c r="L66" s="3">
        <v>28</v>
      </c>
      <c r="M66" s="89">
        <v>5221</v>
      </c>
      <c r="N66" s="3">
        <v>63</v>
      </c>
      <c r="O66" s="3">
        <v>8</v>
      </c>
      <c r="P66" s="3">
        <v>168</v>
      </c>
      <c r="Q66" s="3" t="s">
        <v>171</v>
      </c>
      <c r="R66" s="475">
        <f t="shared" si="0"/>
        <v>8.0375911957462597E-3</v>
      </c>
      <c r="S66" s="3">
        <f t="shared" si="1"/>
        <v>6368</v>
      </c>
      <c r="T66" s="3">
        <f t="shared" si="2"/>
        <v>8087</v>
      </c>
      <c r="U66" s="3">
        <f t="shared" si="3"/>
        <v>5460</v>
      </c>
      <c r="V66" s="3">
        <f t="shared" si="4"/>
        <v>4755</v>
      </c>
      <c r="W66" s="3">
        <f t="shared" si="5"/>
        <v>-908</v>
      </c>
      <c r="X66" s="3">
        <f t="shared" si="5"/>
        <v>-3332</v>
      </c>
      <c r="Y66" s="475">
        <f t="shared" si="6"/>
        <v>0.81988065326633164</v>
      </c>
      <c r="Z66" s="3">
        <v>0</v>
      </c>
    </row>
    <row r="67" spans="1:26">
      <c r="B67" s="618"/>
      <c r="C67" s="89"/>
      <c r="E67" s="89"/>
      <c r="F67" s="89"/>
      <c r="I67" s="89"/>
      <c r="M67" s="89"/>
      <c r="R67" s="475"/>
      <c r="Y67" s="475"/>
    </row>
    <row r="68" spans="1:26">
      <c r="A68" s="10" t="s">
        <v>122</v>
      </c>
      <c r="B68" s="618" t="s">
        <v>210</v>
      </c>
      <c r="C68" s="3">
        <v>5</v>
      </c>
      <c r="D68" s="3">
        <v>0</v>
      </c>
      <c r="E68" s="3">
        <v>14</v>
      </c>
      <c r="F68" s="3">
        <v>7</v>
      </c>
      <c r="G68" s="3">
        <v>0</v>
      </c>
      <c r="H68" s="3">
        <v>18</v>
      </c>
      <c r="I68" s="3">
        <v>95</v>
      </c>
      <c r="J68" s="3">
        <v>0</v>
      </c>
      <c r="K68" s="3">
        <v>0</v>
      </c>
      <c r="L68" s="3">
        <v>2</v>
      </c>
      <c r="M68" s="3">
        <v>124</v>
      </c>
      <c r="N68" s="3">
        <v>0</v>
      </c>
      <c r="O68" s="3">
        <v>0</v>
      </c>
      <c r="P68" s="3">
        <v>0</v>
      </c>
      <c r="Q68" s="3" t="s">
        <v>171</v>
      </c>
      <c r="R68" s="475">
        <f t="shared" si="0"/>
        <v>0</v>
      </c>
      <c r="S68" s="3">
        <f t="shared" si="1"/>
        <v>25</v>
      </c>
      <c r="T68" s="3">
        <f t="shared" si="2"/>
        <v>19</v>
      </c>
      <c r="U68" s="3">
        <f t="shared" si="3"/>
        <v>124</v>
      </c>
      <c r="V68" s="3">
        <f t="shared" si="4"/>
        <v>97</v>
      </c>
      <c r="W68" s="3">
        <f t="shared" si="5"/>
        <v>99</v>
      </c>
      <c r="X68" s="3">
        <f t="shared" si="5"/>
        <v>78</v>
      </c>
      <c r="Y68" s="475">
        <f t="shared" si="6"/>
        <v>4.96</v>
      </c>
    </row>
    <row r="69" spans="1:26" ht="14.4">
      <c r="A69" s="10" t="s">
        <v>97</v>
      </c>
      <c r="B69" s="425" t="s">
        <v>246</v>
      </c>
      <c r="C69" s="3">
        <v>79</v>
      </c>
      <c r="D69" s="3">
        <v>0</v>
      </c>
      <c r="E69" s="3">
        <v>0</v>
      </c>
      <c r="F69" s="3">
        <v>60</v>
      </c>
      <c r="G69" s="3">
        <v>0</v>
      </c>
      <c r="H69" s="3">
        <v>0</v>
      </c>
      <c r="I69" s="3">
        <v>79</v>
      </c>
      <c r="J69" s="3">
        <v>0</v>
      </c>
      <c r="K69" s="3">
        <v>0</v>
      </c>
      <c r="L69" s="3">
        <v>0</v>
      </c>
      <c r="M69" s="3">
        <v>60</v>
      </c>
      <c r="N69" s="3">
        <v>0</v>
      </c>
      <c r="O69" s="3">
        <v>0</v>
      </c>
      <c r="P69" s="3">
        <v>0</v>
      </c>
      <c r="Q69" s="3" t="s">
        <v>171</v>
      </c>
      <c r="R69" s="475">
        <f t="shared" si="0"/>
        <v>0</v>
      </c>
      <c r="S69" s="3">
        <f t="shared" si="1"/>
        <v>60</v>
      </c>
      <c r="T69" s="3">
        <f t="shared" si="2"/>
        <v>79</v>
      </c>
      <c r="U69" s="3">
        <f t="shared" si="3"/>
        <v>60</v>
      </c>
      <c r="V69" s="3">
        <f t="shared" si="4"/>
        <v>79</v>
      </c>
      <c r="W69" s="3">
        <f t="shared" si="5"/>
        <v>0</v>
      </c>
      <c r="X69" s="3">
        <f t="shared" si="5"/>
        <v>0</v>
      </c>
      <c r="Y69" s="475">
        <f t="shared" si="6"/>
        <v>1</v>
      </c>
    </row>
    <row r="70" spans="1:26">
      <c r="A70" s="10" t="s">
        <v>112</v>
      </c>
      <c r="B70" s="618" t="s">
        <v>211</v>
      </c>
      <c r="C70" s="3" t="s">
        <v>171</v>
      </c>
      <c r="D70" s="3" t="s">
        <v>171</v>
      </c>
      <c r="E70" s="3" t="s">
        <v>171</v>
      </c>
      <c r="F70" s="3" t="s">
        <v>171</v>
      </c>
      <c r="G70" s="3" t="s">
        <v>171</v>
      </c>
      <c r="H70" s="3" t="s">
        <v>171</v>
      </c>
      <c r="I70" s="3" t="s">
        <v>171</v>
      </c>
      <c r="J70" s="3" t="s">
        <v>171</v>
      </c>
      <c r="K70" s="3" t="s">
        <v>171</v>
      </c>
      <c r="L70" s="3" t="s">
        <v>171</v>
      </c>
      <c r="M70" s="3" t="s">
        <v>171</v>
      </c>
      <c r="N70" s="3" t="s">
        <v>171</v>
      </c>
      <c r="O70" s="3" t="s">
        <v>171</v>
      </c>
      <c r="P70" s="3" t="s">
        <v>171</v>
      </c>
      <c r="Q70" s="3" t="s">
        <v>171</v>
      </c>
      <c r="R70" s="475" t="e">
        <f t="shared" si="0"/>
        <v>#VALUE!</v>
      </c>
      <c r="S70" s="3">
        <f t="shared" si="1"/>
        <v>0</v>
      </c>
      <c r="T70" s="3">
        <f t="shared" si="2"/>
        <v>0</v>
      </c>
      <c r="U70" s="3">
        <f t="shared" si="3"/>
        <v>0</v>
      </c>
      <c r="V70" s="3">
        <f t="shared" si="4"/>
        <v>0</v>
      </c>
      <c r="W70" s="3">
        <f t="shared" si="5"/>
        <v>0</v>
      </c>
      <c r="X70" s="3">
        <f t="shared" si="5"/>
        <v>0</v>
      </c>
      <c r="Y70" s="475" t="e">
        <f t="shared" si="6"/>
        <v>#VALUE!</v>
      </c>
    </row>
    <row r="71" spans="1:26">
      <c r="A71" s="10" t="s">
        <v>166</v>
      </c>
      <c r="B71" s="618" t="s">
        <v>50</v>
      </c>
      <c r="C71" s="3">
        <v>110</v>
      </c>
      <c r="D71" s="3">
        <v>87</v>
      </c>
      <c r="E71" s="3">
        <v>0</v>
      </c>
      <c r="F71" s="3">
        <v>0</v>
      </c>
      <c r="G71" s="3">
        <v>0</v>
      </c>
      <c r="H71" s="3">
        <v>0</v>
      </c>
      <c r="I71" s="3">
        <v>134</v>
      </c>
      <c r="J71" s="3">
        <v>18</v>
      </c>
      <c r="K71" s="3">
        <v>35</v>
      </c>
      <c r="L71" s="3">
        <v>1</v>
      </c>
      <c r="M71" s="3">
        <v>0</v>
      </c>
      <c r="N71" s="3">
        <v>0</v>
      </c>
      <c r="O71" s="3">
        <v>0</v>
      </c>
      <c r="P71" s="3">
        <v>0</v>
      </c>
      <c r="Q71" s="3" t="s">
        <v>232</v>
      </c>
      <c r="R71" s="475">
        <f t="shared" si="0"/>
        <v>9.1370558375634514E-2</v>
      </c>
      <c r="S71" s="3">
        <f t="shared" si="1"/>
        <v>0</v>
      </c>
      <c r="T71" s="3">
        <f t="shared" si="2"/>
        <v>197</v>
      </c>
      <c r="U71" s="3">
        <f t="shared" si="3"/>
        <v>0</v>
      </c>
      <c r="V71" s="3">
        <f t="shared" si="4"/>
        <v>188</v>
      </c>
      <c r="W71" s="3">
        <f t="shared" si="5"/>
        <v>0</v>
      </c>
      <c r="X71" s="3">
        <f t="shared" si="5"/>
        <v>-9</v>
      </c>
      <c r="Y71" s="475" t="e">
        <f t="shared" si="6"/>
        <v>#DIV/0!</v>
      </c>
      <c r="Z71" s="3">
        <v>29</v>
      </c>
    </row>
    <row r="72" spans="1:26">
      <c r="B72" s="3" t="s">
        <v>233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 t="s">
        <v>234</v>
      </c>
      <c r="R72" s="475" t="e">
        <f t="shared" si="0"/>
        <v>#DIV/0!</v>
      </c>
      <c r="S72" s="3">
        <f t="shared" si="1"/>
        <v>0</v>
      </c>
      <c r="T72" s="3">
        <f t="shared" si="2"/>
        <v>0</v>
      </c>
      <c r="U72" s="3">
        <f t="shared" si="3"/>
        <v>0</v>
      </c>
      <c r="V72" s="3">
        <f t="shared" si="4"/>
        <v>0</v>
      </c>
      <c r="W72" s="3">
        <f t="shared" si="5"/>
        <v>0</v>
      </c>
      <c r="X72" s="3">
        <f t="shared" si="5"/>
        <v>0</v>
      </c>
      <c r="Y72" s="475" t="e">
        <f t="shared" si="6"/>
        <v>#DIV/0!</v>
      </c>
    </row>
    <row r="73" spans="1:26">
      <c r="B73" s="3"/>
      <c r="R73" s="475"/>
      <c r="Y73" s="475"/>
    </row>
    <row r="74" spans="1:26">
      <c r="A74" s="10" t="s">
        <v>138</v>
      </c>
      <c r="B74" s="3" t="s">
        <v>235</v>
      </c>
      <c r="C74" s="3">
        <v>0</v>
      </c>
      <c r="D74" s="3">
        <v>0</v>
      </c>
      <c r="E74" s="3">
        <v>51</v>
      </c>
      <c r="F74" s="3">
        <v>0</v>
      </c>
      <c r="G74" s="3">
        <v>0</v>
      </c>
      <c r="H74" s="3">
        <v>0</v>
      </c>
      <c r="I74" s="3">
        <v>47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171</v>
      </c>
      <c r="R74" s="475">
        <f t="shared" si="0"/>
        <v>0</v>
      </c>
      <c r="S74" s="3">
        <f t="shared" si="1"/>
        <v>0</v>
      </c>
      <c r="T74" s="3">
        <f t="shared" si="2"/>
        <v>51</v>
      </c>
      <c r="U74" s="3">
        <f t="shared" si="3"/>
        <v>0</v>
      </c>
      <c r="V74" s="3">
        <f t="shared" si="4"/>
        <v>47</v>
      </c>
      <c r="W74" s="3">
        <f t="shared" si="5"/>
        <v>0</v>
      </c>
      <c r="X74" s="3">
        <f t="shared" si="5"/>
        <v>-4</v>
      </c>
      <c r="Y74" s="475" t="e">
        <f t="shared" si="6"/>
        <v>#DIV/0!</v>
      </c>
    </row>
    <row r="75" spans="1:26">
      <c r="A75" s="10" t="s">
        <v>142</v>
      </c>
      <c r="B75" s="618" t="s">
        <v>51</v>
      </c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5"/>
        <v>0</v>
      </c>
      <c r="Y75" s="475" t="e">
        <f t="shared" si="6"/>
        <v>#DIV/0!</v>
      </c>
      <c r="Z75" s="3">
        <v>272</v>
      </c>
    </row>
    <row r="76" spans="1:26">
      <c r="A76" s="10" t="s">
        <v>105</v>
      </c>
      <c r="B76" s="618" t="s">
        <v>52</v>
      </c>
      <c r="C76" s="3">
        <v>119</v>
      </c>
      <c r="D76" s="3">
        <v>61</v>
      </c>
      <c r="E76" s="3">
        <v>0</v>
      </c>
      <c r="F76" s="3">
        <v>179</v>
      </c>
      <c r="G76" s="3">
        <v>65</v>
      </c>
      <c r="H76" s="3">
        <v>0</v>
      </c>
      <c r="I76" s="3">
        <v>200</v>
      </c>
      <c r="J76" s="3">
        <v>2</v>
      </c>
      <c r="K76" s="3">
        <v>0</v>
      </c>
      <c r="L76" s="3">
        <v>1</v>
      </c>
      <c r="M76" s="3">
        <v>216</v>
      </c>
      <c r="N76" s="3">
        <v>0</v>
      </c>
      <c r="O76" s="3">
        <v>26</v>
      </c>
      <c r="P76" s="3">
        <v>5</v>
      </c>
      <c r="Q76" s="3" t="s">
        <v>236</v>
      </c>
      <c r="R76" s="475">
        <f t="shared" si="0"/>
        <v>1.1111111111111112E-2</v>
      </c>
      <c r="S76" s="3">
        <f t="shared" si="1"/>
        <v>244</v>
      </c>
      <c r="T76" s="3">
        <f t="shared" si="2"/>
        <v>180</v>
      </c>
      <c r="U76" s="3">
        <f t="shared" si="3"/>
        <v>247</v>
      </c>
      <c r="V76" s="3">
        <f t="shared" si="4"/>
        <v>203</v>
      </c>
      <c r="W76" s="3">
        <f t="shared" si="5"/>
        <v>3</v>
      </c>
      <c r="X76" s="3">
        <f t="shared" si="5"/>
        <v>23</v>
      </c>
      <c r="Y76" s="475">
        <f t="shared" si="6"/>
        <v>0.88524590163934425</v>
      </c>
      <c r="Z76" s="3">
        <v>0</v>
      </c>
    </row>
    <row r="77" spans="1:26">
      <c r="A77" s="10" t="s">
        <v>135</v>
      </c>
      <c r="B77" s="618" t="s">
        <v>53</v>
      </c>
      <c r="C77" s="3">
        <v>299</v>
      </c>
      <c r="D77" s="3">
        <v>2</v>
      </c>
      <c r="E77" s="3">
        <v>531</v>
      </c>
      <c r="F77" s="3">
        <v>251</v>
      </c>
      <c r="G77" s="3">
        <v>91</v>
      </c>
      <c r="H77" s="3">
        <v>46</v>
      </c>
      <c r="I77" s="3">
        <v>960</v>
      </c>
      <c r="J77" s="3">
        <v>14</v>
      </c>
      <c r="K77" s="3">
        <v>58</v>
      </c>
      <c r="L77" s="3">
        <v>13</v>
      </c>
      <c r="M77" s="3">
        <v>486</v>
      </c>
      <c r="N77" s="3">
        <v>9</v>
      </c>
      <c r="O77" s="3">
        <v>13</v>
      </c>
      <c r="P77" s="3">
        <v>7</v>
      </c>
      <c r="Q77" s="3" t="s">
        <v>171</v>
      </c>
      <c r="R77" s="475">
        <f t="shared" si="0"/>
        <v>1.6826923076923076E-2</v>
      </c>
      <c r="S77" s="3">
        <f t="shared" si="1"/>
        <v>388</v>
      </c>
      <c r="T77" s="3">
        <f t="shared" si="2"/>
        <v>832</v>
      </c>
      <c r="U77" s="3">
        <f t="shared" si="3"/>
        <v>515</v>
      </c>
      <c r="V77" s="3">
        <f t="shared" si="4"/>
        <v>1045</v>
      </c>
      <c r="W77" s="3">
        <f t="shared" si="5"/>
        <v>127</v>
      </c>
      <c r="X77" s="3">
        <f t="shared" si="5"/>
        <v>213</v>
      </c>
      <c r="Y77" s="475">
        <f t="shared" si="6"/>
        <v>1.2525773195876289</v>
      </c>
      <c r="Z77" s="3">
        <v>0</v>
      </c>
    </row>
    <row r="78" spans="1:26">
      <c r="A78" s="10" t="s">
        <v>127</v>
      </c>
      <c r="B78" s="618" t="s">
        <v>196</v>
      </c>
      <c r="C78" s="3">
        <v>972</v>
      </c>
      <c r="D78" s="3">
        <v>811</v>
      </c>
      <c r="E78" s="3">
        <v>0</v>
      </c>
      <c r="F78" s="89">
        <v>1600</v>
      </c>
      <c r="G78" s="89">
        <v>1775</v>
      </c>
      <c r="H78" s="3">
        <v>0</v>
      </c>
      <c r="I78" s="3">
        <v>522</v>
      </c>
      <c r="J78" s="3">
        <v>423</v>
      </c>
      <c r="K78" s="3">
        <v>74</v>
      </c>
      <c r="L78" s="3">
        <v>753</v>
      </c>
      <c r="M78" s="3">
        <v>495</v>
      </c>
      <c r="N78" s="3">
        <v>45</v>
      </c>
      <c r="O78" s="3">
        <v>14</v>
      </c>
      <c r="P78" s="89">
        <v>2795</v>
      </c>
      <c r="Q78" s="3" t="s">
        <v>171</v>
      </c>
      <c r="R78" s="475">
        <f t="shared" ref="R78:R94" si="7">J78/SUM(C78:E78)</f>
        <v>0.23724060572069547</v>
      </c>
      <c r="S78" s="3">
        <f t="shared" si="1"/>
        <v>3375</v>
      </c>
      <c r="T78" s="3">
        <f t="shared" si="2"/>
        <v>1783</v>
      </c>
      <c r="U78" s="3">
        <f t="shared" si="3"/>
        <v>3349</v>
      </c>
      <c r="V78" s="3">
        <f t="shared" si="4"/>
        <v>1772</v>
      </c>
      <c r="W78" s="3">
        <f t="shared" si="5"/>
        <v>-26</v>
      </c>
      <c r="X78" s="3">
        <f t="shared" si="5"/>
        <v>-11</v>
      </c>
      <c r="Y78" s="475">
        <f t="shared" si="6"/>
        <v>0.14666666666666667</v>
      </c>
    </row>
    <row r="79" spans="1:26">
      <c r="A79" s="10" t="s">
        <v>116</v>
      </c>
      <c r="B79" s="618" t="s">
        <v>54</v>
      </c>
      <c r="F79" s="89"/>
      <c r="G79" s="89"/>
      <c r="P79" s="89"/>
      <c r="R79" s="475" t="e">
        <f t="shared" si="7"/>
        <v>#DIV/0!</v>
      </c>
      <c r="S79" s="3">
        <f t="shared" ref="S79:S95" si="8">SUM(F79:H79)</f>
        <v>0</v>
      </c>
      <c r="T79" s="3">
        <f t="shared" ref="T79:T95" si="9">SUM(C79:E79)</f>
        <v>0</v>
      </c>
      <c r="U79" s="3">
        <f t="shared" ref="U79:U95" si="10">SUM(M79:P79)</f>
        <v>0</v>
      </c>
      <c r="V79" s="3">
        <f t="shared" ref="V79:V95" si="11">SUM(I79:L79)</f>
        <v>0</v>
      </c>
      <c r="W79" s="3">
        <f t="shared" ref="W79:X95" si="12">U79-S79</f>
        <v>0</v>
      </c>
      <c r="X79" s="3">
        <f t="shared" si="12"/>
        <v>0</v>
      </c>
      <c r="Y79" s="475" t="e">
        <f t="shared" ref="Y79:Y95" si="13">M79/S79</f>
        <v>#DIV/0!</v>
      </c>
    </row>
    <row r="80" spans="1:26">
      <c r="A80" s="10" t="s">
        <v>170</v>
      </c>
      <c r="B80" s="618" t="s">
        <v>55</v>
      </c>
      <c r="F80" s="89"/>
      <c r="G80" s="89"/>
      <c r="P80" s="89"/>
      <c r="R80" s="475" t="e">
        <f t="shared" si="7"/>
        <v>#DIV/0!</v>
      </c>
      <c r="S80" s="3">
        <f t="shared" si="8"/>
        <v>0</v>
      </c>
      <c r="T80" s="3">
        <f t="shared" si="9"/>
        <v>0</v>
      </c>
      <c r="U80" s="3">
        <f t="shared" si="10"/>
        <v>0</v>
      </c>
      <c r="V80" s="3">
        <f t="shared" si="11"/>
        <v>0</v>
      </c>
      <c r="W80" s="3">
        <f t="shared" si="12"/>
        <v>0</v>
      </c>
      <c r="X80" s="3">
        <f t="shared" si="12"/>
        <v>0</v>
      </c>
      <c r="Y80" s="475" t="e">
        <f t="shared" si="13"/>
        <v>#DIV/0!</v>
      </c>
      <c r="Z80" s="3">
        <v>3</v>
      </c>
    </row>
    <row r="81" spans="1:27">
      <c r="A81" s="10" t="s">
        <v>141</v>
      </c>
      <c r="B81" s="618" t="s">
        <v>56</v>
      </c>
      <c r="C81" s="3" t="s">
        <v>171</v>
      </c>
      <c r="D81" s="3" t="s">
        <v>171</v>
      </c>
      <c r="E81" s="3" t="s">
        <v>171</v>
      </c>
      <c r="F81" s="3" t="s">
        <v>171</v>
      </c>
      <c r="G81" s="3" t="s">
        <v>171</v>
      </c>
      <c r="H81" s="3" t="s">
        <v>171</v>
      </c>
      <c r="I81" s="3" t="s">
        <v>171</v>
      </c>
      <c r="J81" s="3" t="s">
        <v>171</v>
      </c>
      <c r="K81" s="3" t="s">
        <v>171</v>
      </c>
      <c r="L81" s="3" t="s">
        <v>171</v>
      </c>
      <c r="M81" s="3" t="s">
        <v>171</v>
      </c>
      <c r="N81" s="3" t="s">
        <v>171</v>
      </c>
      <c r="O81" s="3" t="s">
        <v>171</v>
      </c>
      <c r="P81" s="3" t="s">
        <v>171</v>
      </c>
      <c r="Q81" s="3" t="s">
        <v>171</v>
      </c>
      <c r="R81" s="475" t="e">
        <f t="shared" si="7"/>
        <v>#VALUE!</v>
      </c>
      <c r="S81" s="3">
        <f t="shared" si="8"/>
        <v>0</v>
      </c>
      <c r="T81" s="3">
        <f t="shared" si="9"/>
        <v>0</v>
      </c>
      <c r="U81" s="3">
        <f t="shared" si="10"/>
        <v>0</v>
      </c>
      <c r="V81" s="3">
        <f t="shared" si="11"/>
        <v>0</v>
      </c>
      <c r="W81" s="3">
        <f t="shared" si="12"/>
        <v>0</v>
      </c>
      <c r="X81" s="3">
        <f t="shared" si="12"/>
        <v>0</v>
      </c>
      <c r="Y81" s="475" t="e">
        <f t="shared" si="13"/>
        <v>#VALUE!</v>
      </c>
    </row>
    <row r="82" spans="1:27">
      <c r="A82" s="10" t="s">
        <v>101</v>
      </c>
      <c r="B82" s="618" t="s">
        <v>57</v>
      </c>
      <c r="C82" s="3">
        <v>409</v>
      </c>
      <c r="D82" s="3">
        <v>0</v>
      </c>
      <c r="E82" s="3">
        <v>584</v>
      </c>
      <c r="F82" s="3">
        <v>298</v>
      </c>
      <c r="G82" s="3">
        <v>0</v>
      </c>
      <c r="H82" s="3">
        <v>83</v>
      </c>
      <c r="I82" s="3">
        <v>944</v>
      </c>
      <c r="J82" s="3">
        <v>0</v>
      </c>
      <c r="K82" s="3">
        <v>26</v>
      </c>
      <c r="L82" s="3">
        <v>2</v>
      </c>
      <c r="M82" s="3">
        <v>376</v>
      </c>
      <c r="N82" s="3">
        <v>0</v>
      </c>
      <c r="O82" s="3">
        <v>5</v>
      </c>
      <c r="P82" s="3">
        <v>6</v>
      </c>
      <c r="Q82" s="3" t="s">
        <v>171</v>
      </c>
      <c r="R82" s="475">
        <f t="shared" si="7"/>
        <v>0</v>
      </c>
      <c r="S82" s="3">
        <f t="shared" si="8"/>
        <v>381</v>
      </c>
      <c r="T82" s="3">
        <f t="shared" si="9"/>
        <v>993</v>
      </c>
      <c r="U82" s="3">
        <f t="shared" si="10"/>
        <v>387</v>
      </c>
      <c r="V82" s="3">
        <f t="shared" si="11"/>
        <v>972</v>
      </c>
      <c r="W82" s="3">
        <f t="shared" si="12"/>
        <v>6</v>
      </c>
      <c r="X82" s="3">
        <f t="shared" si="12"/>
        <v>-21</v>
      </c>
      <c r="Y82" s="475">
        <f t="shared" si="13"/>
        <v>0.98687664041994749</v>
      </c>
    </row>
    <row r="83" spans="1:27">
      <c r="B83" s="3" t="s">
        <v>237</v>
      </c>
      <c r="C83" s="3">
        <v>0</v>
      </c>
      <c r="D83" s="3">
        <v>0</v>
      </c>
      <c r="E83" s="3">
        <v>1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 t="s">
        <v>238</v>
      </c>
      <c r="R83" s="475">
        <f t="shared" si="7"/>
        <v>0</v>
      </c>
      <c r="S83" s="3">
        <f t="shared" si="8"/>
        <v>1</v>
      </c>
      <c r="T83" s="3">
        <f t="shared" si="9"/>
        <v>1</v>
      </c>
      <c r="U83" s="3">
        <f t="shared" si="10"/>
        <v>0</v>
      </c>
      <c r="V83" s="3">
        <f t="shared" si="11"/>
        <v>0</v>
      </c>
      <c r="W83" s="3">
        <f t="shared" si="12"/>
        <v>-1</v>
      </c>
      <c r="X83" s="3">
        <f t="shared" si="12"/>
        <v>-1</v>
      </c>
      <c r="Y83" s="475">
        <f t="shared" si="13"/>
        <v>0</v>
      </c>
    </row>
    <row r="84" spans="1:27">
      <c r="A84" s="10" t="s">
        <v>107</v>
      </c>
      <c r="B84" s="618" t="s">
        <v>217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 t="s">
        <v>239</v>
      </c>
      <c r="R84" s="475" t="e">
        <f t="shared" si="7"/>
        <v>#DIV/0!</v>
      </c>
      <c r="S84" s="3">
        <f t="shared" si="8"/>
        <v>0</v>
      </c>
      <c r="T84" s="3">
        <f t="shared" si="9"/>
        <v>0</v>
      </c>
      <c r="U84" s="3">
        <f t="shared" si="10"/>
        <v>0</v>
      </c>
      <c r="V84" s="3">
        <f t="shared" si="11"/>
        <v>0</v>
      </c>
      <c r="W84" s="3">
        <f t="shared" si="12"/>
        <v>0</v>
      </c>
      <c r="X84" s="3">
        <f t="shared" si="12"/>
        <v>0</v>
      </c>
      <c r="Y84" s="475" t="e">
        <f t="shared" si="13"/>
        <v>#DIV/0!</v>
      </c>
      <c r="Z84" s="3">
        <v>18</v>
      </c>
    </row>
    <row r="85" spans="1:27">
      <c r="A85" s="10" t="s">
        <v>131</v>
      </c>
      <c r="B85" s="618" t="s">
        <v>186</v>
      </c>
      <c r="C85" s="3">
        <v>50</v>
      </c>
      <c r="D85" s="3">
        <v>74</v>
      </c>
      <c r="E85" s="3">
        <v>0</v>
      </c>
      <c r="F85" s="3">
        <v>0</v>
      </c>
      <c r="G85" s="3">
        <v>0</v>
      </c>
      <c r="H85" s="3">
        <v>0</v>
      </c>
      <c r="I85" s="3">
        <v>53</v>
      </c>
      <c r="J85" s="3">
        <v>51</v>
      </c>
      <c r="K85" s="3">
        <v>4</v>
      </c>
      <c r="L85" s="3">
        <v>1</v>
      </c>
      <c r="M85" s="3">
        <v>0</v>
      </c>
      <c r="N85" s="3">
        <v>0</v>
      </c>
      <c r="O85" s="3">
        <v>0</v>
      </c>
      <c r="P85" s="3">
        <v>0</v>
      </c>
      <c r="Q85" s="3" t="s">
        <v>240</v>
      </c>
      <c r="R85" s="475">
        <f t="shared" si="7"/>
        <v>0.41129032258064518</v>
      </c>
      <c r="S85" s="3">
        <f t="shared" si="8"/>
        <v>0</v>
      </c>
      <c r="T85" s="3">
        <f t="shared" si="9"/>
        <v>124</v>
      </c>
      <c r="U85" s="3">
        <f t="shared" si="10"/>
        <v>0</v>
      </c>
      <c r="V85" s="3">
        <f t="shared" si="11"/>
        <v>109</v>
      </c>
      <c r="W85" s="3">
        <f t="shared" si="12"/>
        <v>0</v>
      </c>
      <c r="X85" s="3">
        <f t="shared" si="12"/>
        <v>-15</v>
      </c>
      <c r="Y85" s="475" t="e">
        <f t="shared" si="13"/>
        <v>#DIV/0!</v>
      </c>
      <c r="Z85" s="3">
        <v>8</v>
      </c>
    </row>
    <row r="86" spans="1:27">
      <c r="A86" s="10" t="s">
        <v>131</v>
      </c>
      <c r="B86" s="3" t="s">
        <v>241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7</v>
      </c>
      <c r="J86" s="3">
        <v>0</v>
      </c>
      <c r="K86" s="3">
        <v>0</v>
      </c>
      <c r="L86" s="3">
        <v>0</v>
      </c>
      <c r="M86" s="3">
        <v>211</v>
      </c>
      <c r="N86" s="3">
        <v>0</v>
      </c>
      <c r="O86" s="3">
        <v>0</v>
      </c>
      <c r="P86" s="3">
        <v>0</v>
      </c>
      <c r="Q86" s="3" t="s">
        <v>171</v>
      </c>
      <c r="R86" s="475" t="e">
        <f t="shared" si="7"/>
        <v>#DIV/0!</v>
      </c>
      <c r="S86" s="3">
        <f t="shared" si="8"/>
        <v>0</v>
      </c>
      <c r="T86" s="3">
        <f t="shared" si="9"/>
        <v>0</v>
      </c>
      <c r="U86" s="3">
        <f t="shared" si="10"/>
        <v>211</v>
      </c>
      <c r="V86" s="3">
        <f t="shared" si="11"/>
        <v>7</v>
      </c>
      <c r="W86" s="3">
        <f t="shared" si="12"/>
        <v>211</v>
      </c>
      <c r="X86" s="3">
        <f t="shared" si="12"/>
        <v>7</v>
      </c>
      <c r="Y86" s="475" t="e">
        <f t="shared" si="13"/>
        <v>#DIV/0!</v>
      </c>
    </row>
    <row r="87" spans="1:27">
      <c r="A87" s="10" t="s">
        <v>169</v>
      </c>
      <c r="B87" s="618" t="s">
        <v>59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6</v>
      </c>
      <c r="J87" s="3">
        <v>0</v>
      </c>
      <c r="K87" s="3">
        <v>0</v>
      </c>
      <c r="L87" s="3">
        <v>0</v>
      </c>
      <c r="M87" s="3">
        <v>26</v>
      </c>
      <c r="N87" s="3">
        <v>0</v>
      </c>
      <c r="O87" s="3">
        <v>0</v>
      </c>
      <c r="P87" s="3">
        <v>2</v>
      </c>
      <c r="Q87" s="3" t="s">
        <v>171</v>
      </c>
      <c r="R87" s="475" t="e">
        <f t="shared" si="7"/>
        <v>#DIV/0!</v>
      </c>
      <c r="S87" s="3">
        <f t="shared" si="8"/>
        <v>0</v>
      </c>
      <c r="T87" s="3">
        <f t="shared" si="9"/>
        <v>0</v>
      </c>
      <c r="U87" s="3">
        <f t="shared" si="10"/>
        <v>28</v>
      </c>
      <c r="V87" s="3">
        <f t="shared" si="11"/>
        <v>6</v>
      </c>
      <c r="W87" s="3">
        <f t="shared" si="12"/>
        <v>28</v>
      </c>
      <c r="X87" s="3">
        <f t="shared" si="12"/>
        <v>6</v>
      </c>
      <c r="Y87" s="475" t="e">
        <f t="shared" si="13"/>
        <v>#DIV/0!</v>
      </c>
    </row>
    <row r="88" spans="1:27">
      <c r="A88" s="10" t="s">
        <v>125</v>
      </c>
      <c r="B88" s="618" t="s">
        <v>218</v>
      </c>
      <c r="R88" s="475" t="e">
        <f t="shared" si="7"/>
        <v>#DIV/0!</v>
      </c>
      <c r="S88" s="3">
        <f t="shared" si="8"/>
        <v>0</v>
      </c>
      <c r="T88" s="3">
        <f t="shared" si="9"/>
        <v>0</v>
      </c>
      <c r="U88" s="3">
        <f t="shared" si="10"/>
        <v>0</v>
      </c>
      <c r="V88" s="3">
        <f t="shared" si="11"/>
        <v>0</v>
      </c>
      <c r="W88" s="3">
        <f t="shared" si="12"/>
        <v>0</v>
      </c>
      <c r="X88" s="3">
        <f t="shared" si="12"/>
        <v>0</v>
      </c>
      <c r="Y88" s="475" t="e">
        <f t="shared" si="13"/>
        <v>#DIV/0!</v>
      </c>
      <c r="Z88" s="3">
        <v>6</v>
      </c>
    </row>
    <row r="89" spans="1:27">
      <c r="A89" s="10" t="s">
        <v>109</v>
      </c>
      <c r="B89" s="618" t="s">
        <v>156</v>
      </c>
      <c r="C89" s="89">
        <v>1925</v>
      </c>
      <c r="D89" s="3">
        <v>0</v>
      </c>
      <c r="E89" s="3">
        <v>4</v>
      </c>
      <c r="F89" s="89">
        <v>2148</v>
      </c>
      <c r="G89" s="3">
        <v>0</v>
      </c>
      <c r="H89" s="3">
        <v>0</v>
      </c>
      <c r="I89" s="3">
        <v>468</v>
      </c>
      <c r="J89" s="89">
        <v>1044</v>
      </c>
      <c r="K89" s="3">
        <v>180</v>
      </c>
      <c r="L89" s="3">
        <v>257</v>
      </c>
      <c r="M89" s="3">
        <v>810</v>
      </c>
      <c r="N89" s="3">
        <v>99</v>
      </c>
      <c r="O89" s="3">
        <v>390</v>
      </c>
      <c r="P89" s="3">
        <v>952</v>
      </c>
      <c r="Q89" s="3" t="s">
        <v>171</v>
      </c>
      <c r="R89" s="475">
        <f t="shared" si="7"/>
        <v>0.54121306376360812</v>
      </c>
      <c r="S89" s="3">
        <f t="shared" si="8"/>
        <v>2148</v>
      </c>
      <c r="T89" s="3">
        <f t="shared" si="9"/>
        <v>1929</v>
      </c>
      <c r="U89" s="3">
        <f t="shared" si="10"/>
        <v>2251</v>
      </c>
      <c r="V89" s="3">
        <f t="shared" si="11"/>
        <v>1949</v>
      </c>
      <c r="W89" s="3">
        <f t="shared" si="12"/>
        <v>103</v>
      </c>
      <c r="X89" s="3">
        <f t="shared" si="12"/>
        <v>20</v>
      </c>
      <c r="Y89" s="475">
        <f t="shared" si="13"/>
        <v>0.37709497206703912</v>
      </c>
    </row>
    <row r="90" spans="1:27">
      <c r="A90" s="10" t="s">
        <v>107</v>
      </c>
      <c r="B90" s="3" t="s">
        <v>242</v>
      </c>
      <c r="C90" s="3">
        <v>0</v>
      </c>
      <c r="D90" s="3">
        <v>0</v>
      </c>
      <c r="E90" s="3">
        <v>0</v>
      </c>
      <c r="F90" s="3">
        <v>1</v>
      </c>
      <c r="G90" s="3">
        <v>0</v>
      </c>
      <c r="H90" s="3">
        <v>9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10</v>
      </c>
      <c r="P90" s="3">
        <v>0</v>
      </c>
      <c r="Q90" s="3" t="s">
        <v>171</v>
      </c>
      <c r="R90" s="475" t="e">
        <f t="shared" si="7"/>
        <v>#DIV/0!</v>
      </c>
      <c r="S90" s="3">
        <f t="shared" si="8"/>
        <v>10</v>
      </c>
      <c r="T90" s="3">
        <f t="shared" si="9"/>
        <v>0</v>
      </c>
      <c r="U90" s="3">
        <f t="shared" si="10"/>
        <v>10</v>
      </c>
      <c r="V90" s="3">
        <f t="shared" si="11"/>
        <v>0</v>
      </c>
      <c r="W90" s="3">
        <f t="shared" si="12"/>
        <v>0</v>
      </c>
      <c r="X90" s="3">
        <f t="shared" si="12"/>
        <v>0</v>
      </c>
      <c r="Y90" s="475">
        <f t="shared" si="13"/>
        <v>0</v>
      </c>
    </row>
    <row r="91" spans="1:27">
      <c r="A91" s="10" t="s">
        <v>259</v>
      </c>
      <c r="B91" s="618" t="s">
        <v>197</v>
      </c>
      <c r="C91" s="3">
        <v>740</v>
      </c>
      <c r="D91" s="3">
        <v>366</v>
      </c>
      <c r="E91" s="3">
        <v>248</v>
      </c>
      <c r="F91" s="89">
        <v>3200</v>
      </c>
      <c r="G91" s="89">
        <v>1908</v>
      </c>
      <c r="H91" s="3">
        <v>10</v>
      </c>
      <c r="I91" s="3">
        <v>850</v>
      </c>
      <c r="J91" s="3">
        <v>61</v>
      </c>
      <c r="K91" s="3">
        <v>259</v>
      </c>
      <c r="L91" s="3">
        <v>194</v>
      </c>
      <c r="M91" s="89">
        <v>1404</v>
      </c>
      <c r="N91" s="3">
        <v>44</v>
      </c>
      <c r="O91" s="3">
        <v>485</v>
      </c>
      <c r="P91" s="89">
        <v>3157</v>
      </c>
      <c r="Q91" s="3" t="s">
        <v>171</v>
      </c>
      <c r="R91" s="475">
        <f t="shared" si="7"/>
        <v>4.5051698670605614E-2</v>
      </c>
      <c r="S91" s="3">
        <f t="shared" si="8"/>
        <v>5118</v>
      </c>
      <c r="T91" s="3">
        <f t="shared" si="9"/>
        <v>1354</v>
      </c>
      <c r="U91" s="3">
        <f t="shared" si="10"/>
        <v>5090</v>
      </c>
      <c r="V91" s="3">
        <f t="shared" si="11"/>
        <v>1364</v>
      </c>
      <c r="W91" s="3">
        <f t="shared" si="12"/>
        <v>-28</v>
      </c>
      <c r="X91" s="3">
        <f t="shared" si="12"/>
        <v>10</v>
      </c>
      <c r="Y91" s="475">
        <f t="shared" si="13"/>
        <v>0.27432590855803046</v>
      </c>
      <c r="Z91" s="89">
        <v>2940</v>
      </c>
      <c r="AA91" s="89"/>
    </row>
    <row r="92" spans="1:27">
      <c r="B92" s="618"/>
      <c r="F92" s="89"/>
      <c r="G92" s="89"/>
      <c r="M92" s="89"/>
      <c r="P92" s="89"/>
      <c r="R92" s="475"/>
      <c r="Y92" s="475"/>
      <c r="Z92" s="89"/>
      <c r="AA92" s="89"/>
    </row>
    <row r="93" spans="1:27">
      <c r="A93" s="10" t="s">
        <v>133</v>
      </c>
      <c r="B93" s="618" t="s">
        <v>62</v>
      </c>
      <c r="C93" s="3">
        <v>61</v>
      </c>
      <c r="D93" s="3">
        <v>467</v>
      </c>
      <c r="E93" s="3">
        <v>0</v>
      </c>
      <c r="F93" s="3">
        <v>0</v>
      </c>
      <c r="G93" s="3">
        <v>0</v>
      </c>
      <c r="H93" s="3">
        <v>0</v>
      </c>
      <c r="I93" s="3">
        <v>240</v>
      </c>
      <c r="J93" s="3">
        <v>248</v>
      </c>
      <c r="K93" s="3">
        <v>21</v>
      </c>
      <c r="L93" s="3">
        <v>19</v>
      </c>
      <c r="M93" s="3">
        <v>0</v>
      </c>
      <c r="N93" s="3">
        <v>0</v>
      </c>
      <c r="O93" s="3">
        <v>0</v>
      </c>
      <c r="P93" s="3">
        <v>0</v>
      </c>
      <c r="Q93" s="3" t="s">
        <v>243</v>
      </c>
      <c r="R93" s="475">
        <f t="shared" si="7"/>
        <v>0.46969696969696972</v>
      </c>
      <c r="S93" s="3">
        <f t="shared" si="8"/>
        <v>0</v>
      </c>
      <c r="T93" s="3">
        <f t="shared" si="9"/>
        <v>528</v>
      </c>
      <c r="U93" s="3">
        <f t="shared" si="10"/>
        <v>0</v>
      </c>
      <c r="V93" s="3">
        <f t="shared" si="11"/>
        <v>528</v>
      </c>
      <c r="W93" s="3">
        <f t="shared" si="12"/>
        <v>0</v>
      </c>
      <c r="X93" s="3">
        <f t="shared" si="12"/>
        <v>0</v>
      </c>
      <c r="Y93" s="475" t="e">
        <f t="shared" si="13"/>
        <v>#DIV/0!</v>
      </c>
    </row>
    <row r="94" spans="1:27">
      <c r="B94" s="3" t="s">
        <v>244</v>
      </c>
      <c r="C94" s="89">
        <v>18350</v>
      </c>
      <c r="D94" s="89">
        <v>16632</v>
      </c>
      <c r="E94" s="89">
        <v>6956</v>
      </c>
      <c r="F94" s="89">
        <v>26663</v>
      </c>
      <c r="G94" s="89">
        <v>13699</v>
      </c>
      <c r="H94" s="89">
        <v>3225</v>
      </c>
      <c r="I94" s="89">
        <v>19443</v>
      </c>
      <c r="J94" s="89">
        <v>10269</v>
      </c>
      <c r="K94" s="89">
        <v>3909</v>
      </c>
      <c r="L94" s="89">
        <v>5027</v>
      </c>
      <c r="M94" s="89">
        <v>21335</v>
      </c>
      <c r="N94" s="89">
        <v>1301</v>
      </c>
      <c r="O94" s="89">
        <v>2695</v>
      </c>
      <c r="P94" s="89">
        <v>15091</v>
      </c>
      <c r="R94" s="475">
        <f t="shared" si="7"/>
        <v>0.24486146215842433</v>
      </c>
      <c r="S94" s="3">
        <f t="shared" si="8"/>
        <v>43587</v>
      </c>
      <c r="T94" s="3">
        <f t="shared" si="9"/>
        <v>41938</v>
      </c>
      <c r="U94" s="3">
        <f t="shared" si="10"/>
        <v>40422</v>
      </c>
      <c r="V94" s="3">
        <f t="shared" si="11"/>
        <v>38648</v>
      </c>
      <c r="W94" s="3">
        <f t="shared" si="12"/>
        <v>-3165</v>
      </c>
      <c r="X94" s="3">
        <f t="shared" si="12"/>
        <v>-3290</v>
      </c>
      <c r="Y94" s="475">
        <f t="shared" si="13"/>
        <v>0.48948080849794662</v>
      </c>
    </row>
    <row r="95" spans="1:27">
      <c r="A95" s="3"/>
      <c r="B95" s="13" t="s">
        <v>63</v>
      </c>
      <c r="C95" s="55">
        <f t="shared" ref="C95:P95" si="14">SUM(C6:C93)</f>
        <v>18350</v>
      </c>
      <c r="D95" s="55">
        <f t="shared" si="14"/>
        <v>16632</v>
      </c>
      <c r="E95" s="55">
        <f t="shared" si="14"/>
        <v>6956</v>
      </c>
      <c r="F95" s="55">
        <f t="shared" si="14"/>
        <v>26637</v>
      </c>
      <c r="G95" s="55">
        <f t="shared" si="14"/>
        <v>13874</v>
      </c>
      <c r="H95" s="55">
        <f t="shared" si="14"/>
        <v>3240</v>
      </c>
      <c r="I95" s="55">
        <f t="shared" si="14"/>
        <v>19469</v>
      </c>
      <c r="J95" s="55">
        <f t="shared" si="14"/>
        <v>10094</v>
      </c>
      <c r="K95" s="55">
        <f t="shared" si="14"/>
        <v>3891</v>
      </c>
      <c r="L95" s="55">
        <f t="shared" si="14"/>
        <v>5030</v>
      </c>
      <c r="M95" s="55">
        <f t="shared" si="14"/>
        <v>21335</v>
      </c>
      <c r="N95" s="55">
        <f t="shared" si="14"/>
        <v>1301</v>
      </c>
      <c r="O95" s="55">
        <f t="shared" si="14"/>
        <v>2695</v>
      </c>
      <c r="P95" s="55">
        <f t="shared" si="14"/>
        <v>15091</v>
      </c>
      <c r="Q95" s="621"/>
      <c r="S95" s="3">
        <f t="shared" si="8"/>
        <v>43751</v>
      </c>
      <c r="T95" s="3">
        <f t="shared" si="9"/>
        <v>41938</v>
      </c>
      <c r="U95" s="3">
        <f t="shared" si="10"/>
        <v>40422</v>
      </c>
      <c r="V95" s="3">
        <f t="shared" si="11"/>
        <v>38484</v>
      </c>
      <c r="W95" s="3">
        <f t="shared" si="12"/>
        <v>-3329</v>
      </c>
      <c r="X95" s="3">
        <f t="shared" si="12"/>
        <v>-3454</v>
      </c>
      <c r="Y95" s="475">
        <f t="shared" si="13"/>
        <v>0.4876459966629334</v>
      </c>
    </row>
    <row r="96" spans="1:27">
      <c r="A96" s="3"/>
      <c r="B96" s="617" t="s">
        <v>275</v>
      </c>
      <c r="C96" s="621">
        <f t="shared" ref="C96:P96" si="15">C30+C34+C52</f>
        <v>613</v>
      </c>
      <c r="D96" s="621">
        <f t="shared" si="15"/>
        <v>1241</v>
      </c>
      <c r="E96" s="621">
        <f t="shared" si="15"/>
        <v>324</v>
      </c>
      <c r="F96" s="621">
        <f t="shared" si="15"/>
        <v>1191</v>
      </c>
      <c r="G96" s="621">
        <f t="shared" si="15"/>
        <v>598</v>
      </c>
      <c r="H96" s="621">
        <f t="shared" si="15"/>
        <v>299</v>
      </c>
      <c r="I96" s="621">
        <f t="shared" si="15"/>
        <v>1278</v>
      </c>
      <c r="J96" s="621">
        <f t="shared" si="15"/>
        <v>691</v>
      </c>
      <c r="K96" s="621">
        <f t="shared" si="15"/>
        <v>160</v>
      </c>
      <c r="L96" s="621">
        <f t="shared" si="15"/>
        <v>55</v>
      </c>
      <c r="M96" s="621">
        <f t="shared" si="15"/>
        <v>1679</v>
      </c>
      <c r="N96" s="621">
        <f t="shared" si="15"/>
        <v>132</v>
      </c>
      <c r="O96" s="621">
        <f t="shared" si="15"/>
        <v>41</v>
      </c>
      <c r="P96" s="621">
        <f t="shared" si="15"/>
        <v>148</v>
      </c>
      <c r="Q96" s="621"/>
    </row>
    <row r="97" spans="2:16">
      <c r="B97" s="620"/>
      <c r="J97" s="487">
        <f>J95/SUM(C95:E95)</f>
        <v>0.24068863560494064</v>
      </c>
    </row>
    <row r="98" spans="2:16">
      <c r="B98" s="617"/>
      <c r="E98" s="501">
        <f>E95/(SUM(C95:E95))</f>
        <v>0.16586389432018694</v>
      </c>
      <c r="H98" s="501">
        <f>H95/(SUM(F95:H95))</f>
        <v>7.405545016113918E-2</v>
      </c>
      <c r="I98" s="3" t="s">
        <v>165</v>
      </c>
      <c r="J98" s="3">
        <f>I95+M95</f>
        <v>40804</v>
      </c>
      <c r="K98" s="501">
        <f>K95/(SUM(I95:L95))</f>
        <v>0.10110695353913314</v>
      </c>
      <c r="O98" s="501">
        <f>O95/(SUM(M95:P95))</f>
        <v>6.6671614467369258E-2</v>
      </c>
    </row>
    <row r="99" spans="2:16">
      <c r="E99" s="501">
        <f>E66/E95</f>
        <v>0.42567567567567566</v>
      </c>
      <c r="F99" s="63" t="s">
        <v>281</v>
      </c>
      <c r="N99" s="3" t="s">
        <v>283</v>
      </c>
      <c r="P99" s="3">
        <f>P78/P95</f>
        <v>0.18520972765224306</v>
      </c>
    </row>
  </sheetData>
  <mergeCells count="7">
    <mergeCell ref="B1:B2"/>
    <mergeCell ref="C1:H1"/>
    <mergeCell ref="I1:P1"/>
    <mergeCell ref="C2:E2"/>
    <mergeCell ref="F2:H2"/>
    <mergeCell ref="I2:L2"/>
    <mergeCell ref="M2:P2"/>
  </mergeCells>
  <pageMargins left="0.75" right="0.75" top="1" bottom="1" header="0.5" footer="0.5"/>
  <pageSetup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91" zoomScaleNormal="100" workbookViewId="0">
      <selection activeCell="C95" sqref="C95:P95"/>
    </sheetView>
  </sheetViews>
  <sheetFormatPr defaultColWidth="9.109375" defaultRowHeight="13.8"/>
  <cols>
    <col min="1" max="1" width="12.5546875" style="572" customWidth="1"/>
    <col min="2" max="2" width="40.44140625" style="591" customWidth="1"/>
    <col min="3" max="9" width="6.33203125" style="591" customWidth="1"/>
    <col min="10" max="10" width="6.6640625" style="591" customWidth="1"/>
    <col min="11" max="18" width="6.33203125" style="591" customWidth="1"/>
    <col min="19" max="19" width="47.6640625" style="646" customWidth="1"/>
    <col min="20" max="20" width="9.109375" style="591"/>
    <col min="21" max="21" width="11.5546875" style="591" bestFit="1" customWidth="1"/>
    <col min="22" max="253" width="9.109375" style="591"/>
    <col min="254" max="254" width="40.44140625" style="591" customWidth="1"/>
    <col min="255" max="266" width="9.33203125" style="591" bestFit="1" customWidth="1"/>
    <col min="267" max="267" width="9.33203125" style="591" customWidth="1"/>
    <col min="268" max="271" width="9.33203125" style="591" bestFit="1" customWidth="1"/>
    <col min="272" max="272" width="9.33203125" style="591" customWidth="1"/>
    <col min="273" max="273" width="9.33203125" style="591" bestFit="1" customWidth="1"/>
    <col min="274" max="274" width="10" style="591" bestFit="1" customWidth="1"/>
    <col min="275" max="275" width="47.6640625" style="591" customWidth="1"/>
    <col min="276" max="276" width="9.109375" style="591"/>
    <col min="277" max="277" width="11.5546875" style="591" bestFit="1" customWidth="1"/>
    <col min="278" max="509" width="9.109375" style="591"/>
    <col min="510" max="510" width="40.44140625" style="591" customWidth="1"/>
    <col min="511" max="522" width="9.33203125" style="591" bestFit="1" customWidth="1"/>
    <col min="523" max="523" width="9.33203125" style="591" customWidth="1"/>
    <col min="524" max="527" width="9.33203125" style="591" bestFit="1" customWidth="1"/>
    <col min="528" max="528" width="9.33203125" style="591" customWidth="1"/>
    <col min="529" max="529" width="9.33203125" style="591" bestFit="1" customWidth="1"/>
    <col min="530" max="530" width="10" style="591" bestFit="1" customWidth="1"/>
    <col min="531" max="531" width="47.6640625" style="591" customWidth="1"/>
    <col min="532" max="532" width="9.109375" style="591"/>
    <col min="533" max="533" width="11.5546875" style="591" bestFit="1" customWidth="1"/>
    <col min="534" max="765" width="9.109375" style="591"/>
    <col min="766" max="766" width="40.44140625" style="591" customWidth="1"/>
    <col min="767" max="778" width="9.33203125" style="591" bestFit="1" customWidth="1"/>
    <col min="779" max="779" width="9.33203125" style="591" customWidth="1"/>
    <col min="780" max="783" width="9.33203125" style="591" bestFit="1" customWidth="1"/>
    <col min="784" max="784" width="9.33203125" style="591" customWidth="1"/>
    <col min="785" max="785" width="9.33203125" style="591" bestFit="1" customWidth="1"/>
    <col min="786" max="786" width="10" style="591" bestFit="1" customWidth="1"/>
    <col min="787" max="787" width="47.6640625" style="591" customWidth="1"/>
    <col min="788" max="788" width="9.109375" style="591"/>
    <col min="789" max="789" width="11.5546875" style="591" bestFit="1" customWidth="1"/>
    <col min="790" max="1021" width="9.109375" style="591"/>
    <col min="1022" max="1022" width="40.44140625" style="591" customWidth="1"/>
    <col min="1023" max="1034" width="9.33203125" style="591" bestFit="1" customWidth="1"/>
    <col min="1035" max="1035" width="9.33203125" style="591" customWidth="1"/>
    <col min="1036" max="1039" width="9.33203125" style="591" bestFit="1" customWidth="1"/>
    <col min="1040" max="1040" width="9.33203125" style="591" customWidth="1"/>
    <col min="1041" max="1041" width="9.33203125" style="591" bestFit="1" customWidth="1"/>
    <col min="1042" max="1042" width="10" style="591" bestFit="1" customWidth="1"/>
    <col min="1043" max="1043" width="47.6640625" style="591" customWidth="1"/>
    <col min="1044" max="1044" width="9.109375" style="591"/>
    <col min="1045" max="1045" width="11.5546875" style="591" bestFit="1" customWidth="1"/>
    <col min="1046" max="1277" width="9.109375" style="591"/>
    <col min="1278" max="1278" width="40.44140625" style="591" customWidth="1"/>
    <col min="1279" max="1290" width="9.33203125" style="591" bestFit="1" customWidth="1"/>
    <col min="1291" max="1291" width="9.33203125" style="591" customWidth="1"/>
    <col min="1292" max="1295" width="9.33203125" style="591" bestFit="1" customWidth="1"/>
    <col min="1296" max="1296" width="9.33203125" style="591" customWidth="1"/>
    <col min="1297" max="1297" width="9.33203125" style="591" bestFit="1" customWidth="1"/>
    <col min="1298" max="1298" width="10" style="591" bestFit="1" customWidth="1"/>
    <col min="1299" max="1299" width="47.6640625" style="591" customWidth="1"/>
    <col min="1300" max="1300" width="9.109375" style="591"/>
    <col min="1301" max="1301" width="11.5546875" style="591" bestFit="1" customWidth="1"/>
    <col min="1302" max="1533" width="9.109375" style="591"/>
    <col min="1534" max="1534" width="40.44140625" style="591" customWidth="1"/>
    <col min="1535" max="1546" width="9.33203125" style="591" bestFit="1" customWidth="1"/>
    <col min="1547" max="1547" width="9.33203125" style="591" customWidth="1"/>
    <col min="1548" max="1551" width="9.33203125" style="591" bestFit="1" customWidth="1"/>
    <col min="1552" max="1552" width="9.33203125" style="591" customWidth="1"/>
    <col min="1553" max="1553" width="9.33203125" style="591" bestFit="1" customWidth="1"/>
    <col min="1554" max="1554" width="10" style="591" bestFit="1" customWidth="1"/>
    <col min="1555" max="1555" width="47.6640625" style="591" customWidth="1"/>
    <col min="1556" max="1556" width="9.109375" style="591"/>
    <col min="1557" max="1557" width="11.5546875" style="591" bestFit="1" customWidth="1"/>
    <col min="1558" max="1789" width="9.109375" style="591"/>
    <col min="1790" max="1790" width="40.44140625" style="591" customWidth="1"/>
    <col min="1791" max="1802" width="9.33203125" style="591" bestFit="1" customWidth="1"/>
    <col min="1803" max="1803" width="9.33203125" style="591" customWidth="1"/>
    <col min="1804" max="1807" width="9.33203125" style="591" bestFit="1" customWidth="1"/>
    <col min="1808" max="1808" width="9.33203125" style="591" customWidth="1"/>
    <col min="1809" max="1809" width="9.33203125" style="591" bestFit="1" customWidth="1"/>
    <col min="1810" max="1810" width="10" style="591" bestFit="1" customWidth="1"/>
    <col min="1811" max="1811" width="47.6640625" style="591" customWidth="1"/>
    <col min="1812" max="1812" width="9.109375" style="591"/>
    <col min="1813" max="1813" width="11.5546875" style="591" bestFit="1" customWidth="1"/>
    <col min="1814" max="2045" width="9.109375" style="591"/>
    <col min="2046" max="2046" width="40.44140625" style="591" customWidth="1"/>
    <col min="2047" max="2058" width="9.33203125" style="591" bestFit="1" customWidth="1"/>
    <col min="2059" max="2059" width="9.33203125" style="591" customWidth="1"/>
    <col min="2060" max="2063" width="9.33203125" style="591" bestFit="1" customWidth="1"/>
    <col min="2064" max="2064" width="9.33203125" style="591" customWidth="1"/>
    <col min="2065" max="2065" width="9.33203125" style="591" bestFit="1" customWidth="1"/>
    <col min="2066" max="2066" width="10" style="591" bestFit="1" customWidth="1"/>
    <col min="2067" max="2067" width="47.6640625" style="591" customWidth="1"/>
    <col min="2068" max="2068" width="9.109375" style="591"/>
    <col min="2069" max="2069" width="11.5546875" style="591" bestFit="1" customWidth="1"/>
    <col min="2070" max="2301" width="9.109375" style="591"/>
    <col min="2302" max="2302" width="40.44140625" style="591" customWidth="1"/>
    <col min="2303" max="2314" width="9.33203125" style="591" bestFit="1" customWidth="1"/>
    <col min="2315" max="2315" width="9.33203125" style="591" customWidth="1"/>
    <col min="2316" max="2319" width="9.33203125" style="591" bestFit="1" customWidth="1"/>
    <col min="2320" max="2320" width="9.33203125" style="591" customWidth="1"/>
    <col min="2321" max="2321" width="9.33203125" style="591" bestFit="1" customWidth="1"/>
    <col min="2322" max="2322" width="10" style="591" bestFit="1" customWidth="1"/>
    <col min="2323" max="2323" width="47.6640625" style="591" customWidth="1"/>
    <col min="2324" max="2324" width="9.109375" style="591"/>
    <col min="2325" max="2325" width="11.5546875" style="591" bestFit="1" customWidth="1"/>
    <col min="2326" max="2557" width="9.109375" style="591"/>
    <col min="2558" max="2558" width="40.44140625" style="591" customWidth="1"/>
    <col min="2559" max="2570" width="9.33203125" style="591" bestFit="1" customWidth="1"/>
    <col min="2571" max="2571" width="9.33203125" style="591" customWidth="1"/>
    <col min="2572" max="2575" width="9.33203125" style="591" bestFit="1" customWidth="1"/>
    <col min="2576" max="2576" width="9.33203125" style="591" customWidth="1"/>
    <col min="2577" max="2577" width="9.33203125" style="591" bestFit="1" customWidth="1"/>
    <col min="2578" max="2578" width="10" style="591" bestFit="1" customWidth="1"/>
    <col min="2579" max="2579" width="47.6640625" style="591" customWidth="1"/>
    <col min="2580" max="2580" width="9.109375" style="591"/>
    <col min="2581" max="2581" width="11.5546875" style="591" bestFit="1" customWidth="1"/>
    <col min="2582" max="2813" width="9.109375" style="591"/>
    <col min="2814" max="2814" width="40.44140625" style="591" customWidth="1"/>
    <col min="2815" max="2826" width="9.33203125" style="591" bestFit="1" customWidth="1"/>
    <col min="2827" max="2827" width="9.33203125" style="591" customWidth="1"/>
    <col min="2828" max="2831" width="9.33203125" style="591" bestFit="1" customWidth="1"/>
    <col min="2832" max="2832" width="9.33203125" style="591" customWidth="1"/>
    <col min="2833" max="2833" width="9.33203125" style="591" bestFit="1" customWidth="1"/>
    <col min="2834" max="2834" width="10" style="591" bestFit="1" customWidth="1"/>
    <col min="2835" max="2835" width="47.6640625" style="591" customWidth="1"/>
    <col min="2836" max="2836" width="9.109375" style="591"/>
    <col min="2837" max="2837" width="11.5546875" style="591" bestFit="1" customWidth="1"/>
    <col min="2838" max="3069" width="9.109375" style="591"/>
    <col min="3070" max="3070" width="40.44140625" style="591" customWidth="1"/>
    <col min="3071" max="3082" width="9.33203125" style="591" bestFit="1" customWidth="1"/>
    <col min="3083" max="3083" width="9.33203125" style="591" customWidth="1"/>
    <col min="3084" max="3087" width="9.33203125" style="591" bestFit="1" customWidth="1"/>
    <col min="3088" max="3088" width="9.33203125" style="591" customWidth="1"/>
    <col min="3089" max="3089" width="9.33203125" style="591" bestFit="1" customWidth="1"/>
    <col min="3090" max="3090" width="10" style="591" bestFit="1" customWidth="1"/>
    <col min="3091" max="3091" width="47.6640625" style="591" customWidth="1"/>
    <col min="3092" max="3092" width="9.109375" style="591"/>
    <col min="3093" max="3093" width="11.5546875" style="591" bestFit="1" customWidth="1"/>
    <col min="3094" max="3325" width="9.109375" style="591"/>
    <col min="3326" max="3326" width="40.44140625" style="591" customWidth="1"/>
    <col min="3327" max="3338" width="9.33203125" style="591" bestFit="1" customWidth="1"/>
    <col min="3339" max="3339" width="9.33203125" style="591" customWidth="1"/>
    <col min="3340" max="3343" width="9.33203125" style="591" bestFit="1" customWidth="1"/>
    <col min="3344" max="3344" width="9.33203125" style="591" customWidth="1"/>
    <col min="3345" max="3345" width="9.33203125" style="591" bestFit="1" customWidth="1"/>
    <col min="3346" max="3346" width="10" style="591" bestFit="1" customWidth="1"/>
    <col min="3347" max="3347" width="47.6640625" style="591" customWidth="1"/>
    <col min="3348" max="3348" width="9.109375" style="591"/>
    <col min="3349" max="3349" width="11.5546875" style="591" bestFit="1" customWidth="1"/>
    <col min="3350" max="3581" width="9.109375" style="591"/>
    <col min="3582" max="3582" width="40.44140625" style="591" customWidth="1"/>
    <col min="3583" max="3594" width="9.33203125" style="591" bestFit="1" customWidth="1"/>
    <col min="3595" max="3595" width="9.33203125" style="591" customWidth="1"/>
    <col min="3596" max="3599" width="9.33203125" style="591" bestFit="1" customWidth="1"/>
    <col min="3600" max="3600" width="9.33203125" style="591" customWidth="1"/>
    <col min="3601" max="3601" width="9.33203125" style="591" bestFit="1" customWidth="1"/>
    <col min="3602" max="3602" width="10" style="591" bestFit="1" customWidth="1"/>
    <col min="3603" max="3603" width="47.6640625" style="591" customWidth="1"/>
    <col min="3604" max="3604" width="9.109375" style="591"/>
    <col min="3605" max="3605" width="11.5546875" style="591" bestFit="1" customWidth="1"/>
    <col min="3606" max="3837" width="9.109375" style="591"/>
    <col min="3838" max="3838" width="40.44140625" style="591" customWidth="1"/>
    <col min="3839" max="3850" width="9.33203125" style="591" bestFit="1" customWidth="1"/>
    <col min="3851" max="3851" width="9.33203125" style="591" customWidth="1"/>
    <col min="3852" max="3855" width="9.33203125" style="591" bestFit="1" customWidth="1"/>
    <col min="3856" max="3856" width="9.33203125" style="591" customWidth="1"/>
    <col min="3857" max="3857" width="9.33203125" style="591" bestFit="1" customWidth="1"/>
    <col min="3858" max="3858" width="10" style="591" bestFit="1" customWidth="1"/>
    <col min="3859" max="3859" width="47.6640625" style="591" customWidth="1"/>
    <col min="3860" max="3860" width="9.109375" style="591"/>
    <col min="3861" max="3861" width="11.5546875" style="591" bestFit="1" customWidth="1"/>
    <col min="3862" max="4093" width="9.109375" style="591"/>
    <col min="4094" max="4094" width="40.44140625" style="591" customWidth="1"/>
    <col min="4095" max="4106" width="9.33203125" style="591" bestFit="1" customWidth="1"/>
    <col min="4107" max="4107" width="9.33203125" style="591" customWidth="1"/>
    <col min="4108" max="4111" width="9.33203125" style="591" bestFit="1" customWidth="1"/>
    <col min="4112" max="4112" width="9.33203125" style="591" customWidth="1"/>
    <col min="4113" max="4113" width="9.33203125" style="591" bestFit="1" customWidth="1"/>
    <col min="4114" max="4114" width="10" style="591" bestFit="1" customWidth="1"/>
    <col min="4115" max="4115" width="47.6640625" style="591" customWidth="1"/>
    <col min="4116" max="4116" width="9.109375" style="591"/>
    <col min="4117" max="4117" width="11.5546875" style="591" bestFit="1" customWidth="1"/>
    <col min="4118" max="4349" width="9.109375" style="591"/>
    <col min="4350" max="4350" width="40.44140625" style="591" customWidth="1"/>
    <col min="4351" max="4362" width="9.33203125" style="591" bestFit="1" customWidth="1"/>
    <col min="4363" max="4363" width="9.33203125" style="591" customWidth="1"/>
    <col min="4364" max="4367" width="9.33203125" style="591" bestFit="1" customWidth="1"/>
    <col min="4368" max="4368" width="9.33203125" style="591" customWidth="1"/>
    <col min="4369" max="4369" width="9.33203125" style="591" bestFit="1" customWidth="1"/>
    <col min="4370" max="4370" width="10" style="591" bestFit="1" customWidth="1"/>
    <col min="4371" max="4371" width="47.6640625" style="591" customWidth="1"/>
    <col min="4372" max="4372" width="9.109375" style="591"/>
    <col min="4373" max="4373" width="11.5546875" style="591" bestFit="1" customWidth="1"/>
    <col min="4374" max="4605" width="9.109375" style="591"/>
    <col min="4606" max="4606" width="40.44140625" style="591" customWidth="1"/>
    <col min="4607" max="4618" width="9.33203125" style="591" bestFit="1" customWidth="1"/>
    <col min="4619" max="4619" width="9.33203125" style="591" customWidth="1"/>
    <col min="4620" max="4623" width="9.33203125" style="591" bestFit="1" customWidth="1"/>
    <col min="4624" max="4624" width="9.33203125" style="591" customWidth="1"/>
    <col min="4625" max="4625" width="9.33203125" style="591" bestFit="1" customWidth="1"/>
    <col min="4626" max="4626" width="10" style="591" bestFit="1" customWidth="1"/>
    <col min="4627" max="4627" width="47.6640625" style="591" customWidth="1"/>
    <col min="4628" max="4628" width="9.109375" style="591"/>
    <col min="4629" max="4629" width="11.5546875" style="591" bestFit="1" customWidth="1"/>
    <col min="4630" max="4861" width="9.109375" style="591"/>
    <col min="4862" max="4862" width="40.44140625" style="591" customWidth="1"/>
    <col min="4863" max="4874" width="9.33203125" style="591" bestFit="1" customWidth="1"/>
    <col min="4875" max="4875" width="9.33203125" style="591" customWidth="1"/>
    <col min="4876" max="4879" width="9.33203125" style="591" bestFit="1" customWidth="1"/>
    <col min="4880" max="4880" width="9.33203125" style="591" customWidth="1"/>
    <col min="4881" max="4881" width="9.33203125" style="591" bestFit="1" customWidth="1"/>
    <col min="4882" max="4882" width="10" style="591" bestFit="1" customWidth="1"/>
    <col min="4883" max="4883" width="47.6640625" style="591" customWidth="1"/>
    <col min="4884" max="4884" width="9.109375" style="591"/>
    <col min="4885" max="4885" width="11.5546875" style="591" bestFit="1" customWidth="1"/>
    <col min="4886" max="5117" width="9.109375" style="591"/>
    <col min="5118" max="5118" width="40.44140625" style="591" customWidth="1"/>
    <col min="5119" max="5130" width="9.33203125" style="591" bestFit="1" customWidth="1"/>
    <col min="5131" max="5131" width="9.33203125" style="591" customWidth="1"/>
    <col min="5132" max="5135" width="9.33203125" style="591" bestFit="1" customWidth="1"/>
    <col min="5136" max="5136" width="9.33203125" style="591" customWidth="1"/>
    <col min="5137" max="5137" width="9.33203125" style="591" bestFit="1" customWidth="1"/>
    <col min="5138" max="5138" width="10" style="591" bestFit="1" customWidth="1"/>
    <col min="5139" max="5139" width="47.6640625" style="591" customWidth="1"/>
    <col min="5140" max="5140" width="9.109375" style="591"/>
    <col min="5141" max="5141" width="11.5546875" style="591" bestFit="1" customWidth="1"/>
    <col min="5142" max="5373" width="9.109375" style="591"/>
    <col min="5374" max="5374" width="40.44140625" style="591" customWidth="1"/>
    <col min="5375" max="5386" width="9.33203125" style="591" bestFit="1" customWidth="1"/>
    <col min="5387" max="5387" width="9.33203125" style="591" customWidth="1"/>
    <col min="5388" max="5391" width="9.33203125" style="591" bestFit="1" customWidth="1"/>
    <col min="5392" max="5392" width="9.33203125" style="591" customWidth="1"/>
    <col min="5393" max="5393" width="9.33203125" style="591" bestFit="1" customWidth="1"/>
    <col min="5394" max="5394" width="10" style="591" bestFit="1" customWidth="1"/>
    <col min="5395" max="5395" width="47.6640625" style="591" customWidth="1"/>
    <col min="5396" max="5396" width="9.109375" style="591"/>
    <col min="5397" max="5397" width="11.5546875" style="591" bestFit="1" customWidth="1"/>
    <col min="5398" max="5629" width="9.109375" style="591"/>
    <col min="5630" max="5630" width="40.44140625" style="591" customWidth="1"/>
    <col min="5631" max="5642" width="9.33203125" style="591" bestFit="1" customWidth="1"/>
    <col min="5643" max="5643" width="9.33203125" style="591" customWidth="1"/>
    <col min="5644" max="5647" width="9.33203125" style="591" bestFit="1" customWidth="1"/>
    <col min="5648" max="5648" width="9.33203125" style="591" customWidth="1"/>
    <col min="5649" max="5649" width="9.33203125" style="591" bestFit="1" customWidth="1"/>
    <col min="5650" max="5650" width="10" style="591" bestFit="1" customWidth="1"/>
    <col min="5651" max="5651" width="47.6640625" style="591" customWidth="1"/>
    <col min="5652" max="5652" width="9.109375" style="591"/>
    <col min="5653" max="5653" width="11.5546875" style="591" bestFit="1" customWidth="1"/>
    <col min="5654" max="5885" width="9.109375" style="591"/>
    <col min="5886" max="5886" width="40.44140625" style="591" customWidth="1"/>
    <col min="5887" max="5898" width="9.33203125" style="591" bestFit="1" customWidth="1"/>
    <col min="5899" max="5899" width="9.33203125" style="591" customWidth="1"/>
    <col min="5900" max="5903" width="9.33203125" style="591" bestFit="1" customWidth="1"/>
    <col min="5904" max="5904" width="9.33203125" style="591" customWidth="1"/>
    <col min="5905" max="5905" width="9.33203125" style="591" bestFit="1" customWidth="1"/>
    <col min="5906" max="5906" width="10" style="591" bestFit="1" customWidth="1"/>
    <col min="5907" max="5907" width="47.6640625" style="591" customWidth="1"/>
    <col min="5908" max="5908" width="9.109375" style="591"/>
    <col min="5909" max="5909" width="11.5546875" style="591" bestFit="1" customWidth="1"/>
    <col min="5910" max="6141" width="9.109375" style="591"/>
    <col min="6142" max="6142" width="40.44140625" style="591" customWidth="1"/>
    <col min="6143" max="6154" width="9.33203125" style="591" bestFit="1" customWidth="1"/>
    <col min="6155" max="6155" width="9.33203125" style="591" customWidth="1"/>
    <col min="6156" max="6159" width="9.33203125" style="591" bestFit="1" customWidth="1"/>
    <col min="6160" max="6160" width="9.33203125" style="591" customWidth="1"/>
    <col min="6161" max="6161" width="9.33203125" style="591" bestFit="1" customWidth="1"/>
    <col min="6162" max="6162" width="10" style="591" bestFit="1" customWidth="1"/>
    <col min="6163" max="6163" width="47.6640625" style="591" customWidth="1"/>
    <col min="6164" max="6164" width="9.109375" style="591"/>
    <col min="6165" max="6165" width="11.5546875" style="591" bestFit="1" customWidth="1"/>
    <col min="6166" max="6397" width="9.109375" style="591"/>
    <col min="6398" max="6398" width="40.44140625" style="591" customWidth="1"/>
    <col min="6399" max="6410" width="9.33203125" style="591" bestFit="1" customWidth="1"/>
    <col min="6411" max="6411" width="9.33203125" style="591" customWidth="1"/>
    <col min="6412" max="6415" width="9.33203125" style="591" bestFit="1" customWidth="1"/>
    <col min="6416" max="6416" width="9.33203125" style="591" customWidth="1"/>
    <col min="6417" max="6417" width="9.33203125" style="591" bestFit="1" customWidth="1"/>
    <col min="6418" max="6418" width="10" style="591" bestFit="1" customWidth="1"/>
    <col min="6419" max="6419" width="47.6640625" style="591" customWidth="1"/>
    <col min="6420" max="6420" width="9.109375" style="591"/>
    <col min="6421" max="6421" width="11.5546875" style="591" bestFit="1" customWidth="1"/>
    <col min="6422" max="6653" width="9.109375" style="591"/>
    <col min="6654" max="6654" width="40.44140625" style="591" customWidth="1"/>
    <col min="6655" max="6666" width="9.33203125" style="591" bestFit="1" customWidth="1"/>
    <col min="6667" max="6667" width="9.33203125" style="591" customWidth="1"/>
    <col min="6668" max="6671" width="9.33203125" style="591" bestFit="1" customWidth="1"/>
    <col min="6672" max="6672" width="9.33203125" style="591" customWidth="1"/>
    <col min="6673" max="6673" width="9.33203125" style="591" bestFit="1" customWidth="1"/>
    <col min="6674" max="6674" width="10" style="591" bestFit="1" customWidth="1"/>
    <col min="6675" max="6675" width="47.6640625" style="591" customWidth="1"/>
    <col min="6676" max="6676" width="9.109375" style="591"/>
    <col min="6677" max="6677" width="11.5546875" style="591" bestFit="1" customWidth="1"/>
    <col min="6678" max="6909" width="9.109375" style="591"/>
    <col min="6910" max="6910" width="40.44140625" style="591" customWidth="1"/>
    <col min="6911" max="6922" width="9.33203125" style="591" bestFit="1" customWidth="1"/>
    <col min="6923" max="6923" width="9.33203125" style="591" customWidth="1"/>
    <col min="6924" max="6927" width="9.33203125" style="591" bestFit="1" customWidth="1"/>
    <col min="6928" max="6928" width="9.33203125" style="591" customWidth="1"/>
    <col min="6929" max="6929" width="9.33203125" style="591" bestFit="1" customWidth="1"/>
    <col min="6930" max="6930" width="10" style="591" bestFit="1" customWidth="1"/>
    <col min="6931" max="6931" width="47.6640625" style="591" customWidth="1"/>
    <col min="6932" max="6932" width="9.109375" style="591"/>
    <col min="6933" max="6933" width="11.5546875" style="591" bestFit="1" customWidth="1"/>
    <col min="6934" max="7165" width="9.109375" style="591"/>
    <col min="7166" max="7166" width="40.44140625" style="591" customWidth="1"/>
    <col min="7167" max="7178" width="9.33203125" style="591" bestFit="1" customWidth="1"/>
    <col min="7179" max="7179" width="9.33203125" style="591" customWidth="1"/>
    <col min="7180" max="7183" width="9.33203125" style="591" bestFit="1" customWidth="1"/>
    <col min="7184" max="7184" width="9.33203125" style="591" customWidth="1"/>
    <col min="7185" max="7185" width="9.33203125" style="591" bestFit="1" customWidth="1"/>
    <col min="7186" max="7186" width="10" style="591" bestFit="1" customWidth="1"/>
    <col min="7187" max="7187" width="47.6640625" style="591" customWidth="1"/>
    <col min="7188" max="7188" width="9.109375" style="591"/>
    <col min="7189" max="7189" width="11.5546875" style="591" bestFit="1" customWidth="1"/>
    <col min="7190" max="7421" width="9.109375" style="591"/>
    <col min="7422" max="7422" width="40.44140625" style="591" customWidth="1"/>
    <col min="7423" max="7434" width="9.33203125" style="591" bestFit="1" customWidth="1"/>
    <col min="7435" max="7435" width="9.33203125" style="591" customWidth="1"/>
    <col min="7436" max="7439" width="9.33203125" style="591" bestFit="1" customWidth="1"/>
    <col min="7440" max="7440" width="9.33203125" style="591" customWidth="1"/>
    <col min="7441" max="7441" width="9.33203125" style="591" bestFit="1" customWidth="1"/>
    <col min="7442" max="7442" width="10" style="591" bestFit="1" customWidth="1"/>
    <col min="7443" max="7443" width="47.6640625" style="591" customWidth="1"/>
    <col min="7444" max="7444" width="9.109375" style="591"/>
    <col min="7445" max="7445" width="11.5546875" style="591" bestFit="1" customWidth="1"/>
    <col min="7446" max="7677" width="9.109375" style="591"/>
    <col min="7678" max="7678" width="40.44140625" style="591" customWidth="1"/>
    <col min="7679" max="7690" width="9.33203125" style="591" bestFit="1" customWidth="1"/>
    <col min="7691" max="7691" width="9.33203125" style="591" customWidth="1"/>
    <col min="7692" max="7695" width="9.33203125" style="591" bestFit="1" customWidth="1"/>
    <col min="7696" max="7696" width="9.33203125" style="591" customWidth="1"/>
    <col min="7697" max="7697" width="9.33203125" style="591" bestFit="1" customWidth="1"/>
    <col min="7698" max="7698" width="10" style="591" bestFit="1" customWidth="1"/>
    <col min="7699" max="7699" width="47.6640625" style="591" customWidth="1"/>
    <col min="7700" max="7700" width="9.109375" style="591"/>
    <col min="7701" max="7701" width="11.5546875" style="591" bestFit="1" customWidth="1"/>
    <col min="7702" max="7933" width="9.109375" style="591"/>
    <col min="7934" max="7934" width="40.44140625" style="591" customWidth="1"/>
    <col min="7935" max="7946" width="9.33203125" style="591" bestFit="1" customWidth="1"/>
    <col min="7947" max="7947" width="9.33203125" style="591" customWidth="1"/>
    <col min="7948" max="7951" width="9.33203125" style="591" bestFit="1" customWidth="1"/>
    <col min="7952" max="7952" width="9.33203125" style="591" customWidth="1"/>
    <col min="7953" max="7953" width="9.33203125" style="591" bestFit="1" customWidth="1"/>
    <col min="7954" max="7954" width="10" style="591" bestFit="1" customWidth="1"/>
    <col min="7955" max="7955" width="47.6640625" style="591" customWidth="1"/>
    <col min="7956" max="7956" width="9.109375" style="591"/>
    <col min="7957" max="7957" width="11.5546875" style="591" bestFit="1" customWidth="1"/>
    <col min="7958" max="8189" width="9.109375" style="591"/>
    <col min="8190" max="8190" width="40.44140625" style="591" customWidth="1"/>
    <col min="8191" max="8202" width="9.33203125" style="591" bestFit="1" customWidth="1"/>
    <col min="8203" max="8203" width="9.33203125" style="591" customWidth="1"/>
    <col min="8204" max="8207" width="9.33203125" style="591" bestFit="1" customWidth="1"/>
    <col min="8208" max="8208" width="9.33203125" style="591" customWidth="1"/>
    <col min="8209" max="8209" width="9.33203125" style="591" bestFit="1" customWidth="1"/>
    <col min="8210" max="8210" width="10" style="591" bestFit="1" customWidth="1"/>
    <col min="8211" max="8211" width="47.6640625" style="591" customWidth="1"/>
    <col min="8212" max="8212" width="9.109375" style="591"/>
    <col min="8213" max="8213" width="11.5546875" style="591" bestFit="1" customWidth="1"/>
    <col min="8214" max="8445" width="9.109375" style="591"/>
    <col min="8446" max="8446" width="40.44140625" style="591" customWidth="1"/>
    <col min="8447" max="8458" width="9.33203125" style="591" bestFit="1" customWidth="1"/>
    <col min="8459" max="8459" width="9.33203125" style="591" customWidth="1"/>
    <col min="8460" max="8463" width="9.33203125" style="591" bestFit="1" customWidth="1"/>
    <col min="8464" max="8464" width="9.33203125" style="591" customWidth="1"/>
    <col min="8465" max="8465" width="9.33203125" style="591" bestFit="1" customWidth="1"/>
    <col min="8466" max="8466" width="10" style="591" bestFit="1" customWidth="1"/>
    <col min="8467" max="8467" width="47.6640625" style="591" customWidth="1"/>
    <col min="8468" max="8468" width="9.109375" style="591"/>
    <col min="8469" max="8469" width="11.5546875" style="591" bestFit="1" customWidth="1"/>
    <col min="8470" max="8701" width="9.109375" style="591"/>
    <col min="8702" max="8702" width="40.44140625" style="591" customWidth="1"/>
    <col min="8703" max="8714" width="9.33203125" style="591" bestFit="1" customWidth="1"/>
    <col min="8715" max="8715" width="9.33203125" style="591" customWidth="1"/>
    <col min="8716" max="8719" width="9.33203125" style="591" bestFit="1" customWidth="1"/>
    <col min="8720" max="8720" width="9.33203125" style="591" customWidth="1"/>
    <col min="8721" max="8721" width="9.33203125" style="591" bestFit="1" customWidth="1"/>
    <col min="8722" max="8722" width="10" style="591" bestFit="1" customWidth="1"/>
    <col min="8723" max="8723" width="47.6640625" style="591" customWidth="1"/>
    <col min="8724" max="8724" width="9.109375" style="591"/>
    <col min="8725" max="8725" width="11.5546875" style="591" bestFit="1" customWidth="1"/>
    <col min="8726" max="8957" width="9.109375" style="591"/>
    <col min="8958" max="8958" width="40.44140625" style="591" customWidth="1"/>
    <col min="8959" max="8970" width="9.33203125" style="591" bestFit="1" customWidth="1"/>
    <col min="8971" max="8971" width="9.33203125" style="591" customWidth="1"/>
    <col min="8972" max="8975" width="9.33203125" style="591" bestFit="1" customWidth="1"/>
    <col min="8976" max="8976" width="9.33203125" style="591" customWidth="1"/>
    <col min="8977" max="8977" width="9.33203125" style="591" bestFit="1" customWidth="1"/>
    <col min="8978" max="8978" width="10" style="591" bestFit="1" customWidth="1"/>
    <col min="8979" max="8979" width="47.6640625" style="591" customWidth="1"/>
    <col min="8980" max="8980" width="9.109375" style="591"/>
    <col min="8981" max="8981" width="11.5546875" style="591" bestFit="1" customWidth="1"/>
    <col min="8982" max="9213" width="9.109375" style="591"/>
    <col min="9214" max="9214" width="40.44140625" style="591" customWidth="1"/>
    <col min="9215" max="9226" width="9.33203125" style="591" bestFit="1" customWidth="1"/>
    <col min="9227" max="9227" width="9.33203125" style="591" customWidth="1"/>
    <col min="9228" max="9231" width="9.33203125" style="591" bestFit="1" customWidth="1"/>
    <col min="9232" max="9232" width="9.33203125" style="591" customWidth="1"/>
    <col min="9233" max="9233" width="9.33203125" style="591" bestFit="1" customWidth="1"/>
    <col min="9234" max="9234" width="10" style="591" bestFit="1" customWidth="1"/>
    <col min="9235" max="9235" width="47.6640625" style="591" customWidth="1"/>
    <col min="9236" max="9236" width="9.109375" style="591"/>
    <col min="9237" max="9237" width="11.5546875" style="591" bestFit="1" customWidth="1"/>
    <col min="9238" max="9469" width="9.109375" style="591"/>
    <col min="9470" max="9470" width="40.44140625" style="591" customWidth="1"/>
    <col min="9471" max="9482" width="9.33203125" style="591" bestFit="1" customWidth="1"/>
    <col min="9483" max="9483" width="9.33203125" style="591" customWidth="1"/>
    <col min="9484" max="9487" width="9.33203125" style="591" bestFit="1" customWidth="1"/>
    <col min="9488" max="9488" width="9.33203125" style="591" customWidth="1"/>
    <col min="9489" max="9489" width="9.33203125" style="591" bestFit="1" customWidth="1"/>
    <col min="9490" max="9490" width="10" style="591" bestFit="1" customWidth="1"/>
    <col min="9491" max="9491" width="47.6640625" style="591" customWidth="1"/>
    <col min="9492" max="9492" width="9.109375" style="591"/>
    <col min="9493" max="9493" width="11.5546875" style="591" bestFit="1" customWidth="1"/>
    <col min="9494" max="9725" width="9.109375" style="591"/>
    <col min="9726" max="9726" width="40.44140625" style="591" customWidth="1"/>
    <col min="9727" max="9738" width="9.33203125" style="591" bestFit="1" customWidth="1"/>
    <col min="9739" max="9739" width="9.33203125" style="591" customWidth="1"/>
    <col min="9740" max="9743" width="9.33203125" style="591" bestFit="1" customWidth="1"/>
    <col min="9744" max="9744" width="9.33203125" style="591" customWidth="1"/>
    <col min="9745" max="9745" width="9.33203125" style="591" bestFit="1" customWidth="1"/>
    <col min="9746" max="9746" width="10" style="591" bestFit="1" customWidth="1"/>
    <col min="9747" max="9747" width="47.6640625" style="591" customWidth="1"/>
    <col min="9748" max="9748" width="9.109375" style="591"/>
    <col min="9749" max="9749" width="11.5546875" style="591" bestFit="1" customWidth="1"/>
    <col min="9750" max="9981" width="9.109375" style="591"/>
    <col min="9982" max="9982" width="40.44140625" style="591" customWidth="1"/>
    <col min="9983" max="9994" width="9.33203125" style="591" bestFit="1" customWidth="1"/>
    <col min="9995" max="9995" width="9.33203125" style="591" customWidth="1"/>
    <col min="9996" max="9999" width="9.33203125" style="591" bestFit="1" customWidth="1"/>
    <col min="10000" max="10000" width="9.33203125" style="591" customWidth="1"/>
    <col min="10001" max="10001" width="9.33203125" style="591" bestFit="1" customWidth="1"/>
    <col min="10002" max="10002" width="10" style="591" bestFit="1" customWidth="1"/>
    <col min="10003" max="10003" width="47.6640625" style="591" customWidth="1"/>
    <col min="10004" max="10004" width="9.109375" style="591"/>
    <col min="10005" max="10005" width="11.5546875" style="591" bestFit="1" customWidth="1"/>
    <col min="10006" max="10237" width="9.109375" style="591"/>
    <col min="10238" max="10238" width="40.44140625" style="591" customWidth="1"/>
    <col min="10239" max="10250" width="9.33203125" style="591" bestFit="1" customWidth="1"/>
    <col min="10251" max="10251" width="9.33203125" style="591" customWidth="1"/>
    <col min="10252" max="10255" width="9.33203125" style="591" bestFit="1" customWidth="1"/>
    <col min="10256" max="10256" width="9.33203125" style="591" customWidth="1"/>
    <col min="10257" max="10257" width="9.33203125" style="591" bestFit="1" customWidth="1"/>
    <col min="10258" max="10258" width="10" style="591" bestFit="1" customWidth="1"/>
    <col min="10259" max="10259" width="47.6640625" style="591" customWidth="1"/>
    <col min="10260" max="10260" width="9.109375" style="591"/>
    <col min="10261" max="10261" width="11.5546875" style="591" bestFit="1" customWidth="1"/>
    <col min="10262" max="10493" width="9.109375" style="591"/>
    <col min="10494" max="10494" width="40.44140625" style="591" customWidth="1"/>
    <col min="10495" max="10506" width="9.33203125" style="591" bestFit="1" customWidth="1"/>
    <col min="10507" max="10507" width="9.33203125" style="591" customWidth="1"/>
    <col min="10508" max="10511" width="9.33203125" style="591" bestFit="1" customWidth="1"/>
    <col min="10512" max="10512" width="9.33203125" style="591" customWidth="1"/>
    <col min="10513" max="10513" width="9.33203125" style="591" bestFit="1" customWidth="1"/>
    <col min="10514" max="10514" width="10" style="591" bestFit="1" customWidth="1"/>
    <col min="10515" max="10515" width="47.6640625" style="591" customWidth="1"/>
    <col min="10516" max="10516" width="9.109375" style="591"/>
    <col min="10517" max="10517" width="11.5546875" style="591" bestFit="1" customWidth="1"/>
    <col min="10518" max="10749" width="9.109375" style="591"/>
    <col min="10750" max="10750" width="40.44140625" style="591" customWidth="1"/>
    <col min="10751" max="10762" width="9.33203125" style="591" bestFit="1" customWidth="1"/>
    <col min="10763" max="10763" width="9.33203125" style="591" customWidth="1"/>
    <col min="10764" max="10767" width="9.33203125" style="591" bestFit="1" customWidth="1"/>
    <col min="10768" max="10768" width="9.33203125" style="591" customWidth="1"/>
    <col min="10769" max="10769" width="9.33203125" style="591" bestFit="1" customWidth="1"/>
    <col min="10770" max="10770" width="10" style="591" bestFit="1" customWidth="1"/>
    <col min="10771" max="10771" width="47.6640625" style="591" customWidth="1"/>
    <col min="10772" max="10772" width="9.109375" style="591"/>
    <col min="10773" max="10773" width="11.5546875" style="591" bestFit="1" customWidth="1"/>
    <col min="10774" max="11005" width="9.109375" style="591"/>
    <col min="11006" max="11006" width="40.44140625" style="591" customWidth="1"/>
    <col min="11007" max="11018" width="9.33203125" style="591" bestFit="1" customWidth="1"/>
    <col min="11019" max="11019" width="9.33203125" style="591" customWidth="1"/>
    <col min="11020" max="11023" width="9.33203125" style="591" bestFit="1" customWidth="1"/>
    <col min="11024" max="11024" width="9.33203125" style="591" customWidth="1"/>
    <col min="11025" max="11025" width="9.33203125" style="591" bestFit="1" customWidth="1"/>
    <col min="11026" max="11026" width="10" style="591" bestFit="1" customWidth="1"/>
    <col min="11027" max="11027" width="47.6640625" style="591" customWidth="1"/>
    <col min="11028" max="11028" width="9.109375" style="591"/>
    <col min="11029" max="11029" width="11.5546875" style="591" bestFit="1" customWidth="1"/>
    <col min="11030" max="11261" width="9.109375" style="591"/>
    <col min="11262" max="11262" width="40.44140625" style="591" customWidth="1"/>
    <col min="11263" max="11274" width="9.33203125" style="591" bestFit="1" customWidth="1"/>
    <col min="11275" max="11275" width="9.33203125" style="591" customWidth="1"/>
    <col min="11276" max="11279" width="9.33203125" style="591" bestFit="1" customWidth="1"/>
    <col min="11280" max="11280" width="9.33203125" style="591" customWidth="1"/>
    <col min="11281" max="11281" width="9.33203125" style="591" bestFit="1" customWidth="1"/>
    <col min="11282" max="11282" width="10" style="591" bestFit="1" customWidth="1"/>
    <col min="11283" max="11283" width="47.6640625" style="591" customWidth="1"/>
    <col min="11284" max="11284" width="9.109375" style="591"/>
    <col min="11285" max="11285" width="11.5546875" style="591" bestFit="1" customWidth="1"/>
    <col min="11286" max="11517" width="9.109375" style="591"/>
    <col min="11518" max="11518" width="40.44140625" style="591" customWidth="1"/>
    <col min="11519" max="11530" width="9.33203125" style="591" bestFit="1" customWidth="1"/>
    <col min="11531" max="11531" width="9.33203125" style="591" customWidth="1"/>
    <col min="11532" max="11535" width="9.33203125" style="591" bestFit="1" customWidth="1"/>
    <col min="11536" max="11536" width="9.33203125" style="591" customWidth="1"/>
    <col min="11537" max="11537" width="9.33203125" style="591" bestFit="1" customWidth="1"/>
    <col min="11538" max="11538" width="10" style="591" bestFit="1" customWidth="1"/>
    <col min="11539" max="11539" width="47.6640625" style="591" customWidth="1"/>
    <col min="11540" max="11540" width="9.109375" style="591"/>
    <col min="11541" max="11541" width="11.5546875" style="591" bestFit="1" customWidth="1"/>
    <col min="11542" max="11773" width="9.109375" style="591"/>
    <col min="11774" max="11774" width="40.44140625" style="591" customWidth="1"/>
    <col min="11775" max="11786" width="9.33203125" style="591" bestFit="1" customWidth="1"/>
    <col min="11787" max="11787" width="9.33203125" style="591" customWidth="1"/>
    <col min="11788" max="11791" width="9.33203125" style="591" bestFit="1" customWidth="1"/>
    <col min="11792" max="11792" width="9.33203125" style="591" customWidth="1"/>
    <col min="11793" max="11793" width="9.33203125" style="591" bestFit="1" customWidth="1"/>
    <col min="11794" max="11794" width="10" style="591" bestFit="1" customWidth="1"/>
    <col min="11795" max="11795" width="47.6640625" style="591" customWidth="1"/>
    <col min="11796" max="11796" width="9.109375" style="591"/>
    <col min="11797" max="11797" width="11.5546875" style="591" bestFit="1" customWidth="1"/>
    <col min="11798" max="12029" width="9.109375" style="591"/>
    <col min="12030" max="12030" width="40.44140625" style="591" customWidth="1"/>
    <col min="12031" max="12042" width="9.33203125" style="591" bestFit="1" customWidth="1"/>
    <col min="12043" max="12043" width="9.33203125" style="591" customWidth="1"/>
    <col min="12044" max="12047" width="9.33203125" style="591" bestFit="1" customWidth="1"/>
    <col min="12048" max="12048" width="9.33203125" style="591" customWidth="1"/>
    <col min="12049" max="12049" width="9.33203125" style="591" bestFit="1" customWidth="1"/>
    <col min="12050" max="12050" width="10" style="591" bestFit="1" customWidth="1"/>
    <col min="12051" max="12051" width="47.6640625" style="591" customWidth="1"/>
    <col min="12052" max="12052" width="9.109375" style="591"/>
    <col min="12053" max="12053" width="11.5546875" style="591" bestFit="1" customWidth="1"/>
    <col min="12054" max="12285" width="9.109375" style="591"/>
    <col min="12286" max="12286" width="40.44140625" style="591" customWidth="1"/>
    <col min="12287" max="12298" width="9.33203125" style="591" bestFit="1" customWidth="1"/>
    <col min="12299" max="12299" width="9.33203125" style="591" customWidth="1"/>
    <col min="12300" max="12303" width="9.33203125" style="591" bestFit="1" customWidth="1"/>
    <col min="12304" max="12304" width="9.33203125" style="591" customWidth="1"/>
    <col min="12305" max="12305" width="9.33203125" style="591" bestFit="1" customWidth="1"/>
    <col min="12306" max="12306" width="10" style="591" bestFit="1" customWidth="1"/>
    <col min="12307" max="12307" width="47.6640625" style="591" customWidth="1"/>
    <col min="12308" max="12308" width="9.109375" style="591"/>
    <col min="12309" max="12309" width="11.5546875" style="591" bestFit="1" customWidth="1"/>
    <col min="12310" max="12541" width="9.109375" style="591"/>
    <col min="12542" max="12542" width="40.44140625" style="591" customWidth="1"/>
    <col min="12543" max="12554" width="9.33203125" style="591" bestFit="1" customWidth="1"/>
    <col min="12555" max="12555" width="9.33203125" style="591" customWidth="1"/>
    <col min="12556" max="12559" width="9.33203125" style="591" bestFit="1" customWidth="1"/>
    <col min="12560" max="12560" width="9.33203125" style="591" customWidth="1"/>
    <col min="12561" max="12561" width="9.33203125" style="591" bestFit="1" customWidth="1"/>
    <col min="12562" max="12562" width="10" style="591" bestFit="1" customWidth="1"/>
    <col min="12563" max="12563" width="47.6640625" style="591" customWidth="1"/>
    <col min="12564" max="12564" width="9.109375" style="591"/>
    <col min="12565" max="12565" width="11.5546875" style="591" bestFit="1" customWidth="1"/>
    <col min="12566" max="12797" width="9.109375" style="591"/>
    <col min="12798" max="12798" width="40.44140625" style="591" customWidth="1"/>
    <col min="12799" max="12810" width="9.33203125" style="591" bestFit="1" customWidth="1"/>
    <col min="12811" max="12811" width="9.33203125" style="591" customWidth="1"/>
    <col min="12812" max="12815" width="9.33203125" style="591" bestFit="1" customWidth="1"/>
    <col min="12816" max="12816" width="9.33203125" style="591" customWidth="1"/>
    <col min="12817" max="12817" width="9.33203125" style="591" bestFit="1" customWidth="1"/>
    <col min="12818" max="12818" width="10" style="591" bestFit="1" customWidth="1"/>
    <col min="12819" max="12819" width="47.6640625" style="591" customWidth="1"/>
    <col min="12820" max="12820" width="9.109375" style="591"/>
    <col min="12821" max="12821" width="11.5546875" style="591" bestFit="1" customWidth="1"/>
    <col min="12822" max="13053" width="9.109375" style="591"/>
    <col min="13054" max="13054" width="40.44140625" style="591" customWidth="1"/>
    <col min="13055" max="13066" width="9.33203125" style="591" bestFit="1" customWidth="1"/>
    <col min="13067" max="13067" width="9.33203125" style="591" customWidth="1"/>
    <col min="13068" max="13071" width="9.33203125" style="591" bestFit="1" customWidth="1"/>
    <col min="13072" max="13072" width="9.33203125" style="591" customWidth="1"/>
    <col min="13073" max="13073" width="9.33203125" style="591" bestFit="1" customWidth="1"/>
    <col min="13074" max="13074" width="10" style="591" bestFit="1" customWidth="1"/>
    <col min="13075" max="13075" width="47.6640625" style="591" customWidth="1"/>
    <col min="13076" max="13076" width="9.109375" style="591"/>
    <col min="13077" max="13077" width="11.5546875" style="591" bestFit="1" customWidth="1"/>
    <col min="13078" max="13309" width="9.109375" style="591"/>
    <col min="13310" max="13310" width="40.44140625" style="591" customWidth="1"/>
    <col min="13311" max="13322" width="9.33203125" style="591" bestFit="1" customWidth="1"/>
    <col min="13323" max="13323" width="9.33203125" style="591" customWidth="1"/>
    <col min="13324" max="13327" width="9.33203125" style="591" bestFit="1" customWidth="1"/>
    <col min="13328" max="13328" width="9.33203125" style="591" customWidth="1"/>
    <col min="13329" max="13329" width="9.33203125" style="591" bestFit="1" customWidth="1"/>
    <col min="13330" max="13330" width="10" style="591" bestFit="1" customWidth="1"/>
    <col min="13331" max="13331" width="47.6640625" style="591" customWidth="1"/>
    <col min="13332" max="13332" width="9.109375" style="591"/>
    <col min="13333" max="13333" width="11.5546875" style="591" bestFit="1" customWidth="1"/>
    <col min="13334" max="13565" width="9.109375" style="591"/>
    <col min="13566" max="13566" width="40.44140625" style="591" customWidth="1"/>
    <col min="13567" max="13578" width="9.33203125" style="591" bestFit="1" customWidth="1"/>
    <col min="13579" max="13579" width="9.33203125" style="591" customWidth="1"/>
    <col min="13580" max="13583" width="9.33203125" style="591" bestFit="1" customWidth="1"/>
    <col min="13584" max="13584" width="9.33203125" style="591" customWidth="1"/>
    <col min="13585" max="13585" width="9.33203125" style="591" bestFit="1" customWidth="1"/>
    <col min="13586" max="13586" width="10" style="591" bestFit="1" customWidth="1"/>
    <col min="13587" max="13587" width="47.6640625" style="591" customWidth="1"/>
    <col min="13588" max="13588" width="9.109375" style="591"/>
    <col min="13589" max="13589" width="11.5546875" style="591" bestFit="1" customWidth="1"/>
    <col min="13590" max="13821" width="9.109375" style="591"/>
    <col min="13822" max="13822" width="40.44140625" style="591" customWidth="1"/>
    <col min="13823" max="13834" width="9.33203125" style="591" bestFit="1" customWidth="1"/>
    <col min="13835" max="13835" width="9.33203125" style="591" customWidth="1"/>
    <col min="13836" max="13839" width="9.33203125" style="591" bestFit="1" customWidth="1"/>
    <col min="13840" max="13840" width="9.33203125" style="591" customWidth="1"/>
    <col min="13841" max="13841" width="9.33203125" style="591" bestFit="1" customWidth="1"/>
    <col min="13842" max="13842" width="10" style="591" bestFit="1" customWidth="1"/>
    <col min="13843" max="13843" width="47.6640625" style="591" customWidth="1"/>
    <col min="13844" max="13844" width="9.109375" style="591"/>
    <col min="13845" max="13845" width="11.5546875" style="591" bestFit="1" customWidth="1"/>
    <col min="13846" max="14077" width="9.109375" style="591"/>
    <col min="14078" max="14078" width="40.44140625" style="591" customWidth="1"/>
    <col min="14079" max="14090" width="9.33203125" style="591" bestFit="1" customWidth="1"/>
    <col min="14091" max="14091" width="9.33203125" style="591" customWidth="1"/>
    <col min="14092" max="14095" width="9.33203125" style="591" bestFit="1" customWidth="1"/>
    <col min="14096" max="14096" width="9.33203125" style="591" customWidth="1"/>
    <col min="14097" max="14097" width="9.33203125" style="591" bestFit="1" customWidth="1"/>
    <col min="14098" max="14098" width="10" style="591" bestFit="1" customWidth="1"/>
    <col min="14099" max="14099" width="47.6640625" style="591" customWidth="1"/>
    <col min="14100" max="14100" width="9.109375" style="591"/>
    <col min="14101" max="14101" width="11.5546875" style="591" bestFit="1" customWidth="1"/>
    <col min="14102" max="14333" width="9.109375" style="591"/>
    <col min="14334" max="14334" width="40.44140625" style="591" customWidth="1"/>
    <col min="14335" max="14346" width="9.33203125" style="591" bestFit="1" customWidth="1"/>
    <col min="14347" max="14347" width="9.33203125" style="591" customWidth="1"/>
    <col min="14348" max="14351" width="9.33203125" style="591" bestFit="1" customWidth="1"/>
    <col min="14352" max="14352" width="9.33203125" style="591" customWidth="1"/>
    <col min="14353" max="14353" width="9.33203125" style="591" bestFit="1" customWidth="1"/>
    <col min="14354" max="14354" width="10" style="591" bestFit="1" customWidth="1"/>
    <col min="14355" max="14355" width="47.6640625" style="591" customWidth="1"/>
    <col min="14356" max="14356" width="9.109375" style="591"/>
    <col min="14357" max="14357" width="11.5546875" style="591" bestFit="1" customWidth="1"/>
    <col min="14358" max="14589" width="9.109375" style="591"/>
    <col min="14590" max="14590" width="40.44140625" style="591" customWidth="1"/>
    <col min="14591" max="14602" width="9.33203125" style="591" bestFit="1" customWidth="1"/>
    <col min="14603" max="14603" width="9.33203125" style="591" customWidth="1"/>
    <col min="14604" max="14607" width="9.33203125" style="591" bestFit="1" customWidth="1"/>
    <col min="14608" max="14608" width="9.33203125" style="591" customWidth="1"/>
    <col min="14609" max="14609" width="9.33203125" style="591" bestFit="1" customWidth="1"/>
    <col min="14610" max="14610" width="10" style="591" bestFit="1" customWidth="1"/>
    <col min="14611" max="14611" width="47.6640625" style="591" customWidth="1"/>
    <col min="14612" max="14612" width="9.109375" style="591"/>
    <col min="14613" max="14613" width="11.5546875" style="591" bestFit="1" customWidth="1"/>
    <col min="14614" max="14845" width="9.109375" style="591"/>
    <col min="14846" max="14846" width="40.44140625" style="591" customWidth="1"/>
    <col min="14847" max="14858" width="9.33203125" style="591" bestFit="1" customWidth="1"/>
    <col min="14859" max="14859" width="9.33203125" style="591" customWidth="1"/>
    <col min="14860" max="14863" width="9.33203125" style="591" bestFit="1" customWidth="1"/>
    <col min="14864" max="14864" width="9.33203125" style="591" customWidth="1"/>
    <col min="14865" max="14865" width="9.33203125" style="591" bestFit="1" customWidth="1"/>
    <col min="14866" max="14866" width="10" style="591" bestFit="1" customWidth="1"/>
    <col min="14867" max="14867" width="47.6640625" style="591" customWidth="1"/>
    <col min="14868" max="14868" width="9.109375" style="591"/>
    <col min="14869" max="14869" width="11.5546875" style="591" bestFit="1" customWidth="1"/>
    <col min="14870" max="15101" width="9.109375" style="591"/>
    <col min="15102" max="15102" width="40.44140625" style="591" customWidth="1"/>
    <col min="15103" max="15114" width="9.33203125" style="591" bestFit="1" customWidth="1"/>
    <col min="15115" max="15115" width="9.33203125" style="591" customWidth="1"/>
    <col min="15116" max="15119" width="9.33203125" style="591" bestFit="1" customWidth="1"/>
    <col min="15120" max="15120" width="9.33203125" style="591" customWidth="1"/>
    <col min="15121" max="15121" width="9.33203125" style="591" bestFit="1" customWidth="1"/>
    <col min="15122" max="15122" width="10" style="591" bestFit="1" customWidth="1"/>
    <col min="15123" max="15123" width="47.6640625" style="591" customWidth="1"/>
    <col min="15124" max="15124" width="9.109375" style="591"/>
    <col min="15125" max="15125" width="11.5546875" style="591" bestFit="1" customWidth="1"/>
    <col min="15126" max="15357" width="9.109375" style="591"/>
    <col min="15358" max="15358" width="40.44140625" style="591" customWidth="1"/>
    <col min="15359" max="15370" width="9.33203125" style="591" bestFit="1" customWidth="1"/>
    <col min="15371" max="15371" width="9.33203125" style="591" customWidth="1"/>
    <col min="15372" max="15375" width="9.33203125" style="591" bestFit="1" customWidth="1"/>
    <col min="15376" max="15376" width="9.33203125" style="591" customWidth="1"/>
    <col min="15377" max="15377" width="9.33203125" style="591" bestFit="1" customWidth="1"/>
    <col min="15378" max="15378" width="10" style="591" bestFit="1" customWidth="1"/>
    <col min="15379" max="15379" width="47.6640625" style="591" customWidth="1"/>
    <col min="15380" max="15380" width="9.109375" style="591"/>
    <col min="15381" max="15381" width="11.5546875" style="591" bestFit="1" customWidth="1"/>
    <col min="15382" max="15613" width="9.109375" style="591"/>
    <col min="15614" max="15614" width="40.44140625" style="591" customWidth="1"/>
    <col min="15615" max="15626" width="9.33203125" style="591" bestFit="1" customWidth="1"/>
    <col min="15627" max="15627" width="9.33203125" style="591" customWidth="1"/>
    <col min="15628" max="15631" width="9.33203125" style="591" bestFit="1" customWidth="1"/>
    <col min="15632" max="15632" width="9.33203125" style="591" customWidth="1"/>
    <col min="15633" max="15633" width="9.33203125" style="591" bestFit="1" customWidth="1"/>
    <col min="15634" max="15634" width="10" style="591" bestFit="1" customWidth="1"/>
    <col min="15635" max="15635" width="47.6640625" style="591" customWidth="1"/>
    <col min="15636" max="15636" width="9.109375" style="591"/>
    <col min="15637" max="15637" width="11.5546875" style="591" bestFit="1" customWidth="1"/>
    <col min="15638" max="15869" width="9.109375" style="591"/>
    <col min="15870" max="15870" width="40.44140625" style="591" customWidth="1"/>
    <col min="15871" max="15882" width="9.33203125" style="591" bestFit="1" customWidth="1"/>
    <col min="15883" max="15883" width="9.33203125" style="591" customWidth="1"/>
    <col min="15884" max="15887" width="9.33203125" style="591" bestFit="1" customWidth="1"/>
    <col min="15888" max="15888" width="9.33203125" style="591" customWidth="1"/>
    <col min="15889" max="15889" width="9.33203125" style="591" bestFit="1" customWidth="1"/>
    <col min="15890" max="15890" width="10" style="591" bestFit="1" customWidth="1"/>
    <col min="15891" max="15891" width="47.6640625" style="591" customWidth="1"/>
    <col min="15892" max="15892" width="9.109375" style="591"/>
    <col min="15893" max="15893" width="11.5546875" style="591" bestFit="1" customWidth="1"/>
    <col min="15894" max="16125" width="9.109375" style="591"/>
    <col min="16126" max="16126" width="40.44140625" style="591" customWidth="1"/>
    <col min="16127" max="16138" width="9.33203125" style="591" bestFit="1" customWidth="1"/>
    <col min="16139" max="16139" width="9.33203125" style="591" customWidth="1"/>
    <col min="16140" max="16143" width="9.33203125" style="591" bestFit="1" customWidth="1"/>
    <col min="16144" max="16144" width="9.33203125" style="591" customWidth="1"/>
    <col min="16145" max="16145" width="9.33203125" style="591" bestFit="1" customWidth="1"/>
    <col min="16146" max="16146" width="10" style="591" bestFit="1" customWidth="1"/>
    <col min="16147" max="16147" width="47.6640625" style="591" customWidth="1"/>
    <col min="16148" max="16148" width="9.109375" style="591"/>
    <col min="16149" max="16149" width="11.5546875" style="591" bestFit="1" customWidth="1"/>
    <col min="16150" max="16384" width="9.109375" style="591"/>
  </cols>
  <sheetData>
    <row r="1" spans="1:19" ht="14.4" thickBot="1">
      <c r="A1" s="641"/>
      <c r="B1" s="642" t="s">
        <v>284</v>
      </c>
      <c r="C1" s="680" t="s">
        <v>0</v>
      </c>
      <c r="D1" s="644"/>
      <c r="E1" s="644"/>
      <c r="F1" s="644"/>
      <c r="G1" s="644"/>
      <c r="H1" s="644"/>
      <c r="I1" s="643" t="s">
        <v>1</v>
      </c>
      <c r="J1" s="644"/>
      <c r="K1" s="644"/>
      <c r="L1" s="644"/>
      <c r="M1" s="644"/>
      <c r="N1" s="644"/>
      <c r="O1" s="644"/>
      <c r="P1" s="644"/>
      <c r="Q1" s="645"/>
      <c r="R1" s="645"/>
    </row>
    <row r="2" spans="1:19" ht="14.4" thickBot="1">
      <c r="A2" s="641" t="str">
        <f>all!A2</f>
        <v>County</v>
      </c>
      <c r="B2" s="647"/>
      <c r="C2" s="648" t="s">
        <v>2</v>
      </c>
      <c r="D2" s="649"/>
      <c r="E2" s="649"/>
      <c r="F2" s="650" t="s">
        <v>3</v>
      </c>
      <c r="G2" s="651"/>
      <c r="H2" s="651"/>
      <c r="I2" s="650" t="s">
        <v>2</v>
      </c>
      <c r="J2" s="651"/>
      <c r="K2" s="651"/>
      <c r="L2" s="651"/>
      <c r="M2" s="650" t="s">
        <v>3</v>
      </c>
      <c r="N2" s="651"/>
      <c r="O2" s="651"/>
      <c r="P2" s="651"/>
      <c r="Q2" s="652"/>
      <c r="R2" s="652"/>
    </row>
    <row r="3" spans="1:19" s="660" customFormat="1" ht="106.8" thickBot="1">
      <c r="A3" s="641"/>
      <c r="B3" s="653" t="s">
        <v>177</v>
      </c>
      <c r="C3" s="654" t="s">
        <v>5</v>
      </c>
      <c r="D3" s="655" t="s">
        <v>6</v>
      </c>
      <c r="E3" s="656" t="s">
        <v>7</v>
      </c>
      <c r="F3" s="654" t="s">
        <v>5</v>
      </c>
      <c r="G3" s="655" t="s">
        <v>6</v>
      </c>
      <c r="H3" s="657" t="s">
        <v>7</v>
      </c>
      <c r="I3" s="654" t="s">
        <v>8</v>
      </c>
      <c r="J3" s="655" t="s">
        <v>9</v>
      </c>
      <c r="K3" s="655" t="s">
        <v>10</v>
      </c>
      <c r="L3" s="657" t="s">
        <v>11</v>
      </c>
      <c r="M3" s="658" t="s">
        <v>8</v>
      </c>
      <c r="N3" s="655" t="s">
        <v>9</v>
      </c>
      <c r="O3" s="655" t="s">
        <v>10</v>
      </c>
      <c r="P3" s="657" t="s">
        <v>11</v>
      </c>
      <c r="Q3" s="658" t="s">
        <v>285</v>
      </c>
      <c r="R3" s="659" t="s">
        <v>286</v>
      </c>
      <c r="S3" s="576" t="s">
        <v>382</v>
      </c>
    </row>
    <row r="4" spans="1:19" s="585" customFormat="1">
      <c r="A4" s="641"/>
      <c r="B4" s="577" t="s">
        <v>287</v>
      </c>
      <c r="C4" s="578">
        <v>13</v>
      </c>
      <c r="D4" s="579">
        <v>0</v>
      </c>
      <c r="E4" s="580">
        <v>1</v>
      </c>
      <c r="F4" s="578">
        <v>0</v>
      </c>
      <c r="G4" s="579">
        <v>0</v>
      </c>
      <c r="H4" s="580">
        <v>0</v>
      </c>
      <c r="I4" s="581">
        <v>14</v>
      </c>
      <c r="J4" s="579">
        <v>0</v>
      </c>
      <c r="K4" s="579">
        <v>0</v>
      </c>
      <c r="L4" s="580">
        <v>0</v>
      </c>
      <c r="M4" s="581">
        <v>0</v>
      </c>
      <c r="N4" s="579">
        <v>0</v>
      </c>
      <c r="O4" s="579">
        <v>0</v>
      </c>
      <c r="P4" s="580">
        <v>0</v>
      </c>
      <c r="Q4" s="582">
        <v>0</v>
      </c>
      <c r="R4" s="583"/>
      <c r="S4" s="584"/>
    </row>
    <row r="5" spans="1:19" s="585" customFormat="1">
      <c r="A5" s="641"/>
      <c r="B5" s="577" t="s">
        <v>288</v>
      </c>
      <c r="C5" s="578"/>
      <c r="D5" s="579"/>
      <c r="E5" s="580"/>
      <c r="F5" s="578"/>
      <c r="G5" s="579"/>
      <c r="H5" s="580"/>
      <c r="I5" s="581"/>
      <c r="J5" s="579"/>
      <c r="K5" s="579"/>
      <c r="L5" s="580"/>
      <c r="M5" s="581"/>
      <c r="N5" s="579"/>
      <c r="O5" s="579"/>
      <c r="P5" s="580"/>
      <c r="Q5" s="587"/>
      <c r="R5" s="583"/>
      <c r="S5" s="584"/>
    </row>
    <row r="6" spans="1:19" s="585" customFormat="1">
      <c r="A6" s="641" t="str">
        <f>all!A6</f>
        <v>Multnomah</v>
      </c>
      <c r="B6" s="586" t="s">
        <v>289</v>
      </c>
      <c r="C6" s="578">
        <v>2</v>
      </c>
      <c r="D6" s="579">
        <v>0</v>
      </c>
      <c r="E6" s="580">
        <v>19</v>
      </c>
      <c r="F6" s="578">
        <v>6</v>
      </c>
      <c r="G6" s="579">
        <v>2</v>
      </c>
      <c r="H6" s="580">
        <v>35</v>
      </c>
      <c r="I6" s="581">
        <v>24</v>
      </c>
      <c r="J6" s="579">
        <v>0</v>
      </c>
      <c r="K6" s="579">
        <v>0</v>
      </c>
      <c r="L6" s="580">
        <v>0</v>
      </c>
      <c r="M6" s="581">
        <v>51</v>
      </c>
      <c r="N6" s="579">
        <v>0</v>
      </c>
      <c r="O6" s="579">
        <v>2</v>
      </c>
      <c r="P6" s="580">
        <v>3</v>
      </c>
      <c r="Q6" s="582">
        <v>0</v>
      </c>
      <c r="R6" s="583">
        <v>0</v>
      </c>
      <c r="S6" s="584"/>
    </row>
    <row r="7" spans="1:19" s="585" customFormat="1">
      <c r="A7" s="641" t="str">
        <f>all!A7</f>
        <v>Multnomah</v>
      </c>
      <c r="B7" s="586" t="s">
        <v>290</v>
      </c>
      <c r="C7" s="578">
        <v>0</v>
      </c>
      <c r="D7" s="579">
        <v>0</v>
      </c>
      <c r="E7" s="580">
        <v>0</v>
      </c>
      <c r="F7" s="578">
        <v>0</v>
      </c>
      <c r="G7" s="579">
        <v>64</v>
      </c>
      <c r="H7" s="580">
        <v>0</v>
      </c>
      <c r="I7" s="581">
        <v>0</v>
      </c>
      <c r="J7" s="579">
        <v>0</v>
      </c>
      <c r="K7" s="579">
        <v>0</v>
      </c>
      <c r="L7" s="580">
        <v>0</v>
      </c>
      <c r="M7" s="581">
        <v>62</v>
      </c>
      <c r="N7" s="579">
        <v>0</v>
      </c>
      <c r="O7" s="579">
        <v>0</v>
      </c>
      <c r="P7" s="580">
        <v>0</v>
      </c>
      <c r="Q7" s="587"/>
      <c r="R7" s="583">
        <v>0</v>
      </c>
      <c r="S7" s="584" t="s">
        <v>291</v>
      </c>
    </row>
    <row r="8" spans="1:19" s="585" customFormat="1">
      <c r="A8" s="641" t="str">
        <f>all!A8</f>
        <v>Wheeler</v>
      </c>
      <c r="B8" s="572" t="s">
        <v>220</v>
      </c>
      <c r="C8" s="578"/>
      <c r="D8" s="579"/>
      <c r="E8" s="580"/>
      <c r="F8" s="578"/>
      <c r="G8" s="579"/>
      <c r="H8" s="580"/>
      <c r="I8" s="581"/>
      <c r="J8" s="579"/>
      <c r="K8" s="579"/>
      <c r="L8" s="580"/>
      <c r="M8" s="581"/>
      <c r="N8" s="579"/>
      <c r="O8" s="579"/>
      <c r="P8" s="580"/>
      <c r="Q8" s="587"/>
      <c r="R8" s="583"/>
      <c r="S8" s="584"/>
    </row>
    <row r="9" spans="1:19" s="585" customFormat="1">
      <c r="A9" s="641" t="str">
        <f>all!A9</f>
        <v>Malheur</v>
      </c>
      <c r="B9" s="570" t="s">
        <v>12</v>
      </c>
      <c r="C9" s="578"/>
      <c r="D9" s="579"/>
      <c r="E9" s="580"/>
      <c r="F9" s="578"/>
      <c r="G9" s="579"/>
      <c r="H9" s="580"/>
      <c r="I9" s="581"/>
      <c r="J9" s="579"/>
      <c r="K9" s="579"/>
      <c r="L9" s="580"/>
      <c r="M9" s="581"/>
      <c r="N9" s="579"/>
      <c r="O9" s="579"/>
      <c r="P9" s="580"/>
      <c r="Q9" s="587"/>
      <c r="R9" s="583"/>
      <c r="S9" s="584"/>
    </row>
    <row r="10" spans="1:19">
      <c r="A10" s="641" t="str">
        <f>all!A10</f>
        <v>Baker</v>
      </c>
      <c r="B10" s="577" t="s">
        <v>204</v>
      </c>
      <c r="C10" s="578"/>
      <c r="D10" s="579"/>
      <c r="E10" s="580"/>
      <c r="F10" s="578"/>
      <c r="G10" s="579"/>
      <c r="H10" s="580"/>
      <c r="I10" s="581"/>
      <c r="J10" s="579"/>
      <c r="K10" s="579"/>
      <c r="L10" s="580"/>
      <c r="M10" s="581"/>
      <c r="N10" s="579"/>
      <c r="O10" s="579"/>
      <c r="P10" s="580"/>
      <c r="Q10" s="588"/>
      <c r="R10" s="589"/>
      <c r="S10" s="590"/>
    </row>
    <row r="11" spans="1:19" ht="41.4">
      <c r="A11" s="641" t="str">
        <f>all!A11</f>
        <v>Baker</v>
      </c>
      <c r="B11" s="577" t="s">
        <v>292</v>
      </c>
      <c r="C11" s="578">
        <v>78</v>
      </c>
      <c r="D11" s="579">
        <v>71</v>
      </c>
      <c r="E11" s="580">
        <v>0</v>
      </c>
      <c r="F11" s="578">
        <v>33</v>
      </c>
      <c r="G11" s="579">
        <v>1</v>
      </c>
      <c r="H11" s="580">
        <v>0</v>
      </c>
      <c r="I11" s="581">
        <v>43</v>
      </c>
      <c r="J11" s="579">
        <v>32</v>
      </c>
      <c r="K11" s="579">
        <v>73</v>
      </c>
      <c r="L11" s="580">
        <v>1</v>
      </c>
      <c r="M11" s="581">
        <v>13</v>
      </c>
      <c r="N11" s="579">
        <v>17</v>
      </c>
      <c r="O11" s="579">
        <v>3</v>
      </c>
      <c r="P11" s="580">
        <v>1</v>
      </c>
      <c r="Q11" s="588"/>
      <c r="R11" s="589"/>
      <c r="S11" s="590" t="s">
        <v>293</v>
      </c>
    </row>
    <row r="12" spans="1:19">
      <c r="A12" s="641" t="str">
        <f>all!A12</f>
        <v>Union</v>
      </c>
      <c r="B12" s="577" t="s">
        <v>294</v>
      </c>
      <c r="C12" s="578">
        <v>393</v>
      </c>
      <c r="D12" s="579">
        <v>523</v>
      </c>
      <c r="E12" s="580">
        <v>4</v>
      </c>
      <c r="F12" s="578">
        <v>362</v>
      </c>
      <c r="G12" s="579">
        <v>574</v>
      </c>
      <c r="H12" s="580">
        <v>1</v>
      </c>
      <c r="I12" s="581">
        <v>576</v>
      </c>
      <c r="J12" s="579">
        <v>156</v>
      </c>
      <c r="K12" s="579">
        <v>184</v>
      </c>
      <c r="L12" s="580">
        <v>3</v>
      </c>
      <c r="M12" s="581">
        <v>802</v>
      </c>
      <c r="N12" s="579">
        <v>10</v>
      </c>
      <c r="O12" s="579">
        <v>15</v>
      </c>
      <c r="P12" s="580">
        <v>7</v>
      </c>
      <c r="Q12" s="592">
        <v>1.7000000000000001E-2</v>
      </c>
      <c r="R12" s="593">
        <v>2.3E-2</v>
      </c>
      <c r="S12" s="590" t="s">
        <v>295</v>
      </c>
    </row>
    <row r="13" spans="1:19">
      <c r="A13" s="641" t="str">
        <f>all!A13</f>
        <v>Washington</v>
      </c>
      <c r="B13" s="577" t="s">
        <v>148</v>
      </c>
      <c r="C13" s="578">
        <v>0</v>
      </c>
      <c r="D13" s="579">
        <v>0</v>
      </c>
      <c r="E13" s="580">
        <v>0</v>
      </c>
      <c r="F13" s="578">
        <v>557</v>
      </c>
      <c r="G13" s="579">
        <v>19</v>
      </c>
      <c r="H13" s="580">
        <v>1909</v>
      </c>
      <c r="I13" s="581">
        <v>0</v>
      </c>
      <c r="J13" s="579">
        <v>0</v>
      </c>
      <c r="K13" s="579">
        <v>0</v>
      </c>
      <c r="L13" s="580">
        <v>0</v>
      </c>
      <c r="M13" s="581">
        <v>2415</v>
      </c>
      <c r="N13" s="579">
        <v>4</v>
      </c>
      <c r="O13" s="579">
        <v>55</v>
      </c>
      <c r="P13" s="580">
        <v>25</v>
      </c>
      <c r="Q13" s="588"/>
      <c r="R13" s="583">
        <v>0</v>
      </c>
      <c r="S13" s="590"/>
    </row>
    <row r="14" spans="1:19">
      <c r="A14" s="641" t="str">
        <f>all!A14</f>
        <v>Linn</v>
      </c>
      <c r="B14" s="572" t="s">
        <v>222</v>
      </c>
      <c r="C14" s="578"/>
      <c r="D14" s="579"/>
      <c r="E14" s="580"/>
      <c r="F14" s="578"/>
      <c r="G14" s="579"/>
      <c r="H14" s="580"/>
      <c r="I14" s="581"/>
      <c r="J14" s="579"/>
      <c r="K14" s="579"/>
      <c r="L14" s="580"/>
      <c r="M14" s="581"/>
      <c r="N14" s="579"/>
      <c r="O14" s="579"/>
      <c r="P14" s="580"/>
      <c r="Q14" s="588"/>
      <c r="R14" s="583"/>
      <c r="S14" s="590"/>
    </row>
    <row r="15" spans="1:19">
      <c r="A15" s="641" t="str">
        <f>all!A15</f>
        <v>Deschutes</v>
      </c>
      <c r="B15" s="577" t="s">
        <v>298</v>
      </c>
      <c r="C15" s="578">
        <v>0</v>
      </c>
      <c r="D15" s="579">
        <v>0</v>
      </c>
      <c r="E15" s="580">
        <v>0</v>
      </c>
      <c r="F15" s="578">
        <v>175</v>
      </c>
      <c r="G15" s="579">
        <v>1105</v>
      </c>
      <c r="H15" s="580">
        <v>4</v>
      </c>
      <c r="I15" s="581">
        <v>0</v>
      </c>
      <c r="J15" s="579">
        <v>0</v>
      </c>
      <c r="K15" s="579">
        <v>0</v>
      </c>
      <c r="L15" s="580">
        <v>0</v>
      </c>
      <c r="M15" s="581">
        <v>983</v>
      </c>
      <c r="N15" s="579">
        <v>10</v>
      </c>
      <c r="O15" s="579">
        <v>6</v>
      </c>
      <c r="P15" s="580">
        <v>42</v>
      </c>
      <c r="Q15" s="588"/>
      <c r="R15" s="583">
        <v>0</v>
      </c>
      <c r="S15" s="590" t="s">
        <v>299</v>
      </c>
    </row>
    <row r="16" spans="1:19">
      <c r="A16" s="641" t="str">
        <f>all!A16</f>
        <v>Clackamas</v>
      </c>
      <c r="B16" s="577" t="s">
        <v>300</v>
      </c>
      <c r="C16" s="578">
        <v>37</v>
      </c>
      <c r="D16" s="579">
        <v>1257</v>
      </c>
      <c r="E16" s="580">
        <v>16</v>
      </c>
      <c r="F16" s="578">
        <v>0</v>
      </c>
      <c r="G16" s="579">
        <v>30</v>
      </c>
      <c r="H16" s="580">
        <v>1</v>
      </c>
      <c r="I16" s="581">
        <v>473</v>
      </c>
      <c r="J16" s="579">
        <v>525</v>
      </c>
      <c r="K16" s="579">
        <v>140</v>
      </c>
      <c r="L16" s="580">
        <v>124</v>
      </c>
      <c r="M16" s="581">
        <v>4</v>
      </c>
      <c r="N16" s="579">
        <v>0</v>
      </c>
      <c r="O16" s="579">
        <v>17</v>
      </c>
      <c r="P16" s="580">
        <v>7</v>
      </c>
      <c r="Q16" s="587">
        <v>0.01</v>
      </c>
      <c r="R16" s="583">
        <v>0.01</v>
      </c>
      <c r="S16" s="590"/>
    </row>
    <row r="17" spans="1:19">
      <c r="A17" s="641" t="str">
        <f>all!A17</f>
        <v>Clatsop</v>
      </c>
      <c r="B17" s="577" t="s">
        <v>301</v>
      </c>
      <c r="C17" s="578"/>
      <c r="D17" s="579"/>
      <c r="E17" s="580"/>
      <c r="F17" s="578"/>
      <c r="G17" s="579"/>
      <c r="H17" s="580"/>
      <c r="I17" s="581"/>
      <c r="J17" s="579"/>
      <c r="K17" s="579"/>
      <c r="L17" s="580"/>
      <c r="M17" s="581"/>
      <c r="N17" s="579"/>
      <c r="O17" s="579"/>
      <c r="P17" s="580"/>
      <c r="Q17" s="588"/>
      <c r="R17" s="589"/>
      <c r="S17" s="590"/>
    </row>
    <row r="18" spans="1:19">
      <c r="A18" s="641" t="str">
        <f>all!A18</f>
        <v>Columbia</v>
      </c>
      <c r="B18" s="577" t="s">
        <v>302</v>
      </c>
      <c r="C18" s="578">
        <v>42</v>
      </c>
      <c r="D18" s="579">
        <v>446</v>
      </c>
      <c r="E18" s="580">
        <v>0</v>
      </c>
      <c r="F18" s="578">
        <v>0</v>
      </c>
      <c r="G18" s="579">
        <v>0</v>
      </c>
      <c r="H18" s="580">
        <v>0</v>
      </c>
      <c r="I18" s="581">
        <v>113</v>
      </c>
      <c r="J18" s="579">
        <v>228</v>
      </c>
      <c r="K18" s="579">
        <v>0</v>
      </c>
      <c r="L18" s="580">
        <v>52</v>
      </c>
      <c r="M18" s="581">
        <v>0</v>
      </c>
      <c r="N18" s="579">
        <v>0</v>
      </c>
      <c r="O18" s="579">
        <v>0</v>
      </c>
      <c r="P18" s="580">
        <v>0</v>
      </c>
      <c r="Q18" s="587">
        <v>0</v>
      </c>
      <c r="R18" s="589"/>
      <c r="S18" s="590"/>
    </row>
    <row r="19" spans="1:19">
      <c r="A19" s="641" t="str">
        <f>all!A19</f>
        <v>Columbia</v>
      </c>
      <c r="B19" s="577" t="s">
        <v>303</v>
      </c>
      <c r="C19" s="578">
        <v>248</v>
      </c>
      <c r="D19" s="579">
        <v>0</v>
      </c>
      <c r="E19" s="580">
        <v>0</v>
      </c>
      <c r="F19" s="578">
        <v>286</v>
      </c>
      <c r="G19" s="579">
        <v>0</v>
      </c>
      <c r="H19" s="580">
        <v>0</v>
      </c>
      <c r="I19" s="581">
        <v>224</v>
      </c>
      <c r="J19" s="579">
        <v>0</v>
      </c>
      <c r="K19" s="579">
        <v>9</v>
      </c>
      <c r="L19" s="580">
        <v>1</v>
      </c>
      <c r="M19" s="581">
        <v>275</v>
      </c>
      <c r="N19" s="579">
        <v>0</v>
      </c>
      <c r="O19" s="579">
        <v>1</v>
      </c>
      <c r="P19" s="580">
        <v>2</v>
      </c>
      <c r="Q19" s="588" t="s">
        <v>304</v>
      </c>
      <c r="R19" s="589" t="s">
        <v>304</v>
      </c>
      <c r="S19" s="590" t="s">
        <v>305</v>
      </c>
    </row>
    <row r="20" spans="1:19">
      <c r="A20" s="641" t="str">
        <f>all!A20</f>
        <v>Jackson</v>
      </c>
      <c r="B20" s="571" t="s">
        <v>205</v>
      </c>
      <c r="C20" s="578"/>
      <c r="D20" s="579"/>
      <c r="E20" s="580"/>
      <c r="F20" s="578"/>
      <c r="G20" s="579"/>
      <c r="H20" s="580"/>
      <c r="I20" s="581"/>
      <c r="J20" s="579"/>
      <c r="K20" s="579"/>
      <c r="L20" s="580"/>
      <c r="M20" s="581"/>
      <c r="N20" s="579"/>
      <c r="O20" s="579"/>
      <c r="P20" s="580"/>
      <c r="Q20" s="588"/>
      <c r="R20" s="589"/>
      <c r="S20" s="590"/>
    </row>
    <row r="21" spans="1:19" ht="27.6">
      <c r="A21" s="641" t="str">
        <f>all!A21</f>
        <v>Coos</v>
      </c>
      <c r="B21" s="577" t="s">
        <v>306</v>
      </c>
      <c r="C21" s="578">
        <v>200</v>
      </c>
      <c r="D21" s="579">
        <v>425</v>
      </c>
      <c r="E21" s="580">
        <v>16</v>
      </c>
      <c r="F21" s="578">
        <v>162</v>
      </c>
      <c r="G21" s="579">
        <v>687</v>
      </c>
      <c r="H21" s="580">
        <v>34</v>
      </c>
      <c r="I21" s="581">
        <v>267</v>
      </c>
      <c r="J21" s="579">
        <v>220</v>
      </c>
      <c r="K21" s="579">
        <v>143</v>
      </c>
      <c r="L21" s="580">
        <v>36</v>
      </c>
      <c r="M21" s="581">
        <v>203</v>
      </c>
      <c r="N21" s="579">
        <v>11</v>
      </c>
      <c r="O21" s="579">
        <v>217</v>
      </c>
      <c r="P21" s="580">
        <v>389</v>
      </c>
      <c r="Q21" s="588"/>
      <c r="R21" s="589"/>
      <c r="S21" s="590" t="s">
        <v>307</v>
      </c>
    </row>
    <row r="22" spans="1:19" ht="27.6">
      <c r="A22" s="641" t="str">
        <f>all!A22</f>
        <v>Curry</v>
      </c>
      <c r="B22" s="577" t="s">
        <v>308</v>
      </c>
      <c r="C22" s="578">
        <v>102</v>
      </c>
      <c r="D22" s="579">
        <v>79</v>
      </c>
      <c r="E22" s="580">
        <v>268</v>
      </c>
      <c r="F22" s="578">
        <v>10</v>
      </c>
      <c r="G22" s="579">
        <v>18</v>
      </c>
      <c r="H22" s="580">
        <v>0</v>
      </c>
      <c r="I22" s="581">
        <v>333</v>
      </c>
      <c r="J22" s="579">
        <v>10</v>
      </c>
      <c r="K22" s="579">
        <v>79</v>
      </c>
      <c r="L22" s="580">
        <v>3</v>
      </c>
      <c r="M22" s="581">
        <v>21</v>
      </c>
      <c r="N22" s="579">
        <v>0</v>
      </c>
      <c r="O22" s="579">
        <v>0</v>
      </c>
      <c r="P22" s="580">
        <v>0</v>
      </c>
      <c r="Q22" s="587">
        <v>0.02</v>
      </c>
      <c r="R22" s="583">
        <v>0</v>
      </c>
      <c r="S22" s="590" t="s">
        <v>309</v>
      </c>
    </row>
    <row r="23" spans="1:19">
      <c r="A23" s="641" t="str">
        <f>all!A23</f>
        <v>Jackson</v>
      </c>
      <c r="B23" s="570" t="s">
        <v>194</v>
      </c>
      <c r="C23" s="578"/>
      <c r="D23" s="579"/>
      <c r="E23" s="580"/>
      <c r="F23" s="578"/>
      <c r="G23" s="579"/>
      <c r="H23" s="580"/>
      <c r="I23" s="581"/>
      <c r="J23" s="579"/>
      <c r="K23" s="579"/>
      <c r="L23" s="580"/>
      <c r="M23" s="581"/>
      <c r="N23" s="579"/>
      <c r="O23" s="579"/>
      <c r="P23" s="580"/>
      <c r="Q23" s="587"/>
      <c r="R23" s="583"/>
      <c r="S23" s="590"/>
    </row>
    <row r="24" spans="1:19">
      <c r="A24" s="641" t="str">
        <f>all!A24</f>
        <v>Polk</v>
      </c>
      <c r="B24" s="577" t="s">
        <v>20</v>
      </c>
      <c r="C24" s="578"/>
      <c r="D24" s="579"/>
      <c r="E24" s="580"/>
      <c r="F24" s="578"/>
      <c r="G24" s="579"/>
      <c r="H24" s="580"/>
      <c r="I24" s="581"/>
      <c r="J24" s="579"/>
      <c r="K24" s="579"/>
      <c r="L24" s="580"/>
      <c r="M24" s="581"/>
      <c r="N24" s="579"/>
      <c r="O24" s="579"/>
      <c r="P24" s="580"/>
      <c r="Q24" s="587"/>
      <c r="R24" s="583"/>
      <c r="S24" s="590"/>
    </row>
    <row r="25" spans="1:19">
      <c r="A25" s="641" t="str">
        <f>all!A25</f>
        <v>Columbia</v>
      </c>
      <c r="B25" s="577" t="s">
        <v>310</v>
      </c>
      <c r="C25" s="578">
        <v>44</v>
      </c>
      <c r="D25" s="579">
        <v>0</v>
      </c>
      <c r="E25" s="580">
        <v>23</v>
      </c>
      <c r="F25" s="578">
        <v>0</v>
      </c>
      <c r="G25" s="579">
        <v>0</v>
      </c>
      <c r="H25" s="580">
        <v>0</v>
      </c>
      <c r="I25" s="581">
        <v>54</v>
      </c>
      <c r="J25" s="579">
        <v>0</v>
      </c>
      <c r="K25" s="579">
        <v>0</v>
      </c>
      <c r="L25" s="580">
        <v>0</v>
      </c>
      <c r="M25" s="581">
        <v>0</v>
      </c>
      <c r="N25" s="579">
        <v>0</v>
      </c>
      <c r="O25" s="579">
        <v>0</v>
      </c>
      <c r="P25" s="580">
        <v>0</v>
      </c>
      <c r="Q25" s="587">
        <v>0</v>
      </c>
      <c r="R25" s="583">
        <v>0</v>
      </c>
      <c r="S25" s="590" t="s">
        <v>311</v>
      </c>
    </row>
    <row r="26" spans="1:19">
      <c r="A26" s="641">
        <f>all!A26</f>
        <v>0</v>
      </c>
      <c r="B26" s="570"/>
      <c r="C26" s="578"/>
      <c r="D26" s="579"/>
      <c r="E26" s="580"/>
      <c r="F26" s="578"/>
      <c r="G26" s="579"/>
      <c r="H26" s="580"/>
      <c r="I26" s="581"/>
      <c r="J26" s="579"/>
      <c r="K26" s="579"/>
      <c r="L26" s="580"/>
      <c r="M26" s="581"/>
      <c r="N26" s="579"/>
      <c r="O26" s="579"/>
      <c r="P26" s="580"/>
      <c r="Q26" s="587"/>
      <c r="R26" s="583"/>
      <c r="S26" s="590"/>
    </row>
    <row r="27" spans="1:19">
      <c r="A27" s="641" t="str">
        <f>all!A27</f>
        <v>Douglas</v>
      </c>
      <c r="B27" s="570" t="s">
        <v>21</v>
      </c>
      <c r="C27" s="578"/>
      <c r="D27" s="579"/>
      <c r="E27" s="580"/>
      <c r="F27" s="578"/>
      <c r="G27" s="579"/>
      <c r="H27" s="580"/>
      <c r="I27" s="581"/>
      <c r="J27" s="579"/>
      <c r="K27" s="579"/>
      <c r="L27" s="580"/>
      <c r="M27" s="581"/>
      <c r="N27" s="579"/>
      <c r="O27" s="579"/>
      <c r="P27" s="580"/>
      <c r="Q27" s="587"/>
      <c r="R27" s="583"/>
      <c r="S27" s="590"/>
    </row>
    <row r="28" spans="1:19">
      <c r="A28" s="641" t="str">
        <f>all!A28</f>
        <v>Yamhill</v>
      </c>
      <c r="B28" s="570" t="s">
        <v>22</v>
      </c>
      <c r="C28" s="578"/>
      <c r="D28" s="579"/>
      <c r="E28" s="580"/>
      <c r="F28" s="578"/>
      <c r="G28" s="579"/>
      <c r="H28" s="580"/>
      <c r="I28" s="581"/>
      <c r="J28" s="579"/>
      <c r="K28" s="579"/>
      <c r="L28" s="580"/>
      <c r="M28" s="581"/>
      <c r="N28" s="579"/>
      <c r="O28" s="579"/>
      <c r="P28" s="580"/>
      <c r="Q28" s="588"/>
      <c r="R28" s="589"/>
      <c r="S28" s="590"/>
    </row>
    <row r="29" spans="1:19" ht="27.6">
      <c r="A29" s="641" t="str">
        <f>all!A29</f>
        <v>Clackamas</v>
      </c>
      <c r="B29" s="577" t="s">
        <v>174</v>
      </c>
      <c r="C29" s="578">
        <v>130</v>
      </c>
      <c r="D29" s="579">
        <v>0</v>
      </c>
      <c r="E29" s="580">
        <v>882</v>
      </c>
      <c r="F29" s="578">
        <v>0</v>
      </c>
      <c r="G29" s="579">
        <v>0</v>
      </c>
      <c r="H29" s="580">
        <v>0</v>
      </c>
      <c r="I29" s="581">
        <v>1004</v>
      </c>
      <c r="J29" s="579">
        <v>0</v>
      </c>
      <c r="K29" s="579">
        <v>2</v>
      </c>
      <c r="L29" s="580">
        <v>1</v>
      </c>
      <c r="M29" s="581">
        <v>0</v>
      </c>
      <c r="N29" s="579">
        <v>0</v>
      </c>
      <c r="O29" s="579">
        <v>0</v>
      </c>
      <c r="P29" s="580">
        <v>0</v>
      </c>
      <c r="Q29" s="661" t="s">
        <v>312</v>
      </c>
      <c r="R29" s="583"/>
      <c r="S29" s="590" t="s">
        <v>313</v>
      </c>
    </row>
    <row r="30" spans="1:19">
      <c r="A30" s="641" t="str">
        <f>all!A30</f>
        <v>Lane</v>
      </c>
      <c r="B30" s="577" t="s">
        <v>316</v>
      </c>
      <c r="C30" s="578"/>
      <c r="D30" s="579"/>
      <c r="E30" s="580"/>
      <c r="F30" s="578"/>
      <c r="G30" s="579"/>
      <c r="H30" s="580"/>
      <c r="I30" s="581"/>
      <c r="J30" s="579"/>
      <c r="K30" s="579"/>
      <c r="L30" s="580"/>
      <c r="M30" s="581"/>
      <c r="N30" s="579"/>
      <c r="O30" s="579"/>
      <c r="P30" s="580"/>
      <c r="Q30" s="587"/>
      <c r="R30" s="583"/>
      <c r="S30" s="590"/>
    </row>
    <row r="31" spans="1:19">
      <c r="A31" s="641" t="str">
        <f>all!A31</f>
        <v>Klamath</v>
      </c>
      <c r="B31" s="577" t="s">
        <v>317</v>
      </c>
      <c r="C31" s="578">
        <v>0</v>
      </c>
      <c r="D31" s="579">
        <v>0</v>
      </c>
      <c r="E31" s="580">
        <v>0</v>
      </c>
      <c r="F31" s="578">
        <v>4</v>
      </c>
      <c r="G31" s="579">
        <v>157</v>
      </c>
      <c r="H31" s="580">
        <v>0</v>
      </c>
      <c r="I31" s="581">
        <v>0</v>
      </c>
      <c r="J31" s="579">
        <v>0</v>
      </c>
      <c r="K31" s="579">
        <v>0</v>
      </c>
      <c r="L31" s="580">
        <v>0</v>
      </c>
      <c r="M31" s="581">
        <v>72</v>
      </c>
      <c r="N31" s="579">
        <v>2</v>
      </c>
      <c r="O31" s="579">
        <v>0</v>
      </c>
      <c r="P31" s="580">
        <v>87</v>
      </c>
      <c r="Q31" s="587"/>
      <c r="R31" s="583">
        <v>0</v>
      </c>
      <c r="S31" s="590" t="s">
        <v>318</v>
      </c>
    </row>
    <row r="32" spans="1:19">
      <c r="A32" s="641" t="str">
        <f>all!A32</f>
        <v>Gilliam</v>
      </c>
      <c r="B32" s="570" t="s">
        <v>25</v>
      </c>
      <c r="C32" s="578"/>
      <c r="D32" s="579"/>
      <c r="E32" s="580"/>
      <c r="F32" s="578"/>
      <c r="G32" s="579"/>
      <c r="H32" s="580"/>
      <c r="I32" s="581"/>
      <c r="J32" s="579"/>
      <c r="K32" s="579"/>
      <c r="L32" s="580"/>
      <c r="M32" s="581"/>
      <c r="N32" s="579"/>
      <c r="O32" s="579"/>
      <c r="P32" s="580"/>
      <c r="Q32" s="587"/>
      <c r="R32" s="583"/>
      <c r="S32" s="590"/>
    </row>
    <row r="33" spans="1:21">
      <c r="A33" s="641" t="str">
        <f>all!A33</f>
        <v>Multnomah</v>
      </c>
      <c r="B33" s="577" t="s">
        <v>319</v>
      </c>
      <c r="C33" s="578">
        <v>105</v>
      </c>
      <c r="D33" s="579">
        <v>0</v>
      </c>
      <c r="E33" s="580">
        <v>1</v>
      </c>
      <c r="F33" s="578">
        <v>0</v>
      </c>
      <c r="G33" s="579">
        <v>0</v>
      </c>
      <c r="H33" s="580">
        <v>0</v>
      </c>
      <c r="I33" s="581">
        <v>129</v>
      </c>
      <c r="J33" s="579">
        <v>0</v>
      </c>
      <c r="K33" s="579">
        <v>2</v>
      </c>
      <c r="L33" s="580">
        <v>5</v>
      </c>
      <c r="M33" s="581">
        <v>0</v>
      </c>
      <c r="N33" s="579">
        <v>0</v>
      </c>
      <c r="O33" s="579">
        <v>0</v>
      </c>
      <c r="P33" s="580">
        <v>0</v>
      </c>
      <c r="Q33" s="587">
        <v>0</v>
      </c>
      <c r="R33" s="583"/>
      <c r="S33" s="590"/>
    </row>
    <row r="34" spans="1:21">
      <c r="A34" s="641" t="str">
        <f>all!A34</f>
        <v>Lane</v>
      </c>
      <c r="B34" s="577" t="s">
        <v>27</v>
      </c>
      <c r="C34" s="578">
        <v>223</v>
      </c>
      <c r="D34" s="579">
        <v>4</v>
      </c>
      <c r="E34" s="580">
        <v>323</v>
      </c>
      <c r="F34" s="578">
        <v>606</v>
      </c>
      <c r="G34" s="579">
        <v>79</v>
      </c>
      <c r="H34" s="580">
        <v>413</v>
      </c>
      <c r="I34" s="581">
        <v>497</v>
      </c>
      <c r="J34" s="579">
        <v>6</v>
      </c>
      <c r="K34" s="579">
        <v>37</v>
      </c>
      <c r="L34" s="580">
        <v>13</v>
      </c>
      <c r="M34" s="581">
        <v>916</v>
      </c>
      <c r="N34" s="579">
        <v>72</v>
      </c>
      <c r="O34" s="579">
        <v>5</v>
      </c>
      <c r="P34" s="580">
        <v>130</v>
      </c>
      <c r="Q34" s="587">
        <v>0</v>
      </c>
      <c r="R34" s="583">
        <v>0</v>
      </c>
      <c r="S34" s="590" t="s">
        <v>315</v>
      </c>
    </row>
    <row r="35" spans="1:21">
      <c r="A35" s="641" t="str">
        <f>all!A35</f>
        <v>Harney</v>
      </c>
      <c r="B35" s="577" t="s">
        <v>226</v>
      </c>
      <c r="C35" s="578">
        <v>70</v>
      </c>
      <c r="D35" s="579">
        <v>47</v>
      </c>
      <c r="E35" s="580">
        <v>0</v>
      </c>
      <c r="F35" s="578">
        <v>25</v>
      </c>
      <c r="G35" s="579">
        <v>45</v>
      </c>
      <c r="H35" s="580">
        <v>0</v>
      </c>
      <c r="I35" s="581">
        <v>5</v>
      </c>
      <c r="J35" s="579">
        <v>0</v>
      </c>
      <c r="K35" s="579">
        <v>110</v>
      </c>
      <c r="L35" s="580">
        <v>2</v>
      </c>
      <c r="M35" s="581">
        <v>8</v>
      </c>
      <c r="N35" s="579">
        <v>1</v>
      </c>
      <c r="O35" s="579">
        <v>56</v>
      </c>
      <c r="P35" s="580">
        <v>5</v>
      </c>
      <c r="Q35" s="587"/>
      <c r="R35" s="583"/>
      <c r="S35" s="590" t="s">
        <v>320</v>
      </c>
    </row>
    <row r="36" spans="1:21" ht="27.6">
      <c r="A36" s="641" t="str">
        <f>all!A36</f>
        <v>Harney</v>
      </c>
      <c r="B36" s="577" t="s">
        <v>321</v>
      </c>
      <c r="C36" s="578">
        <v>0</v>
      </c>
      <c r="D36" s="579">
        <v>100</v>
      </c>
      <c r="E36" s="580">
        <v>0</v>
      </c>
      <c r="F36" s="578">
        <v>0</v>
      </c>
      <c r="G36" s="579">
        <v>0</v>
      </c>
      <c r="H36" s="580">
        <v>0</v>
      </c>
      <c r="I36" s="581">
        <v>48</v>
      </c>
      <c r="J36" s="579">
        <v>51</v>
      </c>
      <c r="K36" s="579">
        <v>0</v>
      </c>
      <c r="L36" s="580">
        <v>1</v>
      </c>
      <c r="M36" s="581">
        <v>0</v>
      </c>
      <c r="N36" s="579">
        <v>0</v>
      </c>
      <c r="O36" s="579">
        <v>0</v>
      </c>
      <c r="P36" s="580">
        <v>0</v>
      </c>
      <c r="Q36" s="587"/>
      <c r="R36" s="583"/>
      <c r="S36" s="590" t="s">
        <v>322</v>
      </c>
    </row>
    <row r="37" spans="1:21">
      <c r="A37" s="641" t="str">
        <f>all!A37</f>
        <v>Benton</v>
      </c>
      <c r="B37" s="577" t="s">
        <v>29</v>
      </c>
      <c r="C37" s="578">
        <v>132</v>
      </c>
      <c r="D37" s="579">
        <v>307</v>
      </c>
      <c r="E37" s="580">
        <v>113</v>
      </c>
      <c r="F37" s="578">
        <v>285</v>
      </c>
      <c r="G37" s="579">
        <v>699</v>
      </c>
      <c r="H37" s="580">
        <v>62</v>
      </c>
      <c r="I37" s="581">
        <v>242</v>
      </c>
      <c r="J37" s="579">
        <v>231</v>
      </c>
      <c r="K37" s="579">
        <v>38</v>
      </c>
      <c r="L37" s="580">
        <v>49</v>
      </c>
      <c r="M37" s="581">
        <v>623</v>
      </c>
      <c r="N37" s="579">
        <v>86</v>
      </c>
      <c r="O37" s="579">
        <v>197</v>
      </c>
      <c r="P37" s="580">
        <v>161</v>
      </c>
      <c r="Q37" s="587">
        <v>0</v>
      </c>
      <c r="R37" s="583">
        <v>0</v>
      </c>
      <c r="S37" s="590" t="s">
        <v>323</v>
      </c>
    </row>
    <row r="38" spans="1:21" ht="27.6">
      <c r="A38" s="641" t="str">
        <f>all!A38</f>
        <v>Wasco</v>
      </c>
      <c r="B38" s="577" t="s">
        <v>324</v>
      </c>
      <c r="C38" s="578">
        <v>269</v>
      </c>
      <c r="D38" s="579">
        <v>328</v>
      </c>
      <c r="E38" s="580">
        <v>10</v>
      </c>
      <c r="F38" s="578">
        <v>172</v>
      </c>
      <c r="G38" s="579">
        <v>62</v>
      </c>
      <c r="H38" s="580">
        <v>0</v>
      </c>
      <c r="I38" s="581">
        <v>420</v>
      </c>
      <c r="J38" s="579">
        <v>150</v>
      </c>
      <c r="K38" s="579">
        <v>32</v>
      </c>
      <c r="L38" s="580">
        <v>17</v>
      </c>
      <c r="M38" s="581">
        <v>238</v>
      </c>
      <c r="N38" s="579">
        <v>1</v>
      </c>
      <c r="O38" s="579">
        <v>10</v>
      </c>
      <c r="P38" s="580">
        <v>5</v>
      </c>
      <c r="Q38" s="587">
        <v>0</v>
      </c>
      <c r="R38" s="583">
        <v>0</v>
      </c>
      <c r="S38" s="590" t="s">
        <v>315</v>
      </c>
    </row>
    <row r="39" spans="1:21">
      <c r="A39" s="641" t="str">
        <f>all!A39</f>
        <v>Yamhill</v>
      </c>
      <c r="B39" s="577" t="s">
        <v>206</v>
      </c>
      <c r="C39" s="578">
        <v>41</v>
      </c>
      <c r="D39" s="579">
        <v>0</v>
      </c>
      <c r="E39" s="580">
        <v>0</v>
      </c>
      <c r="F39" s="578">
        <v>176</v>
      </c>
      <c r="G39" s="579">
        <v>20</v>
      </c>
      <c r="H39" s="580">
        <v>0</v>
      </c>
      <c r="I39" s="581">
        <v>28</v>
      </c>
      <c r="J39" s="579">
        <v>3</v>
      </c>
      <c r="K39" s="579">
        <v>8</v>
      </c>
      <c r="L39" s="580">
        <v>0</v>
      </c>
      <c r="M39" s="581">
        <v>172</v>
      </c>
      <c r="N39" s="579">
        <v>1</v>
      </c>
      <c r="O39" s="579">
        <v>29</v>
      </c>
      <c r="P39" s="580">
        <v>3</v>
      </c>
      <c r="Q39" s="587">
        <v>0</v>
      </c>
      <c r="R39" s="583">
        <v>0</v>
      </c>
      <c r="S39" s="590" t="s">
        <v>315</v>
      </c>
    </row>
    <row r="40" spans="1:21" ht="27.6">
      <c r="A40" s="641" t="str">
        <f>all!A40</f>
        <v>Hood River</v>
      </c>
      <c r="B40" s="577" t="s">
        <v>325</v>
      </c>
      <c r="C40" s="578">
        <v>49</v>
      </c>
      <c r="D40" s="579">
        <v>0</v>
      </c>
      <c r="E40" s="580">
        <v>84</v>
      </c>
      <c r="F40" s="578">
        <v>0</v>
      </c>
      <c r="G40" s="579">
        <v>0</v>
      </c>
      <c r="H40" s="580">
        <v>0</v>
      </c>
      <c r="I40" s="581">
        <v>123</v>
      </c>
      <c r="J40" s="579">
        <v>0</v>
      </c>
      <c r="K40" s="579">
        <v>1</v>
      </c>
      <c r="L40" s="580">
        <v>1</v>
      </c>
      <c r="M40" s="581">
        <v>0</v>
      </c>
      <c r="N40" s="579">
        <v>0</v>
      </c>
      <c r="O40" s="579">
        <v>0</v>
      </c>
      <c r="P40" s="580">
        <v>0</v>
      </c>
      <c r="Q40" s="587">
        <v>0.06</v>
      </c>
      <c r="R40" s="589"/>
      <c r="S40" s="590" t="s">
        <v>326</v>
      </c>
    </row>
    <row r="41" spans="1:21" ht="27.6">
      <c r="A41" s="641" t="str">
        <f>all!A41</f>
        <v>Hood River</v>
      </c>
      <c r="B41" s="577" t="s">
        <v>327</v>
      </c>
      <c r="C41" s="578">
        <v>0</v>
      </c>
      <c r="D41" s="579">
        <v>198</v>
      </c>
      <c r="E41" s="580">
        <v>0</v>
      </c>
      <c r="F41" s="578">
        <v>0</v>
      </c>
      <c r="G41" s="579">
        <v>3</v>
      </c>
      <c r="H41" s="580">
        <v>0</v>
      </c>
      <c r="I41" s="581">
        <v>0</v>
      </c>
      <c r="J41" s="579">
        <v>111</v>
      </c>
      <c r="K41" s="579">
        <v>85</v>
      </c>
      <c r="L41" s="580">
        <v>2</v>
      </c>
      <c r="M41" s="581">
        <v>0</v>
      </c>
      <c r="N41" s="579">
        <v>1</v>
      </c>
      <c r="O41" s="579">
        <v>0</v>
      </c>
      <c r="P41" s="580">
        <v>2</v>
      </c>
      <c r="Q41" s="588"/>
      <c r="R41" s="589"/>
      <c r="S41" s="590" t="s">
        <v>328</v>
      </c>
    </row>
    <row r="42" spans="1:21">
      <c r="A42" s="641" t="str">
        <f>all!A42</f>
        <v>Marion</v>
      </c>
      <c r="B42" s="577" t="s">
        <v>329</v>
      </c>
      <c r="C42" s="578">
        <v>65</v>
      </c>
      <c r="D42" s="579">
        <v>24</v>
      </c>
      <c r="E42" s="580">
        <v>321</v>
      </c>
      <c r="F42" s="578">
        <v>0</v>
      </c>
      <c r="G42" s="579">
        <v>0</v>
      </c>
      <c r="H42" s="580">
        <v>0</v>
      </c>
      <c r="I42" s="581">
        <v>340</v>
      </c>
      <c r="J42" s="579">
        <v>2</v>
      </c>
      <c r="K42" s="579">
        <v>61</v>
      </c>
      <c r="L42" s="580">
        <v>7</v>
      </c>
      <c r="M42" s="581">
        <v>0</v>
      </c>
      <c r="N42" s="579">
        <v>0</v>
      </c>
      <c r="O42" s="579">
        <v>0</v>
      </c>
      <c r="P42" s="580">
        <v>0</v>
      </c>
      <c r="Q42" s="587">
        <v>0</v>
      </c>
      <c r="R42" s="583"/>
      <c r="S42" s="590" t="s">
        <v>330</v>
      </c>
    </row>
    <row r="43" spans="1:21">
      <c r="A43" s="641" t="str">
        <f>all!A43</f>
        <v>Deschutes</v>
      </c>
      <c r="B43" s="577" t="s">
        <v>331</v>
      </c>
      <c r="C43" s="578">
        <v>513</v>
      </c>
      <c r="D43" s="579">
        <v>1102</v>
      </c>
      <c r="E43" s="580">
        <v>72</v>
      </c>
      <c r="F43" s="578">
        <v>869</v>
      </c>
      <c r="G43" s="579">
        <v>304</v>
      </c>
      <c r="H43" s="580">
        <v>20</v>
      </c>
      <c r="I43" s="581">
        <v>613</v>
      </c>
      <c r="J43" s="579">
        <v>813</v>
      </c>
      <c r="K43" s="579">
        <v>71</v>
      </c>
      <c r="L43" s="580">
        <v>189</v>
      </c>
      <c r="M43" s="581">
        <v>726</v>
      </c>
      <c r="N43" s="579">
        <v>69</v>
      </c>
      <c r="O43" s="579">
        <v>14</v>
      </c>
      <c r="P43" s="580">
        <v>367</v>
      </c>
      <c r="Q43" s="587">
        <v>0</v>
      </c>
      <c r="R43" s="583">
        <v>0</v>
      </c>
      <c r="S43" s="590" t="s">
        <v>315</v>
      </c>
    </row>
    <row r="44" spans="1:21">
      <c r="A44" s="641" t="str">
        <f>all!A44</f>
        <v>Crook</v>
      </c>
      <c r="B44" s="577" t="s">
        <v>332</v>
      </c>
      <c r="C44" s="578">
        <v>65</v>
      </c>
      <c r="D44" s="579">
        <v>328</v>
      </c>
      <c r="E44" s="580">
        <v>0</v>
      </c>
      <c r="F44" s="578">
        <v>111</v>
      </c>
      <c r="G44" s="579">
        <v>529</v>
      </c>
      <c r="H44" s="580">
        <v>0</v>
      </c>
      <c r="I44" s="581">
        <v>172</v>
      </c>
      <c r="J44" s="579">
        <v>172</v>
      </c>
      <c r="K44" s="579">
        <v>27</v>
      </c>
      <c r="L44" s="580">
        <v>0</v>
      </c>
      <c r="M44" s="581">
        <v>397</v>
      </c>
      <c r="N44" s="579">
        <v>85</v>
      </c>
      <c r="O44" s="579">
        <v>19</v>
      </c>
      <c r="P44" s="580">
        <v>1</v>
      </c>
      <c r="Q44" s="587">
        <v>0</v>
      </c>
      <c r="R44" s="583">
        <v>0</v>
      </c>
      <c r="S44" s="590" t="s">
        <v>333</v>
      </c>
    </row>
    <row r="45" spans="1:21" ht="27.6">
      <c r="A45" s="641" t="str">
        <f>all!A45</f>
        <v>Deschutes</v>
      </c>
      <c r="B45" s="577" t="s">
        <v>296</v>
      </c>
      <c r="C45" s="578">
        <v>353</v>
      </c>
      <c r="D45" s="579">
        <v>600</v>
      </c>
      <c r="E45" s="580">
        <v>32</v>
      </c>
      <c r="F45" s="578">
        <v>195</v>
      </c>
      <c r="G45" s="579">
        <v>403</v>
      </c>
      <c r="H45" s="580">
        <v>4</v>
      </c>
      <c r="I45" s="581">
        <v>632</v>
      </c>
      <c r="J45" s="579">
        <v>329</v>
      </c>
      <c r="K45" s="579">
        <v>48</v>
      </c>
      <c r="L45" s="580">
        <v>9</v>
      </c>
      <c r="M45" s="581">
        <v>609</v>
      </c>
      <c r="N45" s="579">
        <v>9</v>
      </c>
      <c r="O45" s="579">
        <v>4</v>
      </c>
      <c r="P45" s="580">
        <v>14</v>
      </c>
      <c r="Q45" s="587">
        <v>0.02</v>
      </c>
      <c r="R45" s="583">
        <v>0.01</v>
      </c>
      <c r="S45" s="590" t="s">
        <v>297</v>
      </c>
    </row>
    <row r="46" spans="1:21">
      <c r="A46" s="641" t="str">
        <f>all!A46</f>
        <v>Marion/Polk</v>
      </c>
      <c r="B46" s="570" t="s">
        <v>35</v>
      </c>
      <c r="C46" s="578"/>
      <c r="D46" s="579"/>
      <c r="E46" s="580"/>
      <c r="F46" s="578"/>
      <c r="G46" s="579"/>
      <c r="H46" s="580"/>
      <c r="I46" s="581"/>
      <c r="J46" s="579"/>
      <c r="K46" s="579"/>
      <c r="L46" s="580"/>
      <c r="M46" s="581"/>
      <c r="N46" s="579"/>
      <c r="O46" s="579"/>
      <c r="P46" s="580"/>
      <c r="Q46" s="587"/>
      <c r="R46" s="583"/>
      <c r="S46" s="590"/>
    </row>
    <row r="47" spans="1:21" ht="27.6">
      <c r="A47" s="641" t="str">
        <f>all!A47</f>
        <v>Jackson</v>
      </c>
      <c r="B47" s="577" t="s">
        <v>334</v>
      </c>
      <c r="C47" s="578">
        <v>273</v>
      </c>
      <c r="D47" s="579">
        <v>1280</v>
      </c>
      <c r="E47" s="580">
        <v>1</v>
      </c>
      <c r="F47" s="578">
        <v>150</v>
      </c>
      <c r="G47" s="579">
        <v>1511</v>
      </c>
      <c r="H47" s="580">
        <v>0</v>
      </c>
      <c r="I47" s="581">
        <v>489</v>
      </c>
      <c r="J47" s="579">
        <v>611</v>
      </c>
      <c r="K47" s="579">
        <v>146</v>
      </c>
      <c r="L47" s="580">
        <v>311</v>
      </c>
      <c r="M47" s="581">
        <v>414</v>
      </c>
      <c r="N47" s="579">
        <v>77</v>
      </c>
      <c r="O47" s="579">
        <v>135</v>
      </c>
      <c r="P47" s="580">
        <v>822</v>
      </c>
      <c r="Q47" s="587">
        <v>0.02</v>
      </c>
      <c r="R47" s="583">
        <v>0.04</v>
      </c>
      <c r="S47" s="590" t="s">
        <v>335</v>
      </c>
    </row>
    <row r="48" spans="1:21" ht="27.6">
      <c r="A48" s="641" t="str">
        <f>all!A48</f>
        <v>Jefferson</v>
      </c>
      <c r="B48" s="577" t="s">
        <v>336</v>
      </c>
      <c r="C48" s="578">
        <v>124</v>
      </c>
      <c r="D48" s="579">
        <v>550</v>
      </c>
      <c r="E48" s="580">
        <v>0</v>
      </c>
      <c r="F48" s="578">
        <v>0</v>
      </c>
      <c r="G48" s="579">
        <v>0</v>
      </c>
      <c r="H48" s="580">
        <v>0</v>
      </c>
      <c r="I48" s="581">
        <v>316</v>
      </c>
      <c r="J48" s="579">
        <v>125</v>
      </c>
      <c r="K48" s="579">
        <v>165</v>
      </c>
      <c r="L48" s="580">
        <v>11</v>
      </c>
      <c r="M48" s="581">
        <v>0</v>
      </c>
      <c r="N48" s="579">
        <v>0</v>
      </c>
      <c r="O48" s="579">
        <v>0</v>
      </c>
      <c r="P48" s="580">
        <v>0</v>
      </c>
      <c r="Q48" s="587">
        <f>50/(316+125+165)</f>
        <v>8.2508250825082508E-2</v>
      </c>
      <c r="R48" s="589"/>
      <c r="S48" s="590" t="s">
        <v>337</v>
      </c>
      <c r="U48" s="594"/>
    </row>
    <row r="49" spans="1:19" ht="27.6">
      <c r="A49" s="641" t="str">
        <f>all!A49</f>
        <v>Josephine</v>
      </c>
      <c r="B49" s="577" t="s">
        <v>338</v>
      </c>
      <c r="C49" s="578">
        <v>176</v>
      </c>
      <c r="D49" s="579">
        <v>292</v>
      </c>
      <c r="E49" s="580">
        <v>0</v>
      </c>
      <c r="F49" s="578">
        <v>135</v>
      </c>
      <c r="G49" s="579">
        <v>608</v>
      </c>
      <c r="H49" s="580">
        <v>0</v>
      </c>
      <c r="I49" s="581">
        <v>233</v>
      </c>
      <c r="J49" s="579">
        <v>112</v>
      </c>
      <c r="K49" s="579">
        <v>41</v>
      </c>
      <c r="L49" s="580">
        <v>108</v>
      </c>
      <c r="M49" s="581">
        <v>142</v>
      </c>
      <c r="N49" s="579">
        <v>1</v>
      </c>
      <c r="O49" s="579">
        <v>184</v>
      </c>
      <c r="P49" s="580">
        <v>248</v>
      </c>
      <c r="Q49" s="588"/>
      <c r="R49" s="589"/>
      <c r="S49" s="590" t="s">
        <v>339</v>
      </c>
    </row>
    <row r="50" spans="1:19">
      <c r="A50" s="641" t="str">
        <f>all!A50</f>
        <v>Klamath</v>
      </c>
      <c r="B50" s="577" t="s">
        <v>39</v>
      </c>
      <c r="C50" s="578"/>
      <c r="D50" s="579"/>
      <c r="E50" s="580"/>
      <c r="F50" s="578"/>
      <c r="G50" s="579"/>
      <c r="H50" s="580"/>
      <c r="I50" s="581"/>
      <c r="J50" s="579"/>
      <c r="K50" s="579"/>
      <c r="L50" s="580"/>
      <c r="M50" s="581"/>
      <c r="N50" s="579"/>
      <c r="O50" s="579"/>
      <c r="P50" s="580"/>
      <c r="Q50" s="588"/>
      <c r="R50" s="589"/>
      <c r="S50" s="590"/>
    </row>
    <row r="51" spans="1:19">
      <c r="A51" s="641" t="str">
        <f>all!A51</f>
        <v>Lake</v>
      </c>
      <c r="B51" s="570" t="s">
        <v>40</v>
      </c>
      <c r="C51" s="578"/>
      <c r="D51" s="579"/>
      <c r="E51" s="580"/>
      <c r="F51" s="578"/>
      <c r="G51" s="579"/>
      <c r="H51" s="580"/>
      <c r="I51" s="581"/>
      <c r="J51" s="579"/>
      <c r="K51" s="579"/>
      <c r="L51" s="580"/>
      <c r="M51" s="581"/>
      <c r="N51" s="579"/>
      <c r="O51" s="579"/>
      <c r="P51" s="580"/>
      <c r="Q51" s="588"/>
      <c r="R51" s="589"/>
      <c r="S51" s="590"/>
    </row>
    <row r="52" spans="1:19">
      <c r="A52" s="641" t="str">
        <f>all!A52</f>
        <v>Lane</v>
      </c>
      <c r="B52" s="577" t="s">
        <v>314</v>
      </c>
      <c r="C52" s="578">
        <v>96</v>
      </c>
      <c r="D52" s="579">
        <v>990</v>
      </c>
      <c r="E52" s="580">
        <v>0</v>
      </c>
      <c r="F52" s="578">
        <v>113</v>
      </c>
      <c r="G52" s="579">
        <v>452</v>
      </c>
      <c r="H52" s="580">
        <v>0</v>
      </c>
      <c r="I52" s="581">
        <v>442</v>
      </c>
      <c r="J52" s="579">
        <v>517</v>
      </c>
      <c r="K52" s="579">
        <v>140</v>
      </c>
      <c r="L52" s="580">
        <v>28</v>
      </c>
      <c r="M52" s="581">
        <v>339</v>
      </c>
      <c r="N52" s="579">
        <v>25</v>
      </c>
      <c r="O52" s="579">
        <v>142</v>
      </c>
      <c r="P52" s="580">
        <v>63</v>
      </c>
      <c r="Q52" s="587">
        <v>0</v>
      </c>
      <c r="R52" s="583">
        <v>0</v>
      </c>
      <c r="S52" s="590" t="s">
        <v>315</v>
      </c>
    </row>
    <row r="53" spans="1:19" ht="27.6">
      <c r="A53" s="641" t="str">
        <f>all!A53</f>
        <v>Lincoln</v>
      </c>
      <c r="B53" s="577" t="s">
        <v>340</v>
      </c>
      <c r="C53" s="578">
        <v>109</v>
      </c>
      <c r="D53" s="579">
        <v>354</v>
      </c>
      <c r="E53" s="580">
        <v>8</v>
      </c>
      <c r="F53" s="578">
        <v>334</v>
      </c>
      <c r="G53" s="579">
        <v>151</v>
      </c>
      <c r="H53" s="580">
        <v>0</v>
      </c>
      <c r="I53" s="581">
        <v>172</v>
      </c>
      <c r="J53" s="579">
        <v>219</v>
      </c>
      <c r="K53" s="579">
        <v>46</v>
      </c>
      <c r="L53" s="580">
        <v>59</v>
      </c>
      <c r="M53" s="581">
        <v>324</v>
      </c>
      <c r="N53" s="579">
        <v>4</v>
      </c>
      <c r="O53" s="579">
        <v>46</v>
      </c>
      <c r="P53" s="580">
        <v>157</v>
      </c>
      <c r="Q53" s="587">
        <v>0</v>
      </c>
      <c r="R53" s="583">
        <v>0</v>
      </c>
      <c r="S53" s="590" t="s">
        <v>341</v>
      </c>
    </row>
    <row r="54" spans="1:19" ht="27.6">
      <c r="A54" s="641" t="str">
        <f>all!A54</f>
        <v>Linn</v>
      </c>
      <c r="B54" s="577" t="s">
        <v>342</v>
      </c>
      <c r="C54" s="578">
        <v>220</v>
      </c>
      <c r="D54" s="579">
        <v>655</v>
      </c>
      <c r="E54" s="580">
        <v>0</v>
      </c>
      <c r="F54" s="578">
        <v>82</v>
      </c>
      <c r="G54" s="579">
        <v>0</v>
      </c>
      <c r="H54" s="580">
        <v>0</v>
      </c>
      <c r="I54" s="581">
        <v>97</v>
      </c>
      <c r="J54" s="579">
        <v>339</v>
      </c>
      <c r="K54" s="579">
        <v>169</v>
      </c>
      <c r="L54" s="580">
        <v>103</v>
      </c>
      <c r="M54" s="581">
        <v>0</v>
      </c>
      <c r="N54" s="579">
        <v>0</v>
      </c>
      <c r="O54" s="579">
        <v>0</v>
      </c>
      <c r="P54" s="580">
        <v>82</v>
      </c>
      <c r="Q54" s="588"/>
      <c r="R54" s="583">
        <v>0</v>
      </c>
      <c r="S54" s="590" t="s">
        <v>343</v>
      </c>
    </row>
    <row r="55" spans="1:19">
      <c r="A55" s="641" t="str">
        <f>all!A55</f>
        <v>Lane</v>
      </c>
      <c r="B55" s="577" t="s">
        <v>344</v>
      </c>
      <c r="C55" s="578">
        <v>0</v>
      </c>
      <c r="D55" s="579">
        <v>0</v>
      </c>
      <c r="E55" s="580">
        <v>361</v>
      </c>
      <c r="F55" s="578">
        <v>0</v>
      </c>
      <c r="G55" s="579">
        <v>0</v>
      </c>
      <c r="H55" s="580">
        <v>0</v>
      </c>
      <c r="I55" s="581">
        <v>339</v>
      </c>
      <c r="J55" s="579">
        <v>0</v>
      </c>
      <c r="K55" s="579">
        <v>6</v>
      </c>
      <c r="L55" s="580">
        <v>2</v>
      </c>
      <c r="M55" s="581">
        <v>0</v>
      </c>
      <c r="N55" s="579">
        <v>0</v>
      </c>
      <c r="O55" s="579">
        <v>0</v>
      </c>
      <c r="P55" s="580">
        <v>0</v>
      </c>
      <c r="Q55" s="587">
        <v>0.3</v>
      </c>
      <c r="R55" s="589"/>
      <c r="S55" s="590" t="s">
        <v>345</v>
      </c>
    </row>
    <row r="56" spans="1:19">
      <c r="A56" s="641" t="str">
        <f>all!A56</f>
        <v>Jefferson</v>
      </c>
      <c r="B56" s="570" t="s">
        <v>216</v>
      </c>
      <c r="C56" s="578"/>
      <c r="D56" s="579"/>
      <c r="E56" s="580"/>
      <c r="F56" s="578"/>
      <c r="G56" s="579"/>
      <c r="H56" s="580"/>
      <c r="I56" s="581"/>
      <c r="J56" s="579"/>
      <c r="K56" s="579"/>
      <c r="L56" s="580"/>
      <c r="M56" s="581"/>
      <c r="N56" s="579"/>
      <c r="O56" s="579"/>
      <c r="P56" s="580"/>
      <c r="Q56" s="587"/>
      <c r="R56" s="589"/>
      <c r="S56" s="590"/>
    </row>
    <row r="57" spans="1:19" ht="27.6">
      <c r="A57" s="641" t="str">
        <f>all!A57</f>
        <v>Umatilla</v>
      </c>
      <c r="B57" s="577" t="s">
        <v>349</v>
      </c>
      <c r="C57" s="578">
        <v>0</v>
      </c>
      <c r="D57" s="579">
        <v>0</v>
      </c>
      <c r="E57" s="580">
        <v>0</v>
      </c>
      <c r="F57" s="578">
        <v>16</v>
      </c>
      <c r="G57" s="579">
        <v>163</v>
      </c>
      <c r="H57" s="580">
        <v>0</v>
      </c>
      <c r="I57" s="581">
        <v>0</v>
      </c>
      <c r="J57" s="579">
        <v>0</v>
      </c>
      <c r="K57" s="579">
        <v>0</v>
      </c>
      <c r="L57" s="580">
        <v>0</v>
      </c>
      <c r="M57" s="581">
        <v>82</v>
      </c>
      <c r="N57" s="579">
        <v>0</v>
      </c>
      <c r="O57" s="579">
        <v>67</v>
      </c>
      <c r="P57" s="580">
        <v>9</v>
      </c>
      <c r="Q57" s="588"/>
      <c r="R57" s="583">
        <v>0</v>
      </c>
      <c r="S57" s="590" t="s">
        <v>311</v>
      </c>
    </row>
    <row r="58" spans="1:19">
      <c r="A58" s="641" t="str">
        <f>all!A58</f>
        <v>Multnomah</v>
      </c>
      <c r="B58" s="577" t="s">
        <v>350</v>
      </c>
      <c r="C58" s="578">
        <v>27</v>
      </c>
      <c r="D58" s="579">
        <v>0</v>
      </c>
      <c r="E58" s="580">
        <v>2</v>
      </c>
      <c r="F58" s="578">
        <v>0</v>
      </c>
      <c r="G58" s="579">
        <v>0</v>
      </c>
      <c r="H58" s="580">
        <v>0</v>
      </c>
      <c r="I58" s="581">
        <v>28</v>
      </c>
      <c r="J58" s="579">
        <v>0</v>
      </c>
      <c r="K58" s="579">
        <v>0</v>
      </c>
      <c r="L58" s="580">
        <v>1</v>
      </c>
      <c r="M58" s="581">
        <v>0</v>
      </c>
      <c r="N58" s="579">
        <v>0</v>
      </c>
      <c r="O58" s="579">
        <v>0</v>
      </c>
      <c r="P58" s="580">
        <v>0</v>
      </c>
      <c r="Q58" s="587">
        <v>0</v>
      </c>
      <c r="R58" s="589"/>
      <c r="S58" s="590" t="s">
        <v>351</v>
      </c>
    </row>
    <row r="59" spans="1:19" ht="27.6">
      <c r="A59" s="641" t="str">
        <f>all!A59</f>
        <v>Marion</v>
      </c>
      <c r="B59" s="577" t="s">
        <v>346</v>
      </c>
      <c r="C59" s="578">
        <v>0</v>
      </c>
      <c r="D59" s="579">
        <v>1645</v>
      </c>
      <c r="E59" s="580">
        <v>0</v>
      </c>
      <c r="F59" s="578">
        <v>0</v>
      </c>
      <c r="G59" s="579">
        <v>0</v>
      </c>
      <c r="H59" s="580">
        <v>0</v>
      </c>
      <c r="I59" s="581">
        <v>266</v>
      </c>
      <c r="J59" s="579">
        <v>674</v>
      </c>
      <c r="K59" s="579">
        <v>245</v>
      </c>
      <c r="L59" s="580">
        <v>474</v>
      </c>
      <c r="M59" s="581"/>
      <c r="N59" s="579"/>
      <c r="O59" s="579"/>
      <c r="P59" s="580"/>
      <c r="Q59" s="588" t="s">
        <v>347</v>
      </c>
      <c r="R59" s="589"/>
      <c r="S59" s="590" t="s">
        <v>348</v>
      </c>
    </row>
    <row r="60" spans="1:19">
      <c r="A60" s="641" t="str">
        <f>all!A60</f>
        <v>Polk</v>
      </c>
      <c r="B60" s="577" t="s">
        <v>352</v>
      </c>
      <c r="C60" s="578">
        <v>0</v>
      </c>
      <c r="D60" s="579">
        <v>18</v>
      </c>
      <c r="E60" s="580">
        <v>1</v>
      </c>
      <c r="F60" s="578">
        <v>0</v>
      </c>
      <c r="G60" s="579">
        <v>0</v>
      </c>
      <c r="H60" s="580">
        <v>0</v>
      </c>
      <c r="I60" s="581">
        <v>0</v>
      </c>
      <c r="J60" s="579">
        <v>18</v>
      </c>
      <c r="K60" s="579">
        <v>1</v>
      </c>
      <c r="L60" s="580">
        <v>0</v>
      </c>
      <c r="M60" s="581">
        <v>0</v>
      </c>
      <c r="N60" s="579">
        <v>0</v>
      </c>
      <c r="O60" s="579">
        <v>0</v>
      </c>
      <c r="P60" s="580">
        <v>0</v>
      </c>
      <c r="Q60" s="588"/>
      <c r="R60" s="589"/>
      <c r="S60" s="590" t="s">
        <v>353</v>
      </c>
    </row>
    <row r="61" spans="1:19">
      <c r="A61" s="641" t="str">
        <f>all!A61</f>
        <v>Multnomah</v>
      </c>
      <c r="B61" s="577" t="s">
        <v>354</v>
      </c>
      <c r="C61" s="578"/>
      <c r="D61" s="579">
        <v>2797</v>
      </c>
      <c r="E61" s="580">
        <v>92</v>
      </c>
      <c r="F61" s="578"/>
      <c r="G61" s="579">
        <v>3292</v>
      </c>
      <c r="H61" s="580"/>
      <c r="I61" s="581">
        <v>862</v>
      </c>
      <c r="J61" s="579">
        <v>1322</v>
      </c>
      <c r="K61" s="579">
        <v>370</v>
      </c>
      <c r="L61" s="580">
        <v>274</v>
      </c>
      <c r="M61" s="581">
        <v>667</v>
      </c>
      <c r="N61" s="579">
        <v>337</v>
      </c>
      <c r="O61" s="579">
        <v>1047</v>
      </c>
      <c r="P61" s="580">
        <v>1288</v>
      </c>
      <c r="Q61" s="588">
        <v>5.0000000000000001E-3</v>
      </c>
      <c r="R61" s="589">
        <v>5.0000000000000001E-3</v>
      </c>
      <c r="S61" s="590" t="s">
        <v>355</v>
      </c>
    </row>
    <row r="62" spans="1:19">
      <c r="A62" s="641" t="str">
        <f>all!A62</f>
        <v>Douglas</v>
      </c>
      <c r="B62" s="577" t="s">
        <v>47</v>
      </c>
      <c r="C62" s="578">
        <v>2</v>
      </c>
      <c r="D62" s="579">
        <v>0</v>
      </c>
      <c r="E62" s="580">
        <v>0</v>
      </c>
      <c r="F62" s="578">
        <v>122</v>
      </c>
      <c r="G62" s="579">
        <v>89</v>
      </c>
      <c r="H62" s="580">
        <v>42</v>
      </c>
      <c r="I62" s="581">
        <v>3</v>
      </c>
      <c r="J62" s="579">
        <v>0</v>
      </c>
      <c r="K62" s="579">
        <v>0</v>
      </c>
      <c r="L62" s="580">
        <v>0</v>
      </c>
      <c r="M62" s="581">
        <v>229</v>
      </c>
      <c r="N62" s="579">
        <v>6</v>
      </c>
      <c r="O62" s="579">
        <v>2</v>
      </c>
      <c r="P62" s="580">
        <v>25</v>
      </c>
      <c r="Q62" s="587">
        <v>0</v>
      </c>
      <c r="R62" s="583">
        <v>0</v>
      </c>
      <c r="S62" s="590" t="s">
        <v>311</v>
      </c>
    </row>
    <row r="63" spans="1:19">
      <c r="A63" s="641" t="str">
        <f>all!A63</f>
        <v>Clackamas</v>
      </c>
      <c r="B63" s="577" t="s">
        <v>356</v>
      </c>
      <c r="C63" s="578"/>
      <c r="D63" s="579"/>
      <c r="E63" s="580"/>
      <c r="F63" s="578"/>
      <c r="G63" s="579"/>
      <c r="H63" s="580"/>
      <c r="I63" s="581"/>
      <c r="J63" s="579"/>
      <c r="K63" s="579"/>
      <c r="L63" s="580"/>
      <c r="M63" s="581"/>
      <c r="N63" s="579"/>
      <c r="O63" s="579"/>
      <c r="P63" s="580"/>
      <c r="Q63" s="588"/>
      <c r="R63" s="589"/>
      <c r="S63" s="590"/>
    </row>
    <row r="64" spans="1:19">
      <c r="A64" s="641" t="str">
        <f>all!A64</f>
        <v>Multnomah</v>
      </c>
      <c r="B64" s="577" t="s">
        <v>357</v>
      </c>
      <c r="C64" s="578">
        <v>500</v>
      </c>
      <c r="D64" s="579">
        <v>0</v>
      </c>
      <c r="E64" s="580">
        <v>0</v>
      </c>
      <c r="F64" s="578">
        <v>0</v>
      </c>
      <c r="G64" s="579">
        <v>0</v>
      </c>
      <c r="H64" s="580">
        <v>0</v>
      </c>
      <c r="I64" s="581">
        <v>298</v>
      </c>
      <c r="J64" s="579">
        <v>0</v>
      </c>
      <c r="K64" s="579">
        <v>200</v>
      </c>
      <c r="L64" s="580">
        <v>0</v>
      </c>
      <c r="M64" s="581">
        <v>0</v>
      </c>
      <c r="N64" s="579">
        <v>0</v>
      </c>
      <c r="O64" s="579">
        <v>0</v>
      </c>
      <c r="P64" s="580">
        <v>0</v>
      </c>
      <c r="Q64" s="587">
        <v>0</v>
      </c>
      <c r="R64" s="583"/>
      <c r="S64" s="590"/>
    </row>
    <row r="65" spans="1:19">
      <c r="A65" s="641" t="str">
        <f>all!A65</f>
        <v>Multnomah</v>
      </c>
      <c r="B65" s="577" t="s">
        <v>358</v>
      </c>
      <c r="C65" s="578">
        <v>64</v>
      </c>
      <c r="D65" s="579">
        <v>41</v>
      </c>
      <c r="E65" s="580">
        <v>751</v>
      </c>
      <c r="F65" s="578">
        <v>72</v>
      </c>
      <c r="G65" s="579">
        <v>116</v>
      </c>
      <c r="H65" s="580">
        <v>226</v>
      </c>
      <c r="I65" s="581">
        <v>819</v>
      </c>
      <c r="J65" s="579">
        <v>0</v>
      </c>
      <c r="K65" s="579">
        <v>59</v>
      </c>
      <c r="L65" s="580">
        <v>4</v>
      </c>
      <c r="M65" s="581">
        <v>454</v>
      </c>
      <c r="N65" s="579">
        <v>0</v>
      </c>
      <c r="O65" s="579">
        <v>6</v>
      </c>
      <c r="P65" s="580">
        <v>1</v>
      </c>
      <c r="Q65" s="587">
        <v>0</v>
      </c>
      <c r="R65" s="583">
        <v>0</v>
      </c>
      <c r="S65" s="590"/>
    </row>
    <row r="66" spans="1:19">
      <c r="A66" s="641" t="str">
        <f>all!A66</f>
        <v>Multnomah</v>
      </c>
      <c r="B66" s="577" t="s">
        <v>49</v>
      </c>
      <c r="C66" s="578">
        <v>1833</v>
      </c>
      <c r="D66" s="579">
        <v>116</v>
      </c>
      <c r="E66" s="580">
        <v>3211</v>
      </c>
      <c r="F66" s="578">
        <v>4693</v>
      </c>
      <c r="G66" s="579">
        <v>191</v>
      </c>
      <c r="H66" s="580">
        <v>739</v>
      </c>
      <c r="I66" s="581">
        <v>4796</v>
      </c>
      <c r="J66" s="579">
        <v>81</v>
      </c>
      <c r="K66" s="579">
        <v>204</v>
      </c>
      <c r="L66" s="580">
        <v>45</v>
      </c>
      <c r="M66" s="581">
        <v>5432</v>
      </c>
      <c r="N66" s="579">
        <v>50</v>
      </c>
      <c r="O66" s="579">
        <v>16</v>
      </c>
      <c r="P66" s="580">
        <v>79</v>
      </c>
      <c r="Q66" s="587">
        <v>0</v>
      </c>
      <c r="R66" s="583">
        <v>0</v>
      </c>
      <c r="S66" s="590"/>
    </row>
    <row r="67" spans="1:19">
      <c r="A67" s="641" t="str">
        <f>all!A67</f>
        <v>Lake</v>
      </c>
      <c r="B67" s="577" t="s">
        <v>359</v>
      </c>
      <c r="C67" s="578">
        <v>17</v>
      </c>
      <c r="D67" s="579">
        <v>16</v>
      </c>
      <c r="E67" s="580">
        <v>4</v>
      </c>
      <c r="F67" s="578">
        <v>31</v>
      </c>
      <c r="G67" s="579">
        <v>19</v>
      </c>
      <c r="H67" s="580">
        <v>0</v>
      </c>
      <c r="I67" s="581">
        <v>10</v>
      </c>
      <c r="J67" s="579">
        <v>0</v>
      </c>
      <c r="K67" s="579">
        <v>21</v>
      </c>
      <c r="L67" s="580">
        <v>2</v>
      </c>
      <c r="M67" s="581">
        <v>9</v>
      </c>
      <c r="N67" s="579">
        <v>2</v>
      </c>
      <c r="O67" s="579">
        <v>26</v>
      </c>
      <c r="P67" s="580">
        <v>6</v>
      </c>
      <c r="Q67" s="587">
        <v>0</v>
      </c>
      <c r="R67" s="583">
        <v>0</v>
      </c>
      <c r="S67" s="595"/>
    </row>
    <row r="68" spans="1:19">
      <c r="A68" s="641" t="str">
        <f>all!A68</f>
        <v>Multnomah</v>
      </c>
      <c r="B68" s="577" t="s">
        <v>360</v>
      </c>
      <c r="C68" s="578">
        <v>6</v>
      </c>
      <c r="D68" s="579">
        <v>0</v>
      </c>
      <c r="E68" s="580">
        <v>15</v>
      </c>
      <c r="F68" s="578">
        <v>8</v>
      </c>
      <c r="G68" s="579">
        <v>0</v>
      </c>
      <c r="H68" s="580">
        <v>19</v>
      </c>
      <c r="I68" s="581">
        <v>21</v>
      </c>
      <c r="J68" s="579">
        <v>0</v>
      </c>
      <c r="K68" s="579">
        <v>0</v>
      </c>
      <c r="L68" s="580">
        <v>0</v>
      </c>
      <c r="M68" s="581">
        <v>27</v>
      </c>
      <c r="N68" s="579">
        <v>0</v>
      </c>
      <c r="O68" s="579">
        <v>0</v>
      </c>
      <c r="P68" s="580">
        <v>0</v>
      </c>
      <c r="Q68" s="587">
        <v>0</v>
      </c>
      <c r="R68" s="583">
        <v>0</v>
      </c>
      <c r="S68" s="590" t="s">
        <v>311</v>
      </c>
    </row>
    <row r="69" spans="1:19">
      <c r="A69" s="641" t="str">
        <f>all!A69</f>
        <v>Coos</v>
      </c>
      <c r="B69" s="577" t="s">
        <v>246</v>
      </c>
      <c r="C69" s="578"/>
      <c r="D69" s="579"/>
      <c r="E69" s="580"/>
      <c r="F69" s="578"/>
      <c r="G69" s="579"/>
      <c r="H69" s="580"/>
      <c r="I69" s="581"/>
      <c r="J69" s="579"/>
      <c r="K69" s="579"/>
      <c r="L69" s="580"/>
      <c r="M69" s="581"/>
      <c r="N69" s="579"/>
      <c r="O69" s="579"/>
      <c r="P69" s="580"/>
      <c r="Q69" s="588"/>
      <c r="R69" s="589"/>
      <c r="S69" s="590"/>
    </row>
    <row r="70" spans="1:19">
      <c r="A70" s="641" t="str">
        <f>all!A70</f>
        <v>Benton</v>
      </c>
      <c r="B70" s="570" t="s">
        <v>211</v>
      </c>
      <c r="C70" s="578"/>
      <c r="D70" s="579"/>
      <c r="E70" s="580"/>
      <c r="F70" s="578"/>
      <c r="G70" s="579"/>
      <c r="H70" s="580"/>
      <c r="I70" s="581"/>
      <c r="J70" s="579"/>
      <c r="K70" s="579"/>
      <c r="L70" s="580"/>
      <c r="M70" s="581"/>
      <c r="N70" s="579"/>
      <c r="O70" s="579"/>
      <c r="P70" s="580"/>
      <c r="Q70" s="588"/>
      <c r="R70" s="589"/>
      <c r="S70" s="590"/>
    </row>
    <row r="71" spans="1:19" ht="27.6">
      <c r="A71" s="641" t="str">
        <f>all!A71</f>
        <v>Umatilla</v>
      </c>
      <c r="B71" s="577" t="s">
        <v>361</v>
      </c>
      <c r="C71" s="578">
        <v>100</v>
      </c>
      <c r="D71" s="579">
        <v>57</v>
      </c>
      <c r="E71" s="580">
        <v>18</v>
      </c>
      <c r="F71" s="578">
        <v>30</v>
      </c>
      <c r="G71" s="579">
        <v>21</v>
      </c>
      <c r="H71" s="580">
        <v>8</v>
      </c>
      <c r="I71" s="581">
        <v>34</v>
      </c>
      <c r="J71" s="579">
        <v>11</v>
      </c>
      <c r="K71" s="579">
        <v>99</v>
      </c>
      <c r="L71" s="580">
        <v>8</v>
      </c>
      <c r="M71" s="581">
        <v>23</v>
      </c>
      <c r="N71" s="579">
        <v>1</v>
      </c>
      <c r="O71" s="579">
        <v>25</v>
      </c>
      <c r="P71" s="580">
        <v>0</v>
      </c>
      <c r="Q71" s="587">
        <v>0.2</v>
      </c>
      <c r="R71" s="583">
        <v>0.05</v>
      </c>
      <c r="S71" s="590" t="s">
        <v>362</v>
      </c>
    </row>
    <row r="72" spans="1:19">
      <c r="A72" s="641" t="str">
        <f>all!A72</f>
        <v>Multnomah</v>
      </c>
      <c r="B72" s="577" t="s">
        <v>363</v>
      </c>
      <c r="C72" s="578"/>
      <c r="D72" s="579"/>
      <c r="E72" s="580"/>
      <c r="F72" s="578"/>
      <c r="G72" s="579"/>
      <c r="H72" s="580"/>
      <c r="I72" s="581"/>
      <c r="J72" s="579"/>
      <c r="K72" s="579"/>
      <c r="L72" s="580"/>
      <c r="M72" s="581"/>
      <c r="N72" s="579"/>
      <c r="O72" s="579"/>
      <c r="P72" s="580"/>
      <c r="Q72" s="588"/>
      <c r="R72" s="589"/>
      <c r="S72" s="590"/>
    </row>
    <row r="73" spans="1:19">
      <c r="A73" s="641" t="str">
        <f>all!A73</f>
        <v>Multnomah</v>
      </c>
      <c r="B73" s="577" t="s">
        <v>364</v>
      </c>
      <c r="C73" s="578">
        <v>0</v>
      </c>
      <c r="D73" s="579">
        <v>0</v>
      </c>
      <c r="E73" s="580">
        <v>156</v>
      </c>
      <c r="F73" s="578">
        <v>0</v>
      </c>
      <c r="G73" s="579">
        <v>0</v>
      </c>
      <c r="H73" s="580">
        <v>0</v>
      </c>
      <c r="I73" s="581">
        <v>150</v>
      </c>
      <c r="J73" s="579">
        <v>0</v>
      </c>
      <c r="K73" s="579">
        <v>3</v>
      </c>
      <c r="L73" s="580">
        <v>0</v>
      </c>
      <c r="M73" s="581">
        <v>0</v>
      </c>
      <c r="N73" s="579">
        <v>0</v>
      </c>
      <c r="O73" s="579">
        <v>0</v>
      </c>
      <c r="P73" s="580">
        <v>0</v>
      </c>
      <c r="Q73" s="587">
        <v>0</v>
      </c>
      <c r="R73" s="583"/>
      <c r="S73" s="590" t="s">
        <v>365</v>
      </c>
    </row>
    <row r="74" spans="1:19">
      <c r="A74" s="641" t="str">
        <f>all!A74</f>
        <v>Clackamas</v>
      </c>
      <c r="B74" s="577" t="s">
        <v>366</v>
      </c>
      <c r="C74" s="578"/>
      <c r="D74" s="579"/>
      <c r="E74" s="580"/>
      <c r="F74" s="578"/>
      <c r="G74" s="579"/>
      <c r="H74" s="580"/>
      <c r="I74" s="581"/>
      <c r="J74" s="579"/>
      <c r="K74" s="579"/>
      <c r="L74" s="580"/>
      <c r="M74" s="581"/>
      <c r="N74" s="579"/>
      <c r="O74" s="579"/>
      <c r="P74" s="580"/>
      <c r="Q74" s="587"/>
      <c r="R74" s="583"/>
      <c r="S74" s="590"/>
    </row>
    <row r="75" spans="1:19">
      <c r="A75" s="641" t="str">
        <f>all!A75</f>
        <v>Polk</v>
      </c>
      <c r="B75" s="570" t="s">
        <v>51</v>
      </c>
      <c r="C75" s="578"/>
      <c r="D75" s="579"/>
      <c r="E75" s="580"/>
      <c r="F75" s="578"/>
      <c r="G75" s="579"/>
      <c r="H75" s="580"/>
      <c r="I75" s="581"/>
      <c r="J75" s="579"/>
      <c r="K75" s="579"/>
      <c r="L75" s="580"/>
      <c r="M75" s="581"/>
      <c r="N75" s="579"/>
      <c r="O75" s="579"/>
      <c r="P75" s="580"/>
      <c r="Q75" s="587"/>
      <c r="R75" s="583"/>
      <c r="S75" s="590"/>
    </row>
    <row r="76" spans="1:19">
      <c r="A76" s="641" t="str">
        <f>all!A76</f>
        <v>Josephine</v>
      </c>
      <c r="B76" s="577" t="s">
        <v>52</v>
      </c>
      <c r="C76" s="578"/>
      <c r="D76" s="579"/>
      <c r="E76" s="580"/>
      <c r="F76" s="578"/>
      <c r="G76" s="579"/>
      <c r="H76" s="580"/>
      <c r="I76" s="581"/>
      <c r="J76" s="579"/>
      <c r="K76" s="579"/>
      <c r="L76" s="580"/>
      <c r="M76" s="581"/>
      <c r="N76" s="579"/>
      <c r="O76" s="579"/>
      <c r="P76" s="580"/>
      <c r="Q76" s="587"/>
      <c r="R76" s="583"/>
      <c r="S76" s="590"/>
    </row>
    <row r="77" spans="1:19" ht="27.6">
      <c r="A77" s="641" t="str">
        <f>all!A77</f>
        <v>Linn</v>
      </c>
      <c r="B77" s="577" t="s">
        <v>53</v>
      </c>
      <c r="C77" s="578">
        <v>235</v>
      </c>
      <c r="D77" s="579">
        <v>0</v>
      </c>
      <c r="E77" s="580">
        <v>533</v>
      </c>
      <c r="F77" s="578">
        <v>286</v>
      </c>
      <c r="G77" s="579">
        <v>83</v>
      </c>
      <c r="H77" s="580">
        <v>71</v>
      </c>
      <c r="I77" s="581">
        <v>914</v>
      </c>
      <c r="J77" s="579">
        <v>4</v>
      </c>
      <c r="K77" s="579">
        <v>50</v>
      </c>
      <c r="L77" s="580">
        <v>0</v>
      </c>
      <c r="M77" s="581">
        <v>526</v>
      </c>
      <c r="N77" s="579">
        <v>0</v>
      </c>
      <c r="O77" s="579">
        <v>5</v>
      </c>
      <c r="P77" s="580">
        <v>6</v>
      </c>
      <c r="Q77" s="587">
        <v>0</v>
      </c>
      <c r="R77" s="583">
        <v>0</v>
      </c>
      <c r="S77" s="590" t="s">
        <v>367</v>
      </c>
    </row>
    <row r="78" spans="1:19" ht="27.6">
      <c r="A78" s="641" t="str">
        <f>all!A78</f>
        <v>Douglas</v>
      </c>
      <c r="B78" s="577" t="s">
        <v>368</v>
      </c>
      <c r="C78" s="578">
        <v>923</v>
      </c>
      <c r="D78" s="579">
        <v>753</v>
      </c>
      <c r="E78" s="580">
        <v>1</v>
      </c>
      <c r="F78" s="578">
        <v>1291</v>
      </c>
      <c r="G78" s="579">
        <v>1406</v>
      </c>
      <c r="H78" s="580">
        <v>0</v>
      </c>
      <c r="I78" s="581">
        <v>518</v>
      </c>
      <c r="J78" s="579">
        <v>368</v>
      </c>
      <c r="K78" s="579">
        <v>47</v>
      </c>
      <c r="L78" s="580">
        <v>732</v>
      </c>
      <c r="M78" s="581">
        <v>425</v>
      </c>
      <c r="N78" s="579">
        <v>50</v>
      </c>
      <c r="O78" s="579">
        <v>20</v>
      </c>
      <c r="P78" s="580">
        <v>2191</v>
      </c>
      <c r="Q78" s="587">
        <v>0</v>
      </c>
      <c r="R78" s="583">
        <v>0</v>
      </c>
      <c r="S78" s="590" t="s">
        <v>369</v>
      </c>
    </row>
    <row r="79" spans="1:19">
      <c r="A79" s="641" t="str">
        <f>all!A79</f>
        <v>Clatsop</v>
      </c>
      <c r="B79" s="570" t="s">
        <v>54</v>
      </c>
      <c r="C79" s="578"/>
      <c r="D79" s="579"/>
      <c r="E79" s="580"/>
      <c r="F79" s="578"/>
      <c r="G79" s="579"/>
      <c r="H79" s="580"/>
      <c r="I79" s="581"/>
      <c r="J79" s="579"/>
      <c r="K79" s="579"/>
      <c r="L79" s="580"/>
      <c r="M79" s="581"/>
      <c r="N79" s="579"/>
      <c r="O79" s="579"/>
      <c r="P79" s="580"/>
      <c r="Q79" s="587"/>
      <c r="R79" s="583"/>
      <c r="S79" s="590"/>
    </row>
    <row r="80" spans="1:19">
      <c r="A80" s="641" t="str">
        <f>all!A80</f>
        <v>Sherman</v>
      </c>
      <c r="B80" s="570" t="s">
        <v>55</v>
      </c>
      <c r="C80" s="578"/>
      <c r="D80" s="579"/>
      <c r="E80" s="580"/>
      <c r="F80" s="578"/>
      <c r="G80" s="579"/>
      <c r="H80" s="580"/>
      <c r="I80" s="581"/>
      <c r="J80" s="579"/>
      <c r="K80" s="579"/>
      <c r="L80" s="580"/>
      <c r="M80" s="581"/>
      <c r="N80" s="579"/>
      <c r="O80" s="579"/>
      <c r="P80" s="580"/>
      <c r="Q80" s="587"/>
      <c r="R80" s="583"/>
      <c r="S80" s="590"/>
    </row>
    <row r="81" spans="1:19">
      <c r="A81" s="641" t="str">
        <f>all!A81</f>
        <v>Curry</v>
      </c>
      <c r="B81" s="570" t="s">
        <v>56</v>
      </c>
      <c r="C81" s="578"/>
      <c r="D81" s="579"/>
      <c r="E81" s="580"/>
      <c r="F81" s="578"/>
      <c r="G81" s="579"/>
      <c r="H81" s="580"/>
      <c r="I81" s="581"/>
      <c r="J81" s="579"/>
      <c r="K81" s="579"/>
      <c r="L81" s="580"/>
      <c r="M81" s="581"/>
      <c r="N81" s="579"/>
      <c r="O81" s="579"/>
      <c r="P81" s="580"/>
      <c r="Q81" s="587"/>
      <c r="R81" s="583"/>
      <c r="S81" s="590"/>
    </row>
    <row r="82" spans="1:19" ht="27.6">
      <c r="A82" s="641" t="str">
        <f>all!A82</f>
        <v>Jackson</v>
      </c>
      <c r="B82" s="577" t="s">
        <v>57</v>
      </c>
      <c r="C82" s="578">
        <v>327</v>
      </c>
      <c r="D82" s="579">
        <v>3</v>
      </c>
      <c r="E82" s="580">
        <v>637</v>
      </c>
      <c r="F82" s="578">
        <v>269</v>
      </c>
      <c r="G82" s="579">
        <v>16</v>
      </c>
      <c r="H82" s="580">
        <v>76</v>
      </c>
      <c r="I82" s="581">
        <v>913</v>
      </c>
      <c r="J82" s="579">
        <v>0</v>
      </c>
      <c r="K82" s="579">
        <v>47</v>
      </c>
      <c r="L82" s="580">
        <v>5</v>
      </c>
      <c r="M82" s="581">
        <v>426</v>
      </c>
      <c r="N82" s="579">
        <v>0</v>
      </c>
      <c r="O82" s="579">
        <v>8</v>
      </c>
      <c r="P82" s="580">
        <v>3</v>
      </c>
      <c r="Q82" s="587">
        <v>0</v>
      </c>
      <c r="R82" s="583">
        <v>0</v>
      </c>
      <c r="S82" s="590" t="s">
        <v>370</v>
      </c>
    </row>
    <row r="83" spans="1:19">
      <c r="A83" s="641" t="str">
        <f>all!A83</f>
        <v>Clatsop</v>
      </c>
      <c r="B83" s="572" t="s">
        <v>237</v>
      </c>
      <c r="C83" s="578"/>
      <c r="D83" s="579"/>
      <c r="E83" s="580"/>
      <c r="F83" s="578"/>
      <c r="G83" s="579"/>
      <c r="H83" s="580"/>
      <c r="I83" s="581"/>
      <c r="J83" s="579"/>
      <c r="K83" s="579"/>
      <c r="L83" s="580"/>
      <c r="M83" s="581"/>
      <c r="N83" s="579"/>
      <c r="O83" s="579"/>
      <c r="P83" s="580"/>
      <c r="Q83" s="587"/>
      <c r="R83" s="583"/>
      <c r="S83" s="590"/>
    </row>
    <row r="84" spans="1:19">
      <c r="A84" s="641" t="str">
        <f>all!A84</f>
        <v>Marion</v>
      </c>
      <c r="B84" s="596" t="s">
        <v>371</v>
      </c>
      <c r="C84" s="578"/>
      <c r="D84" s="579"/>
      <c r="E84" s="580"/>
      <c r="F84" s="578"/>
      <c r="G84" s="579"/>
      <c r="H84" s="580"/>
      <c r="I84" s="581"/>
      <c r="J84" s="579"/>
      <c r="K84" s="579"/>
      <c r="L84" s="580"/>
      <c r="M84" s="581"/>
      <c r="N84" s="579"/>
      <c r="O84" s="579"/>
      <c r="P84" s="580"/>
      <c r="Q84" s="588"/>
      <c r="R84" s="589"/>
      <c r="S84" s="590"/>
    </row>
    <row r="85" spans="1:19" ht="27.6">
      <c r="A85" s="641" t="str">
        <f>all!A85</f>
        <v>Tillamook</v>
      </c>
      <c r="B85" s="596" t="s">
        <v>372</v>
      </c>
      <c r="C85" s="578">
        <v>53</v>
      </c>
      <c r="D85" s="579">
        <v>139</v>
      </c>
      <c r="E85" s="580">
        <v>0</v>
      </c>
      <c r="F85" s="578">
        <v>0</v>
      </c>
      <c r="G85" s="579">
        <v>0</v>
      </c>
      <c r="H85" s="580">
        <v>0</v>
      </c>
      <c r="I85" s="581">
        <v>102</v>
      </c>
      <c r="J85" s="579">
        <v>62</v>
      </c>
      <c r="K85" s="579">
        <v>17</v>
      </c>
      <c r="L85" s="580">
        <v>1</v>
      </c>
      <c r="M85" s="581">
        <v>0</v>
      </c>
      <c r="N85" s="579">
        <v>0</v>
      </c>
      <c r="O85" s="579">
        <v>0</v>
      </c>
      <c r="P85" s="580">
        <v>0</v>
      </c>
      <c r="Q85" s="587">
        <v>0.05</v>
      </c>
      <c r="R85" s="589"/>
      <c r="S85" s="590" t="s">
        <v>373</v>
      </c>
    </row>
    <row r="86" spans="1:19">
      <c r="A86" s="641" t="str">
        <f>all!A86</f>
        <v>Tillamook</v>
      </c>
      <c r="B86" s="596" t="s">
        <v>374</v>
      </c>
      <c r="C86" s="578"/>
      <c r="D86" s="579"/>
      <c r="E86" s="580"/>
      <c r="F86" s="578"/>
      <c r="G86" s="579"/>
      <c r="H86" s="580"/>
      <c r="I86" s="581"/>
      <c r="J86" s="579"/>
      <c r="K86" s="579"/>
      <c r="L86" s="580"/>
      <c r="M86" s="581"/>
      <c r="N86" s="579"/>
      <c r="O86" s="579"/>
      <c r="P86" s="580"/>
      <c r="Q86" s="588"/>
      <c r="R86" s="589"/>
      <c r="S86" s="590"/>
    </row>
    <row r="87" spans="1:19">
      <c r="A87" s="641" t="str">
        <f>all!A87</f>
        <v>Wallowa</v>
      </c>
      <c r="B87" s="596" t="s">
        <v>375</v>
      </c>
      <c r="C87" s="578"/>
      <c r="D87" s="579"/>
      <c r="E87" s="580"/>
      <c r="F87" s="578"/>
      <c r="G87" s="579"/>
      <c r="H87" s="580"/>
      <c r="I87" s="581"/>
      <c r="J87" s="579"/>
      <c r="K87" s="579"/>
      <c r="L87" s="580"/>
      <c r="M87" s="581"/>
      <c r="N87" s="579"/>
      <c r="O87" s="579"/>
      <c r="P87" s="580"/>
      <c r="Q87" s="588"/>
      <c r="R87" s="589"/>
      <c r="S87" s="590"/>
    </row>
    <row r="88" spans="1:19">
      <c r="A88" s="641" t="str">
        <f>all!A88</f>
        <v>Wasco</v>
      </c>
      <c r="B88" s="570" t="s">
        <v>218</v>
      </c>
      <c r="C88" s="578"/>
      <c r="D88" s="579"/>
      <c r="E88" s="580"/>
      <c r="F88" s="578"/>
      <c r="G88" s="579"/>
      <c r="H88" s="580"/>
      <c r="I88" s="581"/>
      <c r="J88" s="579"/>
      <c r="K88" s="579"/>
      <c r="L88" s="580"/>
      <c r="M88" s="581"/>
      <c r="N88" s="579"/>
      <c r="O88" s="579"/>
      <c r="P88" s="580"/>
      <c r="Q88" s="588"/>
      <c r="R88" s="589"/>
      <c r="S88" s="590"/>
    </row>
    <row r="89" spans="1:19" ht="27.6">
      <c r="A89" s="641" t="str">
        <f>all!A89</f>
        <v>Washington</v>
      </c>
      <c r="B89" s="596" t="s">
        <v>376</v>
      </c>
      <c r="C89" s="578">
        <v>0</v>
      </c>
      <c r="D89" s="579">
        <v>1909</v>
      </c>
      <c r="E89" s="580">
        <v>15</v>
      </c>
      <c r="F89" s="578">
        <v>0</v>
      </c>
      <c r="G89" s="579">
        <v>2018</v>
      </c>
      <c r="H89" s="580">
        <v>4</v>
      </c>
      <c r="I89" s="581">
        <v>371</v>
      </c>
      <c r="J89" s="579">
        <v>1101</v>
      </c>
      <c r="K89" s="579">
        <v>275</v>
      </c>
      <c r="L89" s="580">
        <v>173</v>
      </c>
      <c r="M89" s="581">
        <v>721</v>
      </c>
      <c r="N89" s="579">
        <v>110</v>
      </c>
      <c r="O89" s="579">
        <v>568</v>
      </c>
      <c r="P89" s="580">
        <v>615</v>
      </c>
      <c r="Q89" s="587"/>
      <c r="R89" s="583"/>
      <c r="S89" s="590" t="s">
        <v>377</v>
      </c>
    </row>
    <row r="90" spans="1:19">
      <c r="A90" s="641" t="str">
        <f>all!A90</f>
        <v>Marion</v>
      </c>
      <c r="B90" s="572" t="s">
        <v>242</v>
      </c>
      <c r="C90" s="578"/>
      <c r="D90" s="579"/>
      <c r="E90" s="580"/>
      <c r="F90" s="578"/>
      <c r="G90" s="579"/>
      <c r="H90" s="580"/>
      <c r="I90" s="581"/>
      <c r="J90" s="579"/>
      <c r="K90" s="579"/>
      <c r="L90" s="580"/>
      <c r="M90" s="581"/>
      <c r="N90" s="579"/>
      <c r="O90" s="579"/>
      <c r="P90" s="580"/>
      <c r="Q90" s="587"/>
      <c r="R90" s="583"/>
      <c r="S90" s="590"/>
    </row>
    <row r="91" spans="1:19">
      <c r="A91" s="641" t="str">
        <f>all!A91</f>
        <v>Marion/Polk</v>
      </c>
      <c r="B91" s="596" t="s">
        <v>157</v>
      </c>
      <c r="C91" s="578">
        <v>471</v>
      </c>
      <c r="D91" s="579">
        <v>264</v>
      </c>
      <c r="E91" s="580">
        <v>424</v>
      </c>
      <c r="F91" s="578">
        <v>2038</v>
      </c>
      <c r="G91" s="579">
        <v>1310</v>
      </c>
      <c r="H91" s="580">
        <v>12</v>
      </c>
      <c r="I91" s="581">
        <v>926</v>
      </c>
      <c r="J91" s="579">
        <v>60</v>
      </c>
      <c r="K91" s="579">
        <v>167</v>
      </c>
      <c r="L91" s="580">
        <v>134</v>
      </c>
      <c r="M91" s="581">
        <v>1464</v>
      </c>
      <c r="N91" s="579">
        <v>33</v>
      </c>
      <c r="O91" s="579">
        <v>382</v>
      </c>
      <c r="P91" s="580">
        <v>1530</v>
      </c>
      <c r="Q91" s="587">
        <v>0</v>
      </c>
      <c r="R91" s="583">
        <v>0</v>
      </c>
      <c r="S91" s="590" t="s">
        <v>311</v>
      </c>
    </row>
    <row r="92" spans="1:19" ht="14.4" thickBot="1">
      <c r="A92" s="641" t="str">
        <f>all!A92</f>
        <v>Multnomah</v>
      </c>
      <c r="B92" s="597" t="s">
        <v>378</v>
      </c>
      <c r="C92" s="578">
        <v>22</v>
      </c>
      <c r="D92" s="579">
        <v>0</v>
      </c>
      <c r="E92" s="580">
        <v>0</v>
      </c>
      <c r="F92" s="662">
        <v>0</v>
      </c>
      <c r="G92" s="663">
        <v>0</v>
      </c>
      <c r="H92" s="664">
        <v>0</v>
      </c>
      <c r="I92" s="665">
        <v>20</v>
      </c>
      <c r="J92" s="663">
        <v>0</v>
      </c>
      <c r="K92" s="663">
        <v>0</v>
      </c>
      <c r="L92" s="664">
        <v>2</v>
      </c>
      <c r="M92" s="665">
        <v>0</v>
      </c>
      <c r="N92" s="663">
        <v>0</v>
      </c>
      <c r="O92" s="663">
        <v>0</v>
      </c>
      <c r="P92" s="664">
        <v>0</v>
      </c>
      <c r="Q92" s="666">
        <v>0</v>
      </c>
      <c r="R92" s="667"/>
      <c r="S92" s="668" t="s">
        <v>365</v>
      </c>
    </row>
    <row r="93" spans="1:19" ht="14.4" thickBot="1">
      <c r="A93" s="641" t="str">
        <f>all!A93</f>
        <v>Yamhill</v>
      </c>
      <c r="B93" s="598" t="s">
        <v>379</v>
      </c>
      <c r="C93" s="662">
        <v>74</v>
      </c>
      <c r="D93" s="663">
        <v>367</v>
      </c>
      <c r="E93" s="664">
        <v>16</v>
      </c>
      <c r="F93" s="662">
        <v>0</v>
      </c>
      <c r="G93" s="663">
        <v>0</v>
      </c>
      <c r="H93" s="664">
        <v>0</v>
      </c>
      <c r="I93" s="665">
        <v>194</v>
      </c>
      <c r="J93" s="663">
        <v>231</v>
      </c>
      <c r="K93" s="663">
        <v>44</v>
      </c>
      <c r="L93" s="664">
        <v>9</v>
      </c>
      <c r="M93" s="665">
        <v>0</v>
      </c>
      <c r="N93" s="663">
        <v>0</v>
      </c>
      <c r="O93" s="663">
        <v>0</v>
      </c>
      <c r="P93" s="664">
        <v>0</v>
      </c>
      <c r="Q93" s="669"/>
      <c r="R93" s="670"/>
      <c r="S93" s="671" t="s">
        <v>380</v>
      </c>
    </row>
    <row r="94" spans="1:19" s="679" customFormat="1" ht="14.4" thickBot="1">
      <c r="A94" s="572" t="s">
        <v>244</v>
      </c>
      <c r="B94" s="599" t="s">
        <v>381</v>
      </c>
      <c r="C94" s="672">
        <f t="shared" ref="C94:P94" si="0">SUM(C4:C93)</f>
        <v>8826</v>
      </c>
      <c r="D94" s="673">
        <f t="shared" si="0"/>
        <v>18085</v>
      </c>
      <c r="E94" s="674">
        <f t="shared" si="0"/>
        <v>8431</v>
      </c>
      <c r="F94" s="672">
        <f t="shared" si="0"/>
        <v>13704</v>
      </c>
      <c r="G94" s="673">
        <f t="shared" si="0"/>
        <v>16247</v>
      </c>
      <c r="H94" s="674">
        <f t="shared" si="0"/>
        <v>3680</v>
      </c>
      <c r="I94" s="672">
        <f t="shared" si="0"/>
        <v>19707</v>
      </c>
      <c r="J94" s="673">
        <f t="shared" si="0"/>
        <v>8894</v>
      </c>
      <c r="K94" s="673">
        <f t="shared" si="0"/>
        <v>3712</v>
      </c>
      <c r="L94" s="674">
        <f t="shared" si="0"/>
        <v>3002</v>
      </c>
      <c r="M94" s="675">
        <f t="shared" si="0"/>
        <v>20294</v>
      </c>
      <c r="N94" s="673">
        <f t="shared" si="0"/>
        <v>1075</v>
      </c>
      <c r="O94" s="673">
        <f t="shared" si="0"/>
        <v>3329</v>
      </c>
      <c r="P94" s="674">
        <f t="shared" si="0"/>
        <v>8376</v>
      </c>
      <c r="Q94" s="676">
        <f>AVERAGE(Q4:Q93)</f>
        <v>2.0644953969081118E-2</v>
      </c>
      <c r="R94" s="677">
        <f>AVERAGE(R4:R93)</f>
        <v>4.3125000000000004E-3</v>
      </c>
      <c r="S94" s="678"/>
    </row>
    <row r="95" spans="1:19" s="679" customFormat="1">
      <c r="A95" s="572"/>
      <c r="B95" s="681"/>
      <c r="C95" s="682">
        <f>SUM(C4:C93)</f>
        <v>8826</v>
      </c>
      <c r="D95" s="682">
        <f t="shared" ref="D95:P95" si="1">SUM(D4:D93)</f>
        <v>18085</v>
      </c>
      <c r="E95" s="682">
        <f t="shared" si="1"/>
        <v>8431</v>
      </c>
      <c r="F95" s="682">
        <f t="shared" si="1"/>
        <v>13704</v>
      </c>
      <c r="G95" s="682">
        <f t="shared" si="1"/>
        <v>16247</v>
      </c>
      <c r="H95" s="682">
        <f t="shared" si="1"/>
        <v>3680</v>
      </c>
      <c r="I95" s="682">
        <f t="shared" si="1"/>
        <v>19707</v>
      </c>
      <c r="J95" s="682">
        <f t="shared" si="1"/>
        <v>8894</v>
      </c>
      <c r="K95" s="682">
        <f t="shared" si="1"/>
        <v>3712</v>
      </c>
      <c r="L95" s="682">
        <f t="shared" si="1"/>
        <v>3002</v>
      </c>
      <c r="M95" s="682">
        <f t="shared" si="1"/>
        <v>20294</v>
      </c>
      <c r="N95" s="682">
        <f t="shared" si="1"/>
        <v>1075</v>
      </c>
      <c r="O95" s="682">
        <f t="shared" si="1"/>
        <v>3329</v>
      </c>
      <c r="P95" s="682">
        <f t="shared" si="1"/>
        <v>8376</v>
      </c>
      <c r="Q95" s="683"/>
      <c r="R95" s="683"/>
      <c r="S95" s="684"/>
    </row>
    <row r="96" spans="1:19" s="3" customFormat="1" ht="13.2">
      <c r="B96" s="617" t="s">
        <v>275</v>
      </c>
      <c r="C96" s="621">
        <f t="shared" ref="C96:P96" si="2">C29+C33+C51</f>
        <v>235</v>
      </c>
      <c r="D96" s="621">
        <f t="shared" si="2"/>
        <v>0</v>
      </c>
      <c r="E96" s="621">
        <f t="shared" si="2"/>
        <v>883</v>
      </c>
      <c r="F96" s="621">
        <f t="shared" si="2"/>
        <v>0</v>
      </c>
      <c r="G96" s="621">
        <f t="shared" si="2"/>
        <v>0</v>
      </c>
      <c r="H96" s="621">
        <f t="shared" si="2"/>
        <v>0</v>
      </c>
      <c r="I96" s="621">
        <f t="shared" si="2"/>
        <v>1133</v>
      </c>
      <c r="J96" s="621">
        <f t="shared" si="2"/>
        <v>0</v>
      </c>
      <c r="K96" s="621">
        <f t="shared" si="2"/>
        <v>4</v>
      </c>
      <c r="L96" s="621">
        <f t="shared" si="2"/>
        <v>6</v>
      </c>
      <c r="M96" s="621">
        <f t="shared" si="2"/>
        <v>0</v>
      </c>
      <c r="N96" s="621">
        <f t="shared" si="2"/>
        <v>0</v>
      </c>
      <c r="O96" s="621">
        <f t="shared" si="2"/>
        <v>0</v>
      </c>
      <c r="P96" s="621">
        <f t="shared" si="2"/>
        <v>0</v>
      </c>
      <c r="Q96" s="621"/>
    </row>
    <row r="97" spans="1:19" s="3" customFormat="1" ht="13.2">
      <c r="A97" s="10"/>
      <c r="B97" s="620"/>
      <c r="J97" s="685">
        <f>J94/SUM(C94:E94)</f>
        <v>0.25165525437156921</v>
      </c>
    </row>
    <row r="98" spans="1:19" s="3" customFormat="1" ht="13.2">
      <c r="A98" s="10"/>
      <c r="B98" s="617"/>
      <c r="E98" s="501">
        <f>E94/(SUM(C94:E94))</f>
        <v>0.23855469413162808</v>
      </c>
      <c r="H98" s="501">
        <f>H94/(SUM(F94:H94))</f>
        <v>0.10942285391454314</v>
      </c>
      <c r="I98" s="3" t="s">
        <v>165</v>
      </c>
      <c r="J98" s="3">
        <f>I94+M94</f>
        <v>40001</v>
      </c>
      <c r="K98" s="501">
        <f>K94/(SUM(I94:L94))</f>
        <v>0.10511114257397706</v>
      </c>
      <c r="O98" s="501">
        <f>O94/(SUM(M94:P94))</f>
        <v>0.10065308096994618</v>
      </c>
    </row>
    <row r="99" spans="1:19" s="3" customFormat="1" ht="13.2">
      <c r="A99" s="10"/>
      <c r="B99" s="63"/>
      <c r="E99" s="501">
        <f>E66/E94</f>
        <v>0.38085636342070928</v>
      </c>
      <c r="F99" s="63" t="s">
        <v>281</v>
      </c>
      <c r="N99" s="3" t="s">
        <v>283</v>
      </c>
      <c r="P99" s="3">
        <f>P77/P94</f>
        <v>7.1633237822349568E-4</v>
      </c>
    </row>
    <row r="100" spans="1:19" s="679" customFormat="1">
      <c r="A100" s="572"/>
      <c r="B100" s="681"/>
      <c r="C100" s="682"/>
      <c r="D100" s="682"/>
      <c r="E100" s="682"/>
      <c r="F100" s="682"/>
      <c r="G100" s="682"/>
      <c r="H100" s="682"/>
      <c r="I100" s="682"/>
      <c r="J100" s="682"/>
      <c r="K100" s="682"/>
      <c r="L100" s="682"/>
      <c r="M100" s="682"/>
      <c r="N100" s="682"/>
      <c r="O100" s="682"/>
      <c r="P100" s="682"/>
      <c r="Q100" s="683"/>
      <c r="R100" s="683"/>
      <c r="S100" s="684"/>
    </row>
    <row r="101" spans="1:19" s="679" customFormat="1">
      <c r="A101" s="572"/>
      <c r="B101" s="681"/>
      <c r="C101" s="682"/>
      <c r="D101" s="682"/>
      <c r="E101" s="682"/>
      <c r="F101" s="682"/>
      <c r="G101" s="682"/>
      <c r="H101" s="682"/>
      <c r="I101" s="682"/>
      <c r="J101" s="682"/>
      <c r="K101" s="682"/>
      <c r="L101" s="682"/>
      <c r="M101" s="682"/>
      <c r="N101" s="682"/>
      <c r="O101" s="682"/>
      <c r="P101" s="682"/>
      <c r="Q101" s="683"/>
      <c r="R101" s="683"/>
      <c r="S101" s="684"/>
    </row>
    <row r="102" spans="1:19">
      <c r="A102" s="573"/>
      <c r="E102" s="679"/>
    </row>
    <row r="103" spans="1:19">
      <c r="A103" s="574" t="s">
        <v>287</v>
      </c>
      <c r="E103" s="679"/>
      <c r="F103" s="679"/>
    </row>
    <row r="104" spans="1:19">
      <c r="A104" s="575" t="s">
        <v>387</v>
      </c>
    </row>
    <row r="105" spans="1:19">
      <c r="A105" s="572" t="s">
        <v>388</v>
      </c>
    </row>
    <row r="106" spans="1:19">
      <c r="A106" s="577" t="s">
        <v>206</v>
      </c>
    </row>
    <row r="107" spans="1:19">
      <c r="A107" s="80" t="s">
        <v>389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32"/>
  <sheetViews>
    <sheetView tabSelected="1" zoomScale="75" zoomScaleNormal="75" workbookViewId="0">
      <pane ySplit="2" topLeftCell="A172" activePane="bottomLeft" state="frozen"/>
      <selection activeCell="A29" sqref="A29:XFD29"/>
      <selection pane="bottomLeft" activeCell="N187" sqref="N187"/>
    </sheetView>
  </sheetViews>
  <sheetFormatPr defaultRowHeight="13.2"/>
  <cols>
    <col min="1" max="1" width="11.44140625" style="3" customWidth="1"/>
    <col min="2" max="2" width="29.88671875" style="3" customWidth="1"/>
    <col min="3" max="4" width="6.109375" style="3" customWidth="1"/>
    <col min="5" max="5" width="8.6640625" style="3" customWidth="1"/>
    <col min="6" max="6" width="6.109375" style="3" customWidth="1"/>
    <col min="7" max="7" width="8.5546875" style="3" customWidth="1"/>
    <col min="8" max="15" width="6.109375" style="3" customWidth="1"/>
    <col min="16" max="16" width="6.109375" style="458" customWidth="1"/>
    <col min="17" max="28" width="6.109375" style="3" customWidth="1"/>
    <col min="29" max="29" width="6.109375" style="6" customWidth="1"/>
    <col min="30" max="41" width="6.109375" style="3" customWidth="1"/>
    <col min="42" max="42" width="6.109375" style="6" customWidth="1"/>
    <col min="43" max="51" width="6.109375" style="3" customWidth="1"/>
    <col min="52" max="54" width="6.44140625" style="5" customWidth="1"/>
    <col min="55" max="55" width="6.44140625" style="612" customWidth="1"/>
    <col min="56" max="67" width="6.44140625" style="3" customWidth="1"/>
    <col min="68" max="68" width="6.44140625" style="6" customWidth="1"/>
    <col min="69" max="80" width="6.44140625" style="3" customWidth="1"/>
    <col min="81" max="81" width="6.44140625" style="6" customWidth="1"/>
    <col min="82" max="93" width="6.44140625" style="3" customWidth="1"/>
    <col min="94" max="94" width="6.44140625" style="6" customWidth="1"/>
    <col min="95" max="106" width="6.44140625" style="3" customWidth="1"/>
    <col min="107" max="118" width="9" style="70" customWidth="1"/>
    <col min="119" max="16384" width="8.88671875" style="3"/>
  </cols>
  <sheetData>
    <row r="1" spans="1:119" ht="13.2" customHeight="1">
      <c r="C1" s="3" t="s">
        <v>80</v>
      </c>
      <c r="P1" s="458" t="s">
        <v>81</v>
      </c>
      <c r="AC1" s="6" t="s">
        <v>146</v>
      </c>
      <c r="AP1" s="6" t="s">
        <v>147</v>
      </c>
      <c r="BC1" s="612" t="s">
        <v>262</v>
      </c>
      <c r="BP1" s="6" t="s">
        <v>263</v>
      </c>
      <c r="CC1" s="6" t="s">
        <v>264</v>
      </c>
      <c r="CP1" s="6" t="s">
        <v>265</v>
      </c>
      <c r="DC1" s="484" t="s">
        <v>267</v>
      </c>
    </row>
    <row r="2" spans="1:119" ht="13.2" customHeight="1">
      <c r="A2" s="3" t="str">
        <f>'2011'!A3</f>
        <v>County</v>
      </c>
      <c r="B2" s="3" t="str">
        <f>'2002'!B3</f>
        <v>AGENCY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  <c r="M2" s="3">
        <v>2010</v>
      </c>
      <c r="N2" s="3">
        <v>2011</v>
      </c>
      <c r="O2" s="3">
        <v>2012</v>
      </c>
      <c r="P2" s="430">
        <f>C2</f>
        <v>2000</v>
      </c>
      <c r="Q2" s="430">
        <f t="shared" ref="Q2:CB2" si="0">D2</f>
        <v>2001</v>
      </c>
      <c r="R2" s="430">
        <f t="shared" si="0"/>
        <v>2002</v>
      </c>
      <c r="S2" s="430">
        <f t="shared" si="0"/>
        <v>2003</v>
      </c>
      <c r="T2" s="430">
        <f t="shared" si="0"/>
        <v>2004</v>
      </c>
      <c r="U2" s="430">
        <f t="shared" si="0"/>
        <v>2005</v>
      </c>
      <c r="V2" s="430">
        <f t="shared" si="0"/>
        <v>2006</v>
      </c>
      <c r="W2" s="430">
        <f t="shared" si="0"/>
        <v>2007</v>
      </c>
      <c r="X2" s="430">
        <f t="shared" si="0"/>
        <v>2008</v>
      </c>
      <c r="Y2" s="430">
        <f t="shared" si="0"/>
        <v>2009</v>
      </c>
      <c r="Z2" s="430">
        <f t="shared" si="0"/>
        <v>2010</v>
      </c>
      <c r="AA2" s="430">
        <f t="shared" si="0"/>
        <v>2011</v>
      </c>
      <c r="AB2" s="430">
        <f t="shared" si="0"/>
        <v>2012</v>
      </c>
      <c r="AC2" s="430">
        <f t="shared" si="0"/>
        <v>2000</v>
      </c>
      <c r="AD2" s="430">
        <f t="shared" si="0"/>
        <v>2001</v>
      </c>
      <c r="AE2" s="430">
        <f t="shared" si="0"/>
        <v>2002</v>
      </c>
      <c r="AF2" s="430">
        <f t="shared" si="0"/>
        <v>2003</v>
      </c>
      <c r="AG2" s="430">
        <f t="shared" si="0"/>
        <v>2004</v>
      </c>
      <c r="AH2" s="430">
        <f t="shared" si="0"/>
        <v>2005</v>
      </c>
      <c r="AI2" s="430">
        <f t="shared" si="0"/>
        <v>2006</v>
      </c>
      <c r="AJ2" s="430">
        <f t="shared" si="0"/>
        <v>2007</v>
      </c>
      <c r="AK2" s="430">
        <f t="shared" si="0"/>
        <v>2008</v>
      </c>
      <c r="AL2" s="430">
        <f t="shared" si="0"/>
        <v>2009</v>
      </c>
      <c r="AM2" s="430">
        <f t="shared" si="0"/>
        <v>2010</v>
      </c>
      <c r="AN2" s="430">
        <f t="shared" si="0"/>
        <v>2011</v>
      </c>
      <c r="AO2" s="430">
        <f t="shared" si="0"/>
        <v>2012</v>
      </c>
      <c r="AP2" s="430">
        <f t="shared" si="0"/>
        <v>2000</v>
      </c>
      <c r="AQ2" s="430">
        <f t="shared" si="0"/>
        <v>2001</v>
      </c>
      <c r="AR2" s="430">
        <f t="shared" si="0"/>
        <v>2002</v>
      </c>
      <c r="AS2" s="430">
        <f t="shared" si="0"/>
        <v>2003</v>
      </c>
      <c r="AT2" s="430">
        <f t="shared" si="0"/>
        <v>2004</v>
      </c>
      <c r="AU2" s="430">
        <f t="shared" si="0"/>
        <v>2005</v>
      </c>
      <c r="AV2" s="430">
        <f t="shared" si="0"/>
        <v>2006</v>
      </c>
      <c r="AW2" s="430">
        <f t="shared" si="0"/>
        <v>2007</v>
      </c>
      <c r="AX2" s="430">
        <f t="shared" si="0"/>
        <v>2008</v>
      </c>
      <c r="AY2" s="430">
        <f t="shared" si="0"/>
        <v>2009</v>
      </c>
      <c r="AZ2" s="430">
        <f t="shared" si="0"/>
        <v>2010</v>
      </c>
      <c r="BA2" s="430">
        <f t="shared" si="0"/>
        <v>2011</v>
      </c>
      <c r="BB2" s="430">
        <f t="shared" si="0"/>
        <v>2012</v>
      </c>
      <c r="BC2" s="613">
        <f t="shared" si="0"/>
        <v>2000</v>
      </c>
      <c r="BD2" s="430">
        <f t="shared" si="0"/>
        <v>2001</v>
      </c>
      <c r="BE2" s="430">
        <f t="shared" si="0"/>
        <v>2002</v>
      </c>
      <c r="BF2" s="430">
        <f t="shared" si="0"/>
        <v>2003</v>
      </c>
      <c r="BG2" s="430">
        <f t="shared" si="0"/>
        <v>2004</v>
      </c>
      <c r="BH2" s="430">
        <f t="shared" si="0"/>
        <v>2005</v>
      </c>
      <c r="BI2" s="430">
        <f t="shared" si="0"/>
        <v>2006</v>
      </c>
      <c r="BJ2" s="430">
        <f t="shared" si="0"/>
        <v>2007</v>
      </c>
      <c r="BK2" s="430">
        <f t="shared" si="0"/>
        <v>2008</v>
      </c>
      <c r="BL2" s="430">
        <f t="shared" si="0"/>
        <v>2009</v>
      </c>
      <c r="BM2" s="430">
        <f t="shared" si="0"/>
        <v>2010</v>
      </c>
      <c r="BN2" s="430">
        <f t="shared" si="0"/>
        <v>2011</v>
      </c>
      <c r="BO2" s="430">
        <f t="shared" si="0"/>
        <v>2012</v>
      </c>
      <c r="BP2" s="430">
        <f t="shared" si="0"/>
        <v>2000</v>
      </c>
      <c r="BQ2" s="430">
        <f t="shared" si="0"/>
        <v>2001</v>
      </c>
      <c r="BR2" s="430">
        <f t="shared" si="0"/>
        <v>2002</v>
      </c>
      <c r="BS2" s="430">
        <f t="shared" si="0"/>
        <v>2003</v>
      </c>
      <c r="BT2" s="430">
        <f t="shared" si="0"/>
        <v>2004</v>
      </c>
      <c r="BU2" s="430">
        <f t="shared" si="0"/>
        <v>2005</v>
      </c>
      <c r="BV2" s="430">
        <f t="shared" si="0"/>
        <v>2006</v>
      </c>
      <c r="BW2" s="430">
        <f t="shared" si="0"/>
        <v>2007</v>
      </c>
      <c r="BX2" s="430">
        <f t="shared" si="0"/>
        <v>2008</v>
      </c>
      <c r="BY2" s="430">
        <f t="shared" si="0"/>
        <v>2009</v>
      </c>
      <c r="BZ2" s="430">
        <f t="shared" si="0"/>
        <v>2010</v>
      </c>
      <c r="CA2" s="430">
        <f t="shared" si="0"/>
        <v>2011</v>
      </c>
      <c r="CB2" s="430">
        <f t="shared" si="0"/>
        <v>2012</v>
      </c>
      <c r="CC2" s="430">
        <f t="shared" ref="CC2:DO2" si="1">BP2</f>
        <v>2000</v>
      </c>
      <c r="CD2" s="430">
        <f t="shared" si="1"/>
        <v>2001</v>
      </c>
      <c r="CE2" s="430">
        <f t="shared" si="1"/>
        <v>2002</v>
      </c>
      <c r="CF2" s="430">
        <f t="shared" si="1"/>
        <v>2003</v>
      </c>
      <c r="CG2" s="430">
        <f t="shared" si="1"/>
        <v>2004</v>
      </c>
      <c r="CH2" s="430">
        <f t="shared" si="1"/>
        <v>2005</v>
      </c>
      <c r="CI2" s="430">
        <f t="shared" si="1"/>
        <v>2006</v>
      </c>
      <c r="CJ2" s="430">
        <f t="shared" si="1"/>
        <v>2007</v>
      </c>
      <c r="CK2" s="430">
        <f t="shared" si="1"/>
        <v>2008</v>
      </c>
      <c r="CL2" s="430">
        <f t="shared" si="1"/>
        <v>2009</v>
      </c>
      <c r="CM2" s="430">
        <f t="shared" si="1"/>
        <v>2010</v>
      </c>
      <c r="CN2" s="430">
        <f t="shared" si="1"/>
        <v>2011</v>
      </c>
      <c r="CO2" s="430">
        <f t="shared" si="1"/>
        <v>2012</v>
      </c>
      <c r="CP2" s="430">
        <f t="shared" si="1"/>
        <v>2000</v>
      </c>
      <c r="CQ2" s="430">
        <f t="shared" si="1"/>
        <v>2001</v>
      </c>
      <c r="CR2" s="430">
        <f t="shared" si="1"/>
        <v>2002</v>
      </c>
      <c r="CS2" s="430">
        <f t="shared" si="1"/>
        <v>2003</v>
      </c>
      <c r="CT2" s="430">
        <f t="shared" si="1"/>
        <v>2004</v>
      </c>
      <c r="CU2" s="430">
        <f t="shared" si="1"/>
        <v>2005</v>
      </c>
      <c r="CV2" s="430">
        <f t="shared" si="1"/>
        <v>2006</v>
      </c>
      <c r="CW2" s="430">
        <f t="shared" si="1"/>
        <v>2007</v>
      </c>
      <c r="CX2" s="430">
        <f t="shared" si="1"/>
        <v>2008</v>
      </c>
      <c r="CY2" s="430">
        <f t="shared" si="1"/>
        <v>2009</v>
      </c>
      <c r="CZ2" s="430">
        <f t="shared" si="1"/>
        <v>2010</v>
      </c>
      <c r="DA2" s="430">
        <f t="shared" si="1"/>
        <v>2011</v>
      </c>
      <c r="DB2" s="430">
        <f t="shared" si="1"/>
        <v>2012</v>
      </c>
      <c r="DC2" s="430">
        <f t="shared" si="1"/>
        <v>2000</v>
      </c>
      <c r="DD2" s="430">
        <f t="shared" si="1"/>
        <v>2001</v>
      </c>
      <c r="DE2" s="430">
        <f t="shared" si="1"/>
        <v>2002</v>
      </c>
      <c r="DF2" s="430">
        <f t="shared" si="1"/>
        <v>2003</v>
      </c>
      <c r="DG2" s="430">
        <f t="shared" si="1"/>
        <v>2004</v>
      </c>
      <c r="DH2" s="430">
        <f t="shared" si="1"/>
        <v>2005</v>
      </c>
      <c r="DI2" s="430">
        <f t="shared" si="1"/>
        <v>2006</v>
      </c>
      <c r="DJ2" s="430">
        <f t="shared" si="1"/>
        <v>2007</v>
      </c>
      <c r="DK2" s="430">
        <f t="shared" si="1"/>
        <v>2008</v>
      </c>
      <c r="DL2" s="430">
        <f t="shared" si="1"/>
        <v>2009</v>
      </c>
      <c r="DM2" s="430">
        <f t="shared" si="1"/>
        <v>2010</v>
      </c>
      <c r="DN2" s="430">
        <f t="shared" si="1"/>
        <v>2011</v>
      </c>
      <c r="DO2" s="430">
        <f t="shared" si="1"/>
        <v>2012</v>
      </c>
    </row>
    <row r="3" spans="1:119">
      <c r="DC3" s="483"/>
    </row>
    <row r="4" spans="1:119">
      <c r="B4" s="3" t="str">
        <f>'2012'!B4</f>
        <v>Aberdeen Scottish Terrier Rescue</v>
      </c>
      <c r="C4" s="3">
        <f>SUM('2000'!G4:I4)</f>
        <v>0</v>
      </c>
      <c r="D4" s="3">
        <f>SUM('2001'!F4:H4)</f>
        <v>0</v>
      </c>
      <c r="E4" s="3">
        <f>'2002'!F4+'2002'!G4+'2002'!H4</f>
        <v>0</v>
      </c>
      <c r="F4" s="3">
        <f>'2003'!F4+'2003'!G4+'2003'!H4</f>
        <v>0</v>
      </c>
      <c r="G4" s="3">
        <f>'2004'!F4+'2004'!G4+'2004'!H4</f>
        <v>0</v>
      </c>
      <c r="H4" s="3">
        <f>SUM('2005'!$F4:$H4)</f>
        <v>0</v>
      </c>
      <c r="I4" s="3">
        <f>SUM('2006'!$F4:$H4)</f>
        <v>0</v>
      </c>
      <c r="J4" s="3">
        <f>SUM('2007'!$F4:$H4)</f>
        <v>0</v>
      </c>
      <c r="K4" s="3">
        <f>SUM('2008'!$F4:$H4)</f>
        <v>0</v>
      </c>
      <c r="L4" s="3">
        <f>SUM('2009'!$F4:$H4)</f>
        <v>0</v>
      </c>
      <c r="M4" s="3">
        <f>SUM('2010'!$F4:$H4)</f>
        <v>0</v>
      </c>
      <c r="N4" s="3">
        <f>SUM('2011'!$F4:$H4)</f>
        <v>0</v>
      </c>
      <c r="O4" s="89">
        <f>SUM('2012'!$F4:$H4)</f>
        <v>0</v>
      </c>
      <c r="P4" s="458">
        <f>'2000'!Q4</f>
        <v>0</v>
      </c>
      <c r="Q4" s="9">
        <f>'2001'!P4</f>
        <v>0</v>
      </c>
      <c r="R4" s="3">
        <f>'2002'!P4</f>
        <v>0</v>
      </c>
      <c r="S4" s="3">
        <f>'2003'!P4</f>
        <v>0</v>
      </c>
      <c r="T4" s="3">
        <f>'2004'!P4</f>
        <v>0</v>
      </c>
      <c r="U4" s="3">
        <f>'2005'!P4</f>
        <v>0</v>
      </c>
      <c r="V4" s="3">
        <f>'2006'!P4</f>
        <v>0</v>
      </c>
      <c r="W4" s="3">
        <f>'2007'!$P4</f>
        <v>0</v>
      </c>
      <c r="X4" s="3">
        <f>'2008'!$P4</f>
        <v>0</v>
      </c>
      <c r="Y4" s="3">
        <f>'2009'!$P4</f>
        <v>0</v>
      </c>
      <c r="Z4" s="3">
        <f>'2010'!$P4</f>
        <v>0</v>
      </c>
      <c r="AA4" s="3">
        <f>'2011'!$P4</f>
        <v>0</v>
      </c>
      <c r="AB4" s="89">
        <f>'2012'!$P4</f>
        <v>0</v>
      </c>
      <c r="AC4" s="6">
        <f>SUM('2000'!$D4:$F4)</f>
        <v>0</v>
      </c>
      <c r="AD4" s="3">
        <f>SUM('2001'!$C4:$E4)</f>
        <v>0</v>
      </c>
      <c r="AE4" s="3">
        <f>SUM('2002'!$C4:$E4)</f>
        <v>0</v>
      </c>
      <c r="AF4" s="3">
        <f>SUM('2003'!$C4:$E4)</f>
        <v>0</v>
      </c>
      <c r="AG4" s="3">
        <f>SUM('2004'!$C4:$E4)</f>
        <v>0</v>
      </c>
      <c r="AH4" s="3">
        <f>SUM('2005'!$C4:$E4)</f>
        <v>0</v>
      </c>
      <c r="AI4" s="3">
        <f>SUM('2006'!$C4:$E4)</f>
        <v>0</v>
      </c>
      <c r="AJ4" s="3">
        <f>SUM('2007'!$C4:$E4)</f>
        <v>0</v>
      </c>
      <c r="AK4" s="3">
        <f>SUM('2008'!$C4:$E4)</f>
        <v>0</v>
      </c>
      <c r="AL4" s="3">
        <f>SUM('2009'!$C4:$E4)</f>
        <v>0</v>
      </c>
      <c r="AM4" s="3">
        <f>SUM('2010'!$C4:$E4)</f>
        <v>0</v>
      </c>
      <c r="AN4" s="3">
        <f>SUM('2011'!$C4:$E4)</f>
        <v>0</v>
      </c>
      <c r="AO4" s="89">
        <f>SUM('2012'!$C4:$E4)</f>
        <v>14</v>
      </c>
      <c r="AP4" s="6">
        <f>'2000'!$M4</f>
        <v>0</v>
      </c>
      <c r="AQ4" s="9">
        <f>'2001'!$L4</f>
        <v>0</v>
      </c>
      <c r="AR4" s="3">
        <f>'2002'!$L4</f>
        <v>0</v>
      </c>
      <c r="AS4" s="3">
        <f>'2003'!$L4</f>
        <v>0</v>
      </c>
      <c r="AT4" s="3">
        <f>'2004'!$L4</f>
        <v>0</v>
      </c>
      <c r="AU4" s="3">
        <f>'2005'!$L4</f>
        <v>0</v>
      </c>
      <c r="AV4" s="3">
        <f>'2006'!L4</f>
        <v>0</v>
      </c>
      <c r="AW4" s="3">
        <f>'2007'!$L4</f>
        <v>0</v>
      </c>
      <c r="AX4" s="3">
        <f>'2008'!$L4</f>
        <v>0</v>
      </c>
      <c r="AY4" s="3">
        <f>'2009'!$L4</f>
        <v>0</v>
      </c>
      <c r="AZ4" s="5">
        <f>'2010'!$L4</f>
        <v>0</v>
      </c>
      <c r="BA4" s="5">
        <f>'2011'!$L4</f>
        <v>0</v>
      </c>
      <c r="BB4" s="477">
        <f>'2012'!$L4</f>
        <v>0</v>
      </c>
      <c r="BC4" s="612">
        <f>'2000'!$I4</f>
        <v>0</v>
      </c>
      <c r="BD4" s="9">
        <f>'2001'!$H4</f>
        <v>0</v>
      </c>
      <c r="BE4" s="3">
        <f>'2002'!$H4</f>
        <v>0</v>
      </c>
      <c r="BF4" s="3">
        <f>'2003'!$H4</f>
        <v>0</v>
      </c>
      <c r="BG4" s="3">
        <f>'2004'!$H4</f>
        <v>0</v>
      </c>
      <c r="BH4" s="3">
        <f>'2005'!$H4</f>
        <v>0</v>
      </c>
      <c r="BI4" s="3">
        <f>'2006'!$H4</f>
        <v>0</v>
      </c>
      <c r="BJ4" s="3">
        <f>'2007'!$H4</f>
        <v>0</v>
      </c>
      <c r="BK4" s="3">
        <f>'2008'!$H4</f>
        <v>0</v>
      </c>
      <c r="BL4" s="3">
        <f>'2009'!$H4</f>
        <v>0</v>
      </c>
      <c r="BM4" s="5">
        <f>'2010'!$H4</f>
        <v>0</v>
      </c>
      <c r="BN4" s="72">
        <f>'2011'!$H4</f>
        <v>0</v>
      </c>
      <c r="BO4" s="5"/>
      <c r="BP4" s="6">
        <f>'2000'!$P4</f>
        <v>0</v>
      </c>
      <c r="BQ4" s="9">
        <f>'2001'!$O4</f>
        <v>0</v>
      </c>
      <c r="BR4" s="3">
        <f>'2002'!$O4</f>
        <v>0</v>
      </c>
      <c r="BS4" s="3">
        <f>'2003'!$O4</f>
        <v>0</v>
      </c>
      <c r="BT4" s="3">
        <f>'2004'!$O4</f>
        <v>0</v>
      </c>
      <c r="BU4" s="3">
        <f>'2005'!$O4</f>
        <v>0</v>
      </c>
      <c r="BV4" s="3">
        <f>'2006'!O4</f>
        <v>0</v>
      </c>
      <c r="BW4" s="3">
        <f>'2007'!$O4</f>
        <v>0</v>
      </c>
      <c r="BX4" s="3">
        <f>'2008'!$O4</f>
        <v>0</v>
      </c>
      <c r="BY4" s="3">
        <f>'2009'!$O4</f>
        <v>0</v>
      </c>
      <c r="BZ4" s="5">
        <f>'2010'!$O4</f>
        <v>0</v>
      </c>
      <c r="CA4" s="72">
        <f>'2011'!$O4</f>
        <v>0</v>
      </c>
      <c r="CB4" s="5"/>
      <c r="CC4" s="6">
        <f>'2000'!$F4</f>
        <v>0</v>
      </c>
      <c r="CD4" s="9">
        <f>'2001'!$E4</f>
        <v>0</v>
      </c>
      <c r="CE4" s="3">
        <f>'2002'!$E4</f>
        <v>0</v>
      </c>
      <c r="CF4" s="3">
        <f>'2003'!$O4</f>
        <v>0</v>
      </c>
      <c r="CG4" s="3">
        <f>'2004'!$E4</f>
        <v>0</v>
      </c>
      <c r="CH4" s="3">
        <f>'2005'!$E4</f>
        <v>0</v>
      </c>
      <c r="CI4" s="3">
        <f>'2006'!E4</f>
        <v>0</v>
      </c>
      <c r="CJ4" s="3">
        <f>'2007'!$E4</f>
        <v>0</v>
      </c>
      <c r="CK4" s="3">
        <f>'2008'!$E4</f>
        <v>0</v>
      </c>
      <c r="CL4" s="3">
        <f>'2009'!$E4</f>
        <v>0</v>
      </c>
      <c r="CM4" s="5">
        <f>'2010'!$E4</f>
        <v>0</v>
      </c>
      <c r="CN4" s="72">
        <f>'2011'!$E4</f>
        <v>0</v>
      </c>
      <c r="CO4" s="5"/>
      <c r="CP4" s="6">
        <f>'2000'!$L4</f>
        <v>0</v>
      </c>
      <c r="CQ4" s="9">
        <f>'2001'!$K4</f>
        <v>0</v>
      </c>
      <c r="CR4" s="3">
        <f>'2002'!$K4</f>
        <v>0</v>
      </c>
      <c r="CS4" s="3">
        <f>'2003'!$K4</f>
        <v>0</v>
      </c>
      <c r="CT4" s="3">
        <f>'2004'!$K4</f>
        <v>0</v>
      </c>
      <c r="CU4" s="3">
        <f>'2005'!$KM4</f>
        <v>0</v>
      </c>
      <c r="CV4" s="3">
        <f>'2006'!K4</f>
        <v>0</v>
      </c>
      <c r="CW4" s="3">
        <f>'2007'!$K4</f>
        <v>0</v>
      </c>
      <c r="CX4" s="3">
        <f>'2008'!$K4</f>
        <v>0</v>
      </c>
      <c r="CY4" s="3">
        <f>'2009'!$K4</f>
        <v>0</v>
      </c>
      <c r="CZ4" s="5">
        <f>'2010'!$K4</f>
        <v>0</v>
      </c>
      <c r="DA4" s="72">
        <f>'2011'!$K4</f>
        <v>0</v>
      </c>
      <c r="DB4" s="5"/>
      <c r="DC4" s="483">
        <f>IFERROR('2000'!$S4,"")</f>
        <v>0</v>
      </c>
      <c r="DD4" s="70">
        <f>IFERROR('2001'!$R4,"")</f>
        <v>0</v>
      </c>
      <c r="DE4" s="70">
        <f>IFERROR('2002'!$R4,)</f>
        <v>0</v>
      </c>
      <c r="DF4" s="70">
        <f>IFERROR('2003'!$R4,)</f>
        <v>0</v>
      </c>
      <c r="DG4" s="70">
        <f>IFERROR('2004'!$R4,)</f>
        <v>0</v>
      </c>
      <c r="DH4" s="70">
        <f>IFERROR('2005'!$R4,)</f>
        <v>0</v>
      </c>
      <c r="DI4" s="70">
        <f>IFERROR('2006'!R4,)</f>
        <v>0</v>
      </c>
      <c r="DJ4" s="70">
        <f>IFERROR('2007'!$R4,)</f>
        <v>0</v>
      </c>
      <c r="DK4" s="70">
        <f>IFERROR('2008'!$R4,)</f>
        <v>0</v>
      </c>
      <c r="DL4" s="70">
        <f>IFERROR('2009'!$R4,)</f>
        <v>0</v>
      </c>
      <c r="DM4" s="485">
        <f>IFERROR('2010'!$R4,)</f>
        <v>0</v>
      </c>
      <c r="DN4" s="486">
        <f>IFERROR('2011'!$R4,)</f>
        <v>0</v>
      </c>
    </row>
    <row r="5" spans="1:119">
      <c r="B5" s="3" t="str">
        <f>'2012'!B5</f>
        <v>Akita Rescue Kennels of Northwest Oregon</v>
      </c>
      <c r="C5" s="3">
        <f>SUM('2000'!G5:I5)</f>
        <v>0</v>
      </c>
      <c r="D5" s="3">
        <f>SUM('2001'!F5:H5)</f>
        <v>0</v>
      </c>
      <c r="E5" s="3">
        <f>'2002'!F5+'2002'!G5+'2002'!H5</f>
        <v>0</v>
      </c>
      <c r="F5" s="3">
        <f>'2003'!F5+'2003'!G5+'2003'!H5</f>
        <v>0</v>
      </c>
      <c r="G5" s="3">
        <f>'2004'!F5+'2004'!G5+'2004'!H5</f>
        <v>0</v>
      </c>
      <c r="H5" s="3">
        <f>SUM('2005'!$F5:$H5)</f>
        <v>0</v>
      </c>
      <c r="I5" s="3">
        <f>SUM('2006'!$F5:$H5)</f>
        <v>0</v>
      </c>
      <c r="J5" s="3">
        <f>SUM('2007'!$F5:$H5)</f>
        <v>0</v>
      </c>
      <c r="K5" s="3">
        <f>SUM('2008'!$F5:$H5)</f>
        <v>0</v>
      </c>
      <c r="L5" s="3">
        <f>SUM('2009'!$F5:$H5)</f>
        <v>0</v>
      </c>
      <c r="M5" s="3">
        <f>SUM('2010'!$F5:$H5)</f>
        <v>0</v>
      </c>
      <c r="N5" s="3">
        <f>SUM('2011'!$F5:$H5)</f>
        <v>0</v>
      </c>
      <c r="O5" s="89">
        <f>SUM('2012'!$F5:$H5)</f>
        <v>0</v>
      </c>
      <c r="P5" s="458">
        <f>'2000'!Q5</f>
        <v>0</v>
      </c>
      <c r="Q5" s="9">
        <f>'2001'!P5</f>
        <v>0</v>
      </c>
      <c r="R5" s="3">
        <f>'2002'!P5</f>
        <v>0</v>
      </c>
      <c r="S5" s="3">
        <f>'2003'!P5</f>
        <v>0</v>
      </c>
      <c r="T5" s="3">
        <f>'2004'!P5</f>
        <v>0</v>
      </c>
      <c r="U5" s="3">
        <f>'2005'!P5</f>
        <v>0</v>
      </c>
      <c r="V5" s="3">
        <f>'2006'!P5</f>
        <v>0</v>
      </c>
      <c r="W5" s="3">
        <f>'2007'!$P5</f>
        <v>0</v>
      </c>
      <c r="X5" s="3">
        <f>'2008'!$P5</f>
        <v>0</v>
      </c>
      <c r="Y5" s="3">
        <f>'2009'!$P5</f>
        <v>0</v>
      </c>
      <c r="Z5" s="3">
        <f>'2010'!$P5</f>
        <v>0</v>
      </c>
      <c r="AA5" s="3">
        <f>'2011'!$P5</f>
        <v>0</v>
      </c>
      <c r="AB5" s="89">
        <f>'2012'!$P5</f>
        <v>0</v>
      </c>
      <c r="AC5" s="6">
        <f>SUM('2000'!$D5:$F5)</f>
        <v>0</v>
      </c>
      <c r="AD5" s="3">
        <f>SUM('2001'!$C5:$E5)</f>
        <v>0</v>
      </c>
      <c r="AE5" s="3">
        <f>SUM('2002'!$C5:$E5)</f>
        <v>0</v>
      </c>
      <c r="AF5" s="3">
        <f>SUM('2003'!$C5:$E5)</f>
        <v>0</v>
      </c>
      <c r="AG5" s="3">
        <f>SUM('2004'!$C5:$E5)</f>
        <v>0</v>
      </c>
      <c r="AH5" s="3">
        <f>SUM('2005'!$C5:$E5)</f>
        <v>0</v>
      </c>
      <c r="AI5" s="3">
        <f>SUM('2006'!$C5:$E5)</f>
        <v>0</v>
      </c>
      <c r="AJ5" s="3">
        <f>SUM('2007'!$C5:$E5)</f>
        <v>0</v>
      </c>
      <c r="AK5" s="3">
        <f>SUM('2008'!$C5:$E5)</f>
        <v>0</v>
      </c>
      <c r="AL5" s="3">
        <f>SUM('2009'!$C5:$E5)</f>
        <v>0</v>
      </c>
      <c r="AM5" s="3">
        <f>SUM('2010'!$C5:$E5)</f>
        <v>0</v>
      </c>
      <c r="AN5" s="3">
        <f>SUM('2011'!$C5:$E5)</f>
        <v>0</v>
      </c>
      <c r="AO5" s="89">
        <f>SUM('2012'!$C5:$E5)</f>
        <v>0</v>
      </c>
      <c r="AP5" s="6">
        <f>'2000'!$M5</f>
        <v>0</v>
      </c>
      <c r="AQ5" s="9">
        <f>'2001'!$L5</f>
        <v>0</v>
      </c>
      <c r="AR5" s="3">
        <f>'2002'!$L5</f>
        <v>0</v>
      </c>
      <c r="AS5" s="3">
        <f>'2003'!$L5</f>
        <v>0</v>
      </c>
      <c r="AT5" s="3">
        <f>'2004'!$L5</f>
        <v>0</v>
      </c>
      <c r="AU5" s="3">
        <f>'2005'!$L5</f>
        <v>0</v>
      </c>
      <c r="AV5" s="3">
        <f>'2006'!L5</f>
        <v>0</v>
      </c>
      <c r="AW5" s="3">
        <f>'2007'!$L5</f>
        <v>0</v>
      </c>
      <c r="AX5" s="3">
        <f>'2008'!$L5</f>
        <v>0</v>
      </c>
      <c r="AY5" s="3">
        <f>'2009'!$L5</f>
        <v>0</v>
      </c>
      <c r="AZ5" s="5">
        <f>'2010'!$L5</f>
        <v>0</v>
      </c>
      <c r="BA5" s="5">
        <f>'2011'!$L5</f>
        <v>0</v>
      </c>
      <c r="BB5" s="477">
        <f>'2012'!$L5</f>
        <v>0</v>
      </c>
      <c r="BC5" s="612">
        <f>'2000'!$I5</f>
        <v>0</v>
      </c>
      <c r="BD5" s="9">
        <f>'2001'!$H5</f>
        <v>0</v>
      </c>
      <c r="BE5" s="3">
        <f>'2002'!$H5</f>
        <v>0</v>
      </c>
      <c r="BF5" s="3">
        <f>'2003'!$H5</f>
        <v>0</v>
      </c>
      <c r="BG5" s="3">
        <f>'2004'!$H5</f>
        <v>0</v>
      </c>
      <c r="BH5" s="3">
        <f>'2005'!$H5</f>
        <v>0</v>
      </c>
      <c r="BI5" s="3">
        <f>'2006'!$H5</f>
        <v>0</v>
      </c>
      <c r="BJ5" s="3">
        <f>'2007'!$H5</f>
        <v>0</v>
      </c>
      <c r="BK5" s="3">
        <f>'2008'!$H5</f>
        <v>0</v>
      </c>
      <c r="BL5" s="3">
        <f>'2009'!$H5</f>
        <v>0</v>
      </c>
      <c r="BM5" s="5">
        <f>'2010'!$H5</f>
        <v>0</v>
      </c>
      <c r="BN5" s="72">
        <f>'2011'!$H5</f>
        <v>0</v>
      </c>
      <c r="BO5" s="5"/>
      <c r="BP5" s="6">
        <f>'2000'!$P5</f>
        <v>0</v>
      </c>
      <c r="BQ5" s="9">
        <f>'2001'!$O5</f>
        <v>0</v>
      </c>
      <c r="BR5" s="3">
        <f>'2002'!$O5</f>
        <v>0</v>
      </c>
      <c r="BS5" s="3">
        <f>'2003'!$O5</f>
        <v>0</v>
      </c>
      <c r="BT5" s="3">
        <f>'2004'!$O5</f>
        <v>0</v>
      </c>
      <c r="BU5" s="3">
        <f>'2005'!$O5</f>
        <v>0</v>
      </c>
      <c r="BV5" s="3">
        <f>'2006'!O5</f>
        <v>0</v>
      </c>
      <c r="BW5" s="3">
        <f>'2007'!$O5</f>
        <v>0</v>
      </c>
      <c r="BX5" s="3">
        <f>'2008'!$O5</f>
        <v>0</v>
      </c>
      <c r="BY5" s="3">
        <f>'2009'!$O5</f>
        <v>0</v>
      </c>
      <c r="BZ5" s="5">
        <f>'2010'!$O5</f>
        <v>0</v>
      </c>
      <c r="CA5" s="72">
        <f>'2011'!$O5</f>
        <v>0</v>
      </c>
      <c r="CB5" s="5"/>
      <c r="CC5" s="6">
        <f>'2000'!$F5</f>
        <v>0</v>
      </c>
      <c r="CD5" s="9">
        <f>'2001'!$E5</f>
        <v>0</v>
      </c>
      <c r="CE5" s="3">
        <f>'2002'!$E5</f>
        <v>0</v>
      </c>
      <c r="CF5" s="3">
        <f>'2003'!$O5</f>
        <v>0</v>
      </c>
      <c r="CG5" s="3">
        <f>'2004'!$E5</f>
        <v>0</v>
      </c>
      <c r="CH5" s="3">
        <f>'2005'!$E5</f>
        <v>0</v>
      </c>
      <c r="CI5" s="3">
        <f>'2006'!E5</f>
        <v>0</v>
      </c>
      <c r="CJ5" s="3">
        <f>'2007'!$E5</f>
        <v>0</v>
      </c>
      <c r="CK5" s="3">
        <f>'2008'!$E5</f>
        <v>0</v>
      </c>
      <c r="CL5" s="3">
        <f>'2009'!$E5</f>
        <v>0</v>
      </c>
      <c r="CM5" s="5">
        <f>'2010'!$E5</f>
        <v>0</v>
      </c>
      <c r="CN5" s="72">
        <f>'2011'!$E5</f>
        <v>0</v>
      </c>
      <c r="CO5" s="5"/>
      <c r="CP5" s="6">
        <f>'2000'!$L5</f>
        <v>0</v>
      </c>
      <c r="CQ5" s="9">
        <f>'2001'!$K5</f>
        <v>0</v>
      </c>
      <c r="CR5" s="3">
        <f>'2002'!$K5</f>
        <v>0</v>
      </c>
      <c r="CS5" s="3">
        <f>'2003'!$K5</f>
        <v>0</v>
      </c>
      <c r="CT5" s="3">
        <f>'2004'!$K5</f>
        <v>0</v>
      </c>
      <c r="CU5" s="3">
        <f>'2005'!$KM5</f>
        <v>0</v>
      </c>
      <c r="CV5" s="3">
        <f>'2006'!K5</f>
        <v>0</v>
      </c>
      <c r="CW5" s="3">
        <f>'2007'!$K5</f>
        <v>0</v>
      </c>
      <c r="CX5" s="3">
        <f>'2008'!$K5</f>
        <v>0</v>
      </c>
      <c r="CY5" s="3">
        <f>'2009'!$K5</f>
        <v>0</v>
      </c>
      <c r="CZ5" s="5">
        <f>'2010'!$K5</f>
        <v>0</v>
      </c>
      <c r="DA5" s="72">
        <f>'2011'!$K5</f>
        <v>0</v>
      </c>
      <c r="DB5" s="5"/>
      <c r="DC5" s="483">
        <f>IFERROR('2000'!$S5,"")</f>
        <v>0</v>
      </c>
      <c r="DD5" s="70">
        <f>IFERROR('2001'!$R5,"")</f>
        <v>0</v>
      </c>
      <c r="DE5" s="70">
        <f>IFERROR('2002'!$R5,)</f>
        <v>0</v>
      </c>
      <c r="DF5" s="70">
        <f>IFERROR('2003'!$R5,)</f>
        <v>0</v>
      </c>
      <c r="DG5" s="70">
        <f>IFERROR('2004'!$R5,)</f>
        <v>0</v>
      </c>
      <c r="DH5" s="70">
        <f>IFERROR('2005'!$R5,)</f>
        <v>0</v>
      </c>
      <c r="DI5" s="70">
        <f>IFERROR('2006'!R5,)</f>
        <v>0</v>
      </c>
      <c r="DJ5" s="70">
        <f>IFERROR('2007'!$R5,)</f>
        <v>0</v>
      </c>
      <c r="DK5" s="70">
        <f>IFERROR('2008'!$R5,)</f>
        <v>0</v>
      </c>
      <c r="DL5" s="70">
        <f>IFERROR('2009'!$R5,)</f>
        <v>0</v>
      </c>
      <c r="DM5" s="485">
        <f>IFERROR('2010'!$R5,)</f>
        <v>0</v>
      </c>
      <c r="DN5" s="486">
        <f>IFERROR('2011'!$R5,)</f>
        <v>0</v>
      </c>
    </row>
    <row r="6" spans="1:119">
      <c r="A6" s="3" t="str">
        <f>'2011'!A6</f>
        <v>Multnomah</v>
      </c>
      <c r="B6" s="3" t="str">
        <f>'2012'!B6</f>
        <v>Animal Aid</v>
      </c>
      <c r="C6" s="3">
        <f>SUM('2000'!G6:I6)</f>
        <v>0</v>
      </c>
      <c r="D6" s="3">
        <f>SUM('2001'!F6:H6)</f>
        <v>0</v>
      </c>
      <c r="E6" s="3">
        <f>'2002'!F6+'2002'!G6+'2002'!H6</f>
        <v>0</v>
      </c>
      <c r="F6" s="3">
        <f>'2003'!F6+'2003'!G6+'2003'!H6</f>
        <v>0</v>
      </c>
      <c r="G6" s="3">
        <f>'2004'!F6+'2004'!G6+'2004'!H6</f>
        <v>0</v>
      </c>
      <c r="H6" s="3">
        <f>SUM('2005'!$F6:$H6)</f>
        <v>0</v>
      </c>
      <c r="I6" s="3">
        <f>SUM('2006'!$F6:$H6)</f>
        <v>0</v>
      </c>
      <c r="J6" s="3">
        <f>SUM('2007'!$F6:$H6)</f>
        <v>0</v>
      </c>
      <c r="K6" s="3">
        <f>SUM('2008'!$F6:$H6)</f>
        <v>0</v>
      </c>
      <c r="L6" s="3">
        <f>SUM('2009'!$F6:$H6)</f>
        <v>76</v>
      </c>
      <c r="M6" s="3">
        <f>SUM('2010'!$F6:$H6)</f>
        <v>55</v>
      </c>
      <c r="N6" s="3">
        <f>SUM('2011'!$F6:$H6)</f>
        <v>47</v>
      </c>
      <c r="O6" s="89">
        <f>SUM('2012'!$F6:$H6)</f>
        <v>43</v>
      </c>
      <c r="P6" s="458">
        <f>'2000'!Q6</f>
        <v>0</v>
      </c>
      <c r="Q6" s="9">
        <f>'2001'!P6</f>
        <v>0</v>
      </c>
      <c r="R6" s="3">
        <f>'2002'!P6</f>
        <v>0</v>
      </c>
      <c r="S6" s="3">
        <f>'2003'!P6</f>
        <v>0</v>
      </c>
      <c r="T6" s="3">
        <f>'2004'!P6</f>
        <v>0</v>
      </c>
      <c r="U6" s="3">
        <f>'2005'!P6</f>
        <v>0</v>
      </c>
      <c r="V6" s="3">
        <f>'2006'!P6</f>
        <v>0</v>
      </c>
      <c r="W6" s="3">
        <f>'2007'!$P6</f>
        <v>0</v>
      </c>
      <c r="X6" s="3">
        <f>'2008'!$P6</f>
        <v>0</v>
      </c>
      <c r="Y6" s="3">
        <f>'2009'!$P6</f>
        <v>2</v>
      </c>
      <c r="Z6" s="3">
        <f>'2010'!$P6</f>
        <v>0</v>
      </c>
      <c r="AA6" s="3">
        <f>'2011'!$P6</f>
        <v>4</v>
      </c>
      <c r="AB6" s="89">
        <f>'2012'!$P6</f>
        <v>3</v>
      </c>
      <c r="AC6" s="6">
        <f>SUM('2000'!$D6:$F6)</f>
        <v>0</v>
      </c>
      <c r="AD6" s="3">
        <f>SUM('2001'!$C6:$E6)</f>
        <v>0</v>
      </c>
      <c r="AE6" s="3">
        <f>SUM('2002'!$C6:$E6)</f>
        <v>0</v>
      </c>
      <c r="AF6" s="3">
        <f>SUM('2003'!$C6:$E6)</f>
        <v>0</v>
      </c>
      <c r="AG6" s="3">
        <f>SUM('2004'!$C6:$E6)</f>
        <v>0</v>
      </c>
      <c r="AH6" s="3">
        <f>SUM('2005'!$C6:$E6)</f>
        <v>0</v>
      </c>
      <c r="AI6" s="3">
        <f>SUM('2006'!$C6:$E6)</f>
        <v>0</v>
      </c>
      <c r="AJ6" s="3">
        <f>SUM('2007'!$C6:$E6)</f>
        <v>0</v>
      </c>
      <c r="AK6" s="3">
        <f>SUM('2008'!$C6:$E6)</f>
        <v>0</v>
      </c>
      <c r="AL6" s="3">
        <f>SUM('2009'!$C6:$E6)</f>
        <v>16</v>
      </c>
      <c r="AM6" s="3">
        <f>SUM('2010'!$C6:$E6)</f>
        <v>17</v>
      </c>
      <c r="AN6" s="3">
        <f>SUM('2011'!$C6:$E6)</f>
        <v>18</v>
      </c>
      <c r="AO6" s="89">
        <f>SUM('2012'!$C6:$E6)</f>
        <v>21</v>
      </c>
      <c r="AP6" s="6">
        <f>'2000'!$M6</f>
        <v>0</v>
      </c>
      <c r="AQ6" s="9">
        <f>'2001'!$L6</f>
        <v>0</v>
      </c>
      <c r="AR6" s="3">
        <f>'2002'!$L6</f>
        <v>0</v>
      </c>
      <c r="AS6" s="3">
        <f>'2003'!$L6</f>
        <v>0</v>
      </c>
      <c r="AT6" s="3">
        <f>'2004'!$L6</f>
        <v>0</v>
      </c>
      <c r="AU6" s="3">
        <f>'2005'!$L6</f>
        <v>0</v>
      </c>
      <c r="AV6" s="3">
        <f>'2006'!L6</f>
        <v>0</v>
      </c>
      <c r="AW6" s="3">
        <f>'2007'!$L6</f>
        <v>0</v>
      </c>
      <c r="AX6" s="3">
        <f>'2008'!$L6</f>
        <v>0</v>
      </c>
      <c r="AY6" s="3">
        <f>'2009'!$L6</f>
        <v>0</v>
      </c>
      <c r="AZ6" s="5">
        <f>'2010'!$L6</f>
        <v>0</v>
      </c>
      <c r="BA6" s="5">
        <f>'2011'!$L6</f>
        <v>0</v>
      </c>
      <c r="BB6" s="477">
        <f>'2012'!$L6</f>
        <v>0</v>
      </c>
      <c r="BC6" s="612">
        <f>'2000'!$I6</f>
        <v>0</v>
      </c>
      <c r="BD6" s="9">
        <f>'2001'!$H6</f>
        <v>0</v>
      </c>
      <c r="BE6" s="3">
        <f>'2002'!$H6</f>
        <v>0</v>
      </c>
      <c r="BF6" s="3">
        <f>'2003'!$H6</f>
        <v>0</v>
      </c>
      <c r="BG6" s="3">
        <f>'2004'!$H6</f>
        <v>0</v>
      </c>
      <c r="BH6" s="3">
        <f>'2005'!$H6</f>
        <v>0</v>
      </c>
      <c r="BI6" s="3">
        <f>'2006'!$H6</f>
        <v>0</v>
      </c>
      <c r="BJ6" s="3">
        <f>'2007'!$H6</f>
        <v>0</v>
      </c>
      <c r="BK6" s="3">
        <f>'2008'!$H6</f>
        <v>0</v>
      </c>
      <c r="BL6" s="3">
        <f>'2009'!$H6</f>
        <v>5</v>
      </c>
      <c r="BM6" s="5">
        <f>'2010'!$H6</f>
        <v>12</v>
      </c>
      <c r="BN6" s="72">
        <f>'2011'!$H6</f>
        <v>19</v>
      </c>
      <c r="BO6" s="5"/>
      <c r="BP6" s="6">
        <f>'2000'!$P6</f>
        <v>0</v>
      </c>
      <c r="BQ6" s="9">
        <f>'2001'!$O6</f>
        <v>0</v>
      </c>
      <c r="BR6" s="3">
        <f>'2002'!$O6</f>
        <v>0</v>
      </c>
      <c r="BS6" s="3">
        <f>'2003'!$O6</f>
        <v>0</v>
      </c>
      <c r="BT6" s="3">
        <f>'2004'!$O6</f>
        <v>0</v>
      </c>
      <c r="BU6" s="3">
        <f>'2005'!$O6</f>
        <v>0</v>
      </c>
      <c r="BV6" s="3">
        <f>'2006'!O6</f>
        <v>0</v>
      </c>
      <c r="BW6" s="3">
        <f>'2007'!$O6</f>
        <v>0</v>
      </c>
      <c r="BX6" s="3">
        <f>'2008'!$O6</f>
        <v>0</v>
      </c>
      <c r="BY6" s="3">
        <f>'2009'!$O6</f>
        <v>0</v>
      </c>
      <c r="BZ6" s="5">
        <f>'2010'!$O6</f>
        <v>0</v>
      </c>
      <c r="CA6" s="72">
        <f>'2011'!$O6</f>
        <v>0</v>
      </c>
      <c r="CB6" s="5"/>
      <c r="CC6" s="6">
        <f>'2000'!$F6</f>
        <v>0</v>
      </c>
      <c r="CD6" s="9">
        <f>'2001'!$E6</f>
        <v>0</v>
      </c>
      <c r="CE6" s="3">
        <f>'2002'!$E6</f>
        <v>0</v>
      </c>
      <c r="CF6" s="3">
        <f>'2003'!$O6</f>
        <v>0</v>
      </c>
      <c r="CG6" s="3">
        <f>'2004'!$E6</f>
        <v>0</v>
      </c>
      <c r="CH6" s="3">
        <f>'2005'!$E6</f>
        <v>0</v>
      </c>
      <c r="CI6" s="3">
        <f>'2006'!E6</f>
        <v>0</v>
      </c>
      <c r="CJ6" s="3">
        <f>'2007'!$E6</f>
        <v>0</v>
      </c>
      <c r="CK6" s="3">
        <f>'2008'!$E6</f>
        <v>0</v>
      </c>
      <c r="CL6" s="3">
        <f>'2009'!$E6</f>
        <v>12</v>
      </c>
      <c r="CM6" s="5">
        <f>'2010'!$E6</f>
        <v>11</v>
      </c>
      <c r="CN6" s="72">
        <f>'2011'!$E6</f>
        <v>14</v>
      </c>
      <c r="CO6" s="5"/>
      <c r="CP6" s="6">
        <f>'2000'!$L6</f>
        <v>0</v>
      </c>
      <c r="CQ6" s="9">
        <f>'2001'!$K6</f>
        <v>0</v>
      </c>
      <c r="CR6" s="3">
        <f>'2002'!$K6</f>
        <v>0</v>
      </c>
      <c r="CS6" s="3">
        <f>'2003'!$K6</f>
        <v>0</v>
      </c>
      <c r="CT6" s="3">
        <f>'2004'!$K6</f>
        <v>0</v>
      </c>
      <c r="CU6" s="3">
        <f>'2005'!$KM6</f>
        <v>0</v>
      </c>
      <c r="CV6" s="3">
        <f>'2006'!K6</f>
        <v>0</v>
      </c>
      <c r="CW6" s="3">
        <f>'2007'!$K6</f>
        <v>0</v>
      </c>
      <c r="CX6" s="3">
        <f>'2008'!$K6</f>
        <v>0</v>
      </c>
      <c r="CY6" s="3">
        <f>'2009'!$K6</f>
        <v>0</v>
      </c>
      <c r="CZ6" s="5">
        <f>'2010'!$K6</f>
        <v>0</v>
      </c>
      <c r="DA6" s="72">
        <f>'2011'!$K6</f>
        <v>0</v>
      </c>
      <c r="DB6" s="5"/>
      <c r="DC6" s="483" t="str">
        <f>IFERROR('2000'!$S6,"")</f>
        <v/>
      </c>
      <c r="DD6" s="70" t="str">
        <f>IFERROR('2001'!$R6,"")</f>
        <v/>
      </c>
      <c r="DE6" s="70">
        <f>IFERROR('2002'!$R6,)</f>
        <v>0</v>
      </c>
      <c r="DF6" s="70">
        <f>IFERROR('2003'!$R6,)</f>
        <v>0</v>
      </c>
      <c r="DG6" s="70">
        <f>IFERROR('2004'!$R6,)</f>
        <v>0</v>
      </c>
      <c r="DH6" s="70">
        <f>IFERROR('2005'!$R6,)</f>
        <v>0</v>
      </c>
      <c r="DI6" s="70">
        <f>IFERROR('2006'!R6,)</f>
        <v>0</v>
      </c>
      <c r="DJ6" s="70">
        <f>IFERROR('2007'!$R6,)</f>
        <v>0</v>
      </c>
      <c r="DK6" s="70">
        <f>IFERROR('2008'!$R6,)</f>
        <v>0</v>
      </c>
      <c r="DL6" s="70">
        <f>IFERROR('2009'!$R6,)</f>
        <v>0</v>
      </c>
      <c r="DM6" s="485">
        <f>IFERROR('2010'!$R6,)</f>
        <v>0</v>
      </c>
      <c r="DN6" s="486">
        <f>IFERROR('2011'!$R6,)</f>
        <v>0</v>
      </c>
    </row>
    <row r="7" spans="1:119">
      <c r="A7" s="3" t="str">
        <f>'2011'!A7</f>
        <v>Multnomah</v>
      </c>
      <c r="B7" s="3" t="str">
        <f>'2012'!B7</f>
        <v>Animal Rescue and Care Fund</v>
      </c>
      <c r="C7" s="3">
        <f>SUM('2000'!G7:I7)</f>
        <v>0</v>
      </c>
      <c r="D7" s="3">
        <f>SUM('2001'!F7:H7)</f>
        <v>0</v>
      </c>
      <c r="E7" s="3">
        <f>'2002'!F7+'2002'!G7+'2002'!H7</f>
        <v>0</v>
      </c>
      <c r="F7" s="3">
        <f>'2003'!F7+'2003'!G7+'2003'!H7</f>
        <v>0</v>
      </c>
      <c r="G7" s="3">
        <f>'2004'!F7+'2004'!G7+'2004'!H7</f>
        <v>0</v>
      </c>
      <c r="H7" s="3">
        <f>SUM('2005'!$F7:$H7)</f>
        <v>0</v>
      </c>
      <c r="I7" s="3">
        <f>SUM('2006'!$F7:$H7)</f>
        <v>0</v>
      </c>
      <c r="J7" s="3">
        <f>SUM('2007'!$F7:$H7)</f>
        <v>0</v>
      </c>
      <c r="K7" s="3">
        <f>SUM('2008'!$F7:$H7)</f>
        <v>0</v>
      </c>
      <c r="L7" s="3">
        <f>SUM('2009'!$F7:$H7)</f>
        <v>120</v>
      </c>
      <c r="M7" s="3">
        <f>SUM('2010'!$F7:$H7)</f>
        <v>104</v>
      </c>
      <c r="N7" s="3">
        <f>SUM('2011'!$F7:$H7)</f>
        <v>80</v>
      </c>
      <c r="O7" s="89">
        <f>SUM('2012'!$F7:$H7)</f>
        <v>64</v>
      </c>
      <c r="P7" s="458">
        <f>'2000'!Q7</f>
        <v>0</v>
      </c>
      <c r="Q7" s="9">
        <f>'2001'!P7</f>
        <v>0</v>
      </c>
      <c r="R7" s="3">
        <f>'2002'!P7</f>
        <v>0</v>
      </c>
      <c r="S7" s="3">
        <f>'2003'!P7</f>
        <v>0</v>
      </c>
      <c r="T7" s="3">
        <f>'2004'!P7</f>
        <v>0</v>
      </c>
      <c r="U7" s="3">
        <f>'2005'!P7</f>
        <v>0</v>
      </c>
      <c r="V7" s="3">
        <f>'2006'!P7</f>
        <v>0</v>
      </c>
      <c r="W7" s="3">
        <f>'2007'!$P7</f>
        <v>0</v>
      </c>
      <c r="X7" s="3">
        <f>'2008'!$P7</f>
        <v>0</v>
      </c>
      <c r="Y7" s="3">
        <f>'2009'!$P7</f>
        <v>0</v>
      </c>
      <c r="Z7" s="3">
        <f>'2010'!$P7</f>
        <v>0</v>
      </c>
      <c r="AA7" s="3">
        <f>'2011'!$P7</f>
        <v>0</v>
      </c>
      <c r="AB7" s="89">
        <f>'2012'!$P7</f>
        <v>0</v>
      </c>
      <c r="AC7" s="6">
        <f>SUM('2000'!$D7:$F7)</f>
        <v>0</v>
      </c>
      <c r="AD7" s="3">
        <f>SUM('2001'!$C7:$E7)</f>
        <v>0</v>
      </c>
      <c r="AE7" s="3">
        <f>SUM('2002'!$C7:$E7)</f>
        <v>0</v>
      </c>
      <c r="AF7" s="3">
        <f>SUM('2003'!$C7:$E7)</f>
        <v>0</v>
      </c>
      <c r="AG7" s="3">
        <f>SUM('2004'!$C7:$E7)</f>
        <v>0</v>
      </c>
      <c r="AH7" s="3">
        <f>SUM('2005'!$C7:$E7)</f>
        <v>0</v>
      </c>
      <c r="AI7" s="3">
        <f>SUM('2006'!$C7:$E7)</f>
        <v>0</v>
      </c>
      <c r="AJ7" s="3">
        <f>SUM('2007'!$C7:$E7)</f>
        <v>0</v>
      </c>
      <c r="AK7" s="3">
        <f>SUM('2008'!$C7:$E7)</f>
        <v>0</v>
      </c>
      <c r="AL7" s="3">
        <f>SUM('2009'!$C7:$E7)</f>
        <v>1</v>
      </c>
      <c r="AM7" s="3">
        <f>SUM('2010'!$C7:$E7)</f>
        <v>0</v>
      </c>
      <c r="AN7" s="3">
        <f>SUM('2011'!$C7:$E7)</f>
        <v>0</v>
      </c>
      <c r="AO7" s="89">
        <f>SUM('2012'!$C7:$E7)</f>
        <v>0</v>
      </c>
      <c r="AP7" s="6">
        <f>'2000'!$M7</f>
        <v>0</v>
      </c>
      <c r="AQ7" s="9">
        <f>'2001'!$L7</f>
        <v>0</v>
      </c>
      <c r="AR7" s="3">
        <f>'2002'!$L7</f>
        <v>0</v>
      </c>
      <c r="AS7" s="3">
        <f>'2003'!$L7</f>
        <v>0</v>
      </c>
      <c r="AT7" s="3">
        <f>'2004'!$L7</f>
        <v>0</v>
      </c>
      <c r="AU7" s="3">
        <f>'2005'!$L7</f>
        <v>0</v>
      </c>
      <c r="AV7" s="3">
        <f>'2006'!L7</f>
        <v>0</v>
      </c>
      <c r="AW7" s="3">
        <f>'2007'!$L7</f>
        <v>0</v>
      </c>
      <c r="AX7" s="3">
        <f>'2008'!$L7</f>
        <v>0</v>
      </c>
      <c r="AY7" s="3">
        <f>'2009'!$L7</f>
        <v>0</v>
      </c>
      <c r="AZ7" s="5">
        <f>'2010'!$L7</f>
        <v>0</v>
      </c>
      <c r="BA7" s="5">
        <f>'2011'!$L7</f>
        <v>0</v>
      </c>
      <c r="BB7" s="477">
        <f>'2012'!$L7</f>
        <v>0</v>
      </c>
      <c r="BC7" s="612">
        <f>'2000'!$I7</f>
        <v>0</v>
      </c>
      <c r="BD7" s="9">
        <f>'2001'!$H7</f>
        <v>0</v>
      </c>
      <c r="BE7" s="3">
        <f>'2002'!$H7</f>
        <v>0</v>
      </c>
      <c r="BF7" s="3">
        <f>'2003'!$H7</f>
        <v>0</v>
      </c>
      <c r="BG7" s="3">
        <f>'2004'!$H7</f>
        <v>0</v>
      </c>
      <c r="BH7" s="3">
        <f>'2005'!$H7</f>
        <v>0</v>
      </c>
      <c r="BI7" s="3">
        <f>'2006'!$H7</f>
        <v>0</v>
      </c>
      <c r="BJ7" s="3">
        <f>'2007'!$H7</f>
        <v>0</v>
      </c>
      <c r="BK7" s="3">
        <f>'2008'!$H7</f>
        <v>0</v>
      </c>
      <c r="BL7" s="3">
        <f>'2009'!$H7</f>
        <v>0</v>
      </c>
      <c r="BM7" s="5">
        <f>'2010'!$H7</f>
        <v>0</v>
      </c>
      <c r="BN7" s="72">
        <f>'2011'!$H7</f>
        <v>0</v>
      </c>
      <c r="BO7" s="5"/>
      <c r="BP7" s="6">
        <f>'2000'!$P7</f>
        <v>0</v>
      </c>
      <c r="BQ7" s="9">
        <f>'2001'!$O7</f>
        <v>0</v>
      </c>
      <c r="BR7" s="3">
        <f>'2002'!$O7</f>
        <v>0</v>
      </c>
      <c r="BS7" s="3">
        <f>'2003'!$O7</f>
        <v>0</v>
      </c>
      <c r="BT7" s="3">
        <f>'2004'!$O7</f>
        <v>0</v>
      </c>
      <c r="BU7" s="3">
        <f>'2005'!$O7</f>
        <v>0</v>
      </c>
      <c r="BV7" s="3">
        <f>'2006'!O7</f>
        <v>0</v>
      </c>
      <c r="BW7" s="3">
        <f>'2007'!$O7</f>
        <v>0</v>
      </c>
      <c r="BX7" s="3">
        <f>'2008'!$O7</f>
        <v>0</v>
      </c>
      <c r="BY7" s="3">
        <f>'2009'!$O7</f>
        <v>0</v>
      </c>
      <c r="BZ7" s="5">
        <f>'2010'!$O7</f>
        <v>0</v>
      </c>
      <c r="CA7" s="72">
        <f>'2011'!$O7</f>
        <v>0</v>
      </c>
      <c r="CB7" s="5"/>
      <c r="CC7" s="6">
        <f>'2000'!$F7</f>
        <v>0</v>
      </c>
      <c r="CD7" s="9">
        <f>'2001'!$E7</f>
        <v>0</v>
      </c>
      <c r="CE7" s="3">
        <f>'2002'!$E7</f>
        <v>0</v>
      </c>
      <c r="CF7" s="3">
        <f>'2003'!$O7</f>
        <v>0</v>
      </c>
      <c r="CG7" s="3">
        <f>'2004'!$E7</f>
        <v>0</v>
      </c>
      <c r="CH7" s="3">
        <f>'2005'!$E7</f>
        <v>0</v>
      </c>
      <c r="CI7" s="3">
        <f>'2006'!E7</f>
        <v>0</v>
      </c>
      <c r="CJ7" s="3">
        <f>'2007'!$E7</f>
        <v>0</v>
      </c>
      <c r="CK7" s="3">
        <f>'2008'!$E7</f>
        <v>0</v>
      </c>
      <c r="CL7" s="3">
        <f>'2009'!$E7</f>
        <v>0</v>
      </c>
      <c r="CM7" s="5">
        <f>'2010'!$E7</f>
        <v>0</v>
      </c>
      <c r="CN7" s="72">
        <f>'2011'!$E7</f>
        <v>0</v>
      </c>
      <c r="CO7" s="5"/>
      <c r="CP7" s="6">
        <f>'2000'!$L7</f>
        <v>0</v>
      </c>
      <c r="CQ7" s="9">
        <f>'2001'!$K7</f>
        <v>0</v>
      </c>
      <c r="CR7" s="3">
        <f>'2002'!$K7</f>
        <v>0</v>
      </c>
      <c r="CS7" s="3">
        <f>'2003'!$K7</f>
        <v>0</v>
      </c>
      <c r="CT7" s="3">
        <f>'2004'!$K7</f>
        <v>0</v>
      </c>
      <c r="CU7" s="3">
        <f>'2005'!$KM7</f>
        <v>0</v>
      </c>
      <c r="CV7" s="3">
        <f>'2006'!K7</f>
        <v>0</v>
      </c>
      <c r="CW7" s="3">
        <f>'2007'!$K7</f>
        <v>0</v>
      </c>
      <c r="CX7" s="3">
        <f>'2008'!$K7</f>
        <v>0</v>
      </c>
      <c r="CY7" s="3">
        <f>'2009'!$K7</f>
        <v>0</v>
      </c>
      <c r="CZ7" s="5">
        <f>'2010'!$K7</f>
        <v>0</v>
      </c>
      <c r="DA7" s="72">
        <f>'2011'!$K7</f>
        <v>0</v>
      </c>
      <c r="DB7" s="5"/>
      <c r="DC7" s="483" t="str">
        <f>IFERROR('2000'!$S7,"")</f>
        <v/>
      </c>
      <c r="DD7" s="70" t="str">
        <f>IFERROR('2001'!$R7,"")</f>
        <v/>
      </c>
      <c r="DE7" s="70">
        <f>IFERROR('2002'!$R7,)</f>
        <v>0</v>
      </c>
      <c r="DF7" s="70">
        <f>IFERROR('2003'!$R7,)</f>
        <v>0</v>
      </c>
      <c r="DG7" s="70">
        <f>IFERROR('2004'!$R7,)</f>
        <v>0</v>
      </c>
      <c r="DH7" s="70">
        <f>IFERROR('2005'!$R7,)</f>
        <v>0</v>
      </c>
      <c r="DI7" s="70">
        <f>IFERROR('2006'!R7,)</f>
        <v>0</v>
      </c>
      <c r="DJ7" s="70">
        <f>IFERROR('2007'!$R7,)</f>
        <v>0</v>
      </c>
      <c r="DK7" s="70">
        <f>IFERROR('2008'!$R7,)</f>
        <v>0</v>
      </c>
      <c r="DL7" s="70">
        <f>IFERROR('2009'!$R7,)</f>
        <v>0</v>
      </c>
      <c r="DM7" s="485">
        <f>IFERROR('2010'!$R7,)</f>
        <v>0</v>
      </c>
      <c r="DN7" s="486">
        <f>IFERROR('2011'!$R7,)</f>
        <v>0</v>
      </c>
    </row>
    <row r="8" spans="1:119">
      <c r="A8" s="3" t="str">
        <f>'2011'!A8</f>
        <v>Wheeler</v>
      </c>
      <c r="B8" s="3" t="str">
        <f>'2012'!B8</f>
        <v xml:space="preserve">Animal Rescue Foundation </v>
      </c>
      <c r="C8" s="3">
        <f>SUM('2000'!G8:I8)</f>
        <v>0</v>
      </c>
      <c r="D8" s="3">
        <f>SUM('2001'!F8:H8)</f>
        <v>0</v>
      </c>
      <c r="E8" s="3">
        <f>'2002'!F8+'2002'!G8+'2002'!H8</f>
        <v>0</v>
      </c>
      <c r="F8" s="3">
        <f>'2003'!F8+'2003'!G8+'2003'!H8</f>
        <v>0</v>
      </c>
      <c r="G8" s="3">
        <f>'2004'!F8+'2004'!G8+'2004'!H8</f>
        <v>0</v>
      </c>
      <c r="H8" s="3">
        <f>SUM('2005'!$F8:$H8)</f>
        <v>0</v>
      </c>
      <c r="I8" s="3">
        <f>SUM('2006'!$F8:$H8)</f>
        <v>0</v>
      </c>
      <c r="J8" s="3">
        <f>SUM('2007'!$F8:$H8)</f>
        <v>0</v>
      </c>
      <c r="K8" s="3">
        <f>SUM('2008'!$F8:$H8)</f>
        <v>0</v>
      </c>
      <c r="L8" s="3">
        <f>SUM('2009'!$F8:$H8)</f>
        <v>0</v>
      </c>
      <c r="M8" s="3">
        <f>SUM('2010'!$F8:$H8)</f>
        <v>0</v>
      </c>
      <c r="N8" s="3">
        <f>SUM('2011'!$F8:$H8)</f>
        <v>5</v>
      </c>
      <c r="O8" s="89">
        <f>SUM('2012'!$F8:$H8)</f>
        <v>0</v>
      </c>
      <c r="P8" s="458">
        <f>'2000'!Q8</f>
        <v>0</v>
      </c>
      <c r="Q8" s="9">
        <f>'2001'!P8</f>
        <v>0</v>
      </c>
      <c r="R8" s="3">
        <f>'2002'!P8</f>
        <v>0</v>
      </c>
      <c r="S8" s="3">
        <f>'2003'!P8</f>
        <v>0</v>
      </c>
      <c r="T8" s="3">
        <f>'2004'!P8</f>
        <v>0</v>
      </c>
      <c r="U8" s="3">
        <f>'2005'!P8</f>
        <v>0</v>
      </c>
      <c r="V8" s="3">
        <f>'2006'!P8</f>
        <v>0</v>
      </c>
      <c r="W8" s="3">
        <f>'2007'!$P8</f>
        <v>0</v>
      </c>
      <c r="X8" s="3">
        <f>'2008'!$P8</f>
        <v>0</v>
      </c>
      <c r="Y8" s="3">
        <f>'2009'!$P8</f>
        <v>0</v>
      </c>
      <c r="Z8" s="3">
        <f>'2010'!$P8</f>
        <v>0</v>
      </c>
      <c r="AA8" s="3">
        <f>'2011'!$P8</f>
        <v>0</v>
      </c>
      <c r="AB8" s="89">
        <f>'2012'!$P8</f>
        <v>0</v>
      </c>
      <c r="AC8" s="6">
        <f>SUM('2000'!$D8:$F8)</f>
        <v>0</v>
      </c>
      <c r="AD8" s="3">
        <f>SUM('2001'!$C8:$E8)</f>
        <v>0</v>
      </c>
      <c r="AE8" s="3">
        <f>SUM('2002'!$C8:$E8)</f>
        <v>0</v>
      </c>
      <c r="AF8" s="3">
        <f>SUM('2003'!$C8:$E8)</f>
        <v>0</v>
      </c>
      <c r="AG8" s="3">
        <f>SUM('2004'!$C8:$E8)</f>
        <v>0</v>
      </c>
      <c r="AH8" s="3">
        <f>SUM('2005'!$C8:$E8)</f>
        <v>0</v>
      </c>
      <c r="AI8" s="3">
        <f>SUM('2006'!$C8:$E8)</f>
        <v>0</v>
      </c>
      <c r="AJ8" s="3">
        <f>SUM('2007'!$C8:$E8)</f>
        <v>0</v>
      </c>
      <c r="AK8" s="3">
        <f>SUM('2008'!$C8:$E8)</f>
        <v>0</v>
      </c>
      <c r="AL8" s="3">
        <f>SUM('2009'!$C8:$E8)</f>
        <v>0</v>
      </c>
      <c r="AM8" s="3">
        <f>SUM('2010'!$C8:$E8)</f>
        <v>0</v>
      </c>
      <c r="AN8" s="3">
        <f>SUM('2011'!$C8:$E8)</f>
        <v>12</v>
      </c>
      <c r="AO8" s="89">
        <f>SUM('2012'!$C8:$E8)</f>
        <v>0</v>
      </c>
      <c r="AP8" s="6">
        <f>'2000'!$M8</f>
        <v>0</v>
      </c>
      <c r="AQ8" s="9">
        <f>'2001'!$L8</f>
        <v>0</v>
      </c>
      <c r="AR8" s="3">
        <f>'2002'!$L8</f>
        <v>0</v>
      </c>
      <c r="AS8" s="3">
        <f>'2003'!$L8</f>
        <v>0</v>
      </c>
      <c r="AT8" s="3">
        <f>'2004'!$L8</f>
        <v>0</v>
      </c>
      <c r="AU8" s="3">
        <f>'2005'!$L8</f>
        <v>0</v>
      </c>
      <c r="AV8" s="3">
        <f>'2006'!L8</f>
        <v>0</v>
      </c>
      <c r="AW8" s="3">
        <f>'2007'!$L8</f>
        <v>0</v>
      </c>
      <c r="AX8" s="3">
        <f>'2008'!$L8</f>
        <v>0</v>
      </c>
      <c r="AY8" s="3">
        <f>'2009'!$L8</f>
        <v>0</v>
      </c>
      <c r="AZ8" s="5">
        <f>'2010'!$L8</f>
        <v>0</v>
      </c>
      <c r="BA8" s="5">
        <f>'2011'!$L8</f>
        <v>2</v>
      </c>
      <c r="BB8" s="477">
        <f>'2012'!$L8</f>
        <v>0</v>
      </c>
      <c r="BC8" s="612">
        <f>'2000'!$I8</f>
        <v>0</v>
      </c>
      <c r="BD8" s="9">
        <f>'2001'!$H8</f>
        <v>0</v>
      </c>
      <c r="BE8" s="3">
        <f>'2002'!$H8</f>
        <v>0</v>
      </c>
      <c r="BF8" s="3">
        <f>'2003'!$H8</f>
        <v>0</v>
      </c>
      <c r="BG8" s="3">
        <f>'2004'!$H8</f>
        <v>0</v>
      </c>
      <c r="BH8" s="3">
        <f>'2005'!$H8</f>
        <v>0</v>
      </c>
      <c r="BI8" s="3">
        <f>'2006'!$H8</f>
        <v>0</v>
      </c>
      <c r="BJ8" s="3">
        <f>'2007'!$H8</f>
        <v>0</v>
      </c>
      <c r="BK8" s="3">
        <f>'2008'!$H8</f>
        <v>0</v>
      </c>
      <c r="BL8" s="3">
        <f>'2009'!$H8</f>
        <v>0</v>
      </c>
      <c r="BM8" s="5">
        <f>'2010'!$H8</f>
        <v>0</v>
      </c>
      <c r="BN8" s="72">
        <f>'2011'!$H8</f>
        <v>0</v>
      </c>
      <c r="BO8" s="5"/>
      <c r="BP8" s="6">
        <f>'2000'!$P8</f>
        <v>0</v>
      </c>
      <c r="BQ8" s="9">
        <f>'2001'!$O8</f>
        <v>0</v>
      </c>
      <c r="BR8" s="3">
        <f>'2002'!$O8</f>
        <v>0</v>
      </c>
      <c r="BS8" s="3">
        <f>'2003'!$O8</f>
        <v>0</v>
      </c>
      <c r="BT8" s="3">
        <f>'2004'!$O8</f>
        <v>0</v>
      </c>
      <c r="BU8" s="3">
        <f>'2005'!$O8</f>
        <v>0</v>
      </c>
      <c r="BV8" s="3">
        <f>'2006'!O8</f>
        <v>0</v>
      </c>
      <c r="BW8" s="3">
        <f>'2007'!$O8</f>
        <v>0</v>
      </c>
      <c r="BX8" s="3">
        <f>'2008'!$O8</f>
        <v>0</v>
      </c>
      <c r="BY8" s="3">
        <f>'2009'!$O8</f>
        <v>0</v>
      </c>
      <c r="BZ8" s="5">
        <f>'2010'!$O8</f>
        <v>0</v>
      </c>
      <c r="CA8" s="72">
        <f>'2011'!$O8</f>
        <v>0</v>
      </c>
      <c r="CB8" s="5"/>
      <c r="CC8" s="6">
        <f>'2000'!$F8</f>
        <v>0</v>
      </c>
      <c r="CD8" s="9">
        <f>'2001'!$E8</f>
        <v>0</v>
      </c>
      <c r="CE8" s="3">
        <f>'2002'!$E8</f>
        <v>0</v>
      </c>
      <c r="CF8" s="3">
        <f>'2003'!$O8</f>
        <v>0</v>
      </c>
      <c r="CG8" s="3">
        <f>'2004'!$E8</f>
        <v>0</v>
      </c>
      <c r="CH8" s="3">
        <f>'2005'!$E8</f>
        <v>0</v>
      </c>
      <c r="CI8" s="3">
        <f>'2006'!E8</f>
        <v>0</v>
      </c>
      <c r="CJ8" s="3">
        <f>'2007'!$E8</f>
        <v>0</v>
      </c>
      <c r="CK8" s="3">
        <f>'2008'!$E8</f>
        <v>0</v>
      </c>
      <c r="CL8" s="3">
        <f>'2009'!$E8</f>
        <v>0</v>
      </c>
      <c r="CM8" s="5">
        <f>'2010'!$E8</f>
        <v>0</v>
      </c>
      <c r="CN8" s="72">
        <f>'2011'!$E8</f>
        <v>0</v>
      </c>
      <c r="CO8" s="5"/>
      <c r="CP8" s="6">
        <f>'2000'!$L8</f>
        <v>0</v>
      </c>
      <c r="CQ8" s="9">
        <f>'2001'!$K8</f>
        <v>0</v>
      </c>
      <c r="CR8" s="3">
        <f>'2002'!$K8</f>
        <v>0</v>
      </c>
      <c r="CS8" s="3">
        <f>'2003'!$K8</f>
        <v>0</v>
      </c>
      <c r="CT8" s="3">
        <f>'2004'!$K8</f>
        <v>0</v>
      </c>
      <c r="CU8" s="3">
        <f>'2005'!$KM8</f>
        <v>0</v>
      </c>
      <c r="CV8" s="3">
        <f>'2006'!K8</f>
        <v>0</v>
      </c>
      <c r="CW8" s="3">
        <f>'2007'!$K8</f>
        <v>0</v>
      </c>
      <c r="CX8" s="3">
        <f>'2008'!$K8</f>
        <v>0</v>
      </c>
      <c r="CY8" s="3">
        <f>'2009'!$K8</f>
        <v>0</v>
      </c>
      <c r="CZ8" s="5">
        <f>'2010'!$K8</f>
        <v>0</v>
      </c>
      <c r="DA8" s="72">
        <f>'2011'!$K8</f>
        <v>0</v>
      </c>
      <c r="DB8" s="5"/>
      <c r="DC8" s="483" t="str">
        <f>IFERROR('2000'!$S8,"")</f>
        <v/>
      </c>
      <c r="DD8" s="70" t="str">
        <f>IFERROR('2001'!$R8,"")</f>
        <v/>
      </c>
      <c r="DE8" s="70">
        <f>IFERROR('2002'!$R8,)</f>
        <v>0</v>
      </c>
      <c r="DF8" s="70">
        <f>IFERROR('2003'!$R8,)</f>
        <v>0</v>
      </c>
      <c r="DG8" s="70">
        <f>IFERROR('2004'!$R8,)</f>
        <v>0</v>
      </c>
      <c r="DH8" s="70">
        <f>IFERROR('2005'!$R8,)</f>
        <v>0</v>
      </c>
      <c r="DI8" s="70">
        <f>IFERROR('2006'!R8,)</f>
        <v>0</v>
      </c>
      <c r="DJ8" s="70">
        <f>IFERROR('2007'!$R8,)</f>
        <v>0</v>
      </c>
      <c r="DK8" s="70">
        <f>IFERROR('2008'!$R8,)</f>
        <v>0</v>
      </c>
      <c r="DL8" s="70">
        <f>IFERROR('2009'!$R8,)</f>
        <v>0</v>
      </c>
      <c r="DM8" s="485">
        <f>IFERROR('2010'!$R8,)</f>
        <v>0</v>
      </c>
      <c r="DN8" s="486">
        <f>IFERROR('2011'!$R8,)</f>
        <v>0</v>
      </c>
    </row>
    <row r="9" spans="1:119" ht="13.8" thickBot="1">
      <c r="A9" s="3" t="str">
        <f>'2011'!A9</f>
        <v>Malheur</v>
      </c>
      <c r="B9" s="3" t="str">
        <f>'2012'!B9</f>
        <v>Atherton Kennels</v>
      </c>
      <c r="C9" s="3">
        <f>SUM('2000'!G9:I9)</f>
        <v>0</v>
      </c>
      <c r="D9" s="3">
        <f>SUM('2001'!F9:H9)</f>
        <v>0</v>
      </c>
      <c r="E9" s="3">
        <f>'2002'!F9+'2002'!G9+'2002'!H9</f>
        <v>3</v>
      </c>
      <c r="F9" s="3">
        <f>'2003'!F9+'2003'!G9+'2003'!H9</f>
        <v>3</v>
      </c>
      <c r="G9" s="3">
        <f>'2004'!F9+'2004'!G9+'2004'!H9</f>
        <v>0</v>
      </c>
      <c r="H9" s="3">
        <f>SUM('2005'!$F9:$H9)</f>
        <v>0</v>
      </c>
      <c r="I9" s="3">
        <f>SUM('2006'!$F9:$H9)</f>
        <v>0</v>
      </c>
      <c r="J9" s="3">
        <f>SUM('2007'!$F9:$H9)</f>
        <v>0</v>
      </c>
      <c r="K9" s="3">
        <f>SUM('2008'!$F9:$H9)</f>
        <v>0</v>
      </c>
      <c r="L9" s="3">
        <f>SUM('2009'!$F9:$H9)</f>
        <v>0</v>
      </c>
      <c r="M9" s="3">
        <f>SUM('2010'!$F9:$H9)</f>
        <v>0</v>
      </c>
      <c r="N9" s="3">
        <f>SUM('2011'!$F9:$H9)</f>
        <v>0</v>
      </c>
      <c r="O9" s="89">
        <f>SUM('2012'!$F9:$H9)</f>
        <v>0</v>
      </c>
      <c r="P9" s="458">
        <f>'2000'!Q9</f>
        <v>0</v>
      </c>
      <c r="Q9" s="9">
        <f>'2001'!P9</f>
        <v>0</v>
      </c>
      <c r="R9" s="3">
        <f>'2002'!P9</f>
        <v>1</v>
      </c>
      <c r="S9" s="3">
        <f>'2003'!P9</f>
        <v>3</v>
      </c>
      <c r="T9" s="3">
        <f>'2004'!P9</f>
        <v>0</v>
      </c>
      <c r="U9" s="3">
        <f>'2005'!P9</f>
        <v>0</v>
      </c>
      <c r="V9" s="3">
        <f>'2006'!P9</f>
        <v>0</v>
      </c>
      <c r="W9" s="3">
        <f>'2007'!$P9</f>
        <v>0</v>
      </c>
      <c r="X9" s="3">
        <f>'2008'!$P9</f>
        <v>0</v>
      </c>
      <c r="Y9" s="3">
        <f>'2009'!$P9</f>
        <v>0</v>
      </c>
      <c r="Z9" s="3">
        <f>'2010'!$P9</f>
        <v>0</v>
      </c>
      <c r="AA9" s="3" t="str">
        <f>'2011'!$P9</f>
        <v xml:space="preserve">  </v>
      </c>
      <c r="AB9" s="89">
        <f>'2012'!$P9</f>
        <v>0</v>
      </c>
      <c r="AC9" s="6">
        <f>SUM('2000'!$D9:$F9)</f>
        <v>1606</v>
      </c>
      <c r="AD9" s="3">
        <f>SUM('2001'!$C9:$E9)</f>
        <v>1243</v>
      </c>
      <c r="AE9" s="3">
        <f>SUM('2002'!$C9:$E9)</f>
        <v>1478</v>
      </c>
      <c r="AF9" s="3">
        <f>SUM('2003'!$C9:$E9)</f>
        <v>1416</v>
      </c>
      <c r="AG9" s="3">
        <f>SUM('2004'!$C9:$E9)</f>
        <v>1446</v>
      </c>
      <c r="AH9" s="3">
        <f>SUM('2005'!$C9:$E9)</f>
        <v>0</v>
      </c>
      <c r="AI9" s="3">
        <f>SUM('2006'!$C9:$E9)</f>
        <v>0</v>
      </c>
      <c r="AJ9" s="3">
        <f>SUM('2007'!$C9:$E9)</f>
        <v>0</v>
      </c>
      <c r="AK9" s="3">
        <f>SUM('2008'!$C9:$E9)</f>
        <v>0</v>
      </c>
      <c r="AL9" s="3">
        <f>SUM('2009'!$C9:$E9)</f>
        <v>0</v>
      </c>
      <c r="AM9" s="3">
        <f>SUM('2010'!$C9:$E9)</f>
        <v>0</v>
      </c>
      <c r="AN9" s="3">
        <f>SUM('2011'!$C9:$E9)</f>
        <v>0</v>
      </c>
      <c r="AO9" s="89">
        <f>SUM('2012'!$C9:$E9)</f>
        <v>0</v>
      </c>
      <c r="AP9" s="6">
        <f>'2000'!$M9</f>
        <v>1157</v>
      </c>
      <c r="AQ9" s="9">
        <f>'2001'!$L9</f>
        <v>868</v>
      </c>
      <c r="AR9" s="3">
        <f>'2002'!$L9</f>
        <v>794</v>
      </c>
      <c r="AS9" s="3">
        <f>'2003'!$L9</f>
        <v>489</v>
      </c>
      <c r="AT9" s="3">
        <f>'2004'!$L9</f>
        <v>520</v>
      </c>
      <c r="AU9" s="3">
        <f>'2005'!$L9</f>
        <v>0</v>
      </c>
      <c r="AV9" s="3">
        <f>'2006'!L9</f>
        <v>0</v>
      </c>
      <c r="AW9" s="3">
        <f>'2007'!$L9</f>
        <v>0</v>
      </c>
      <c r="AX9" s="3">
        <f>'2008'!$L9</f>
        <v>0</v>
      </c>
      <c r="AY9" s="3">
        <f>'2009'!$L9</f>
        <v>0</v>
      </c>
      <c r="AZ9" s="5">
        <f>'2010'!$L9</f>
        <v>0</v>
      </c>
      <c r="BA9" s="5" t="str">
        <f>'2011'!$L9</f>
        <v xml:space="preserve">  </v>
      </c>
      <c r="BB9" s="477">
        <f>'2012'!$L9</f>
        <v>0</v>
      </c>
      <c r="BC9" s="612">
        <f>'2000'!$I9</f>
        <v>0</v>
      </c>
      <c r="BD9" s="9">
        <f>'2001'!$H9</f>
        <v>0</v>
      </c>
      <c r="BE9" s="3">
        <f>'2002'!$H9</f>
        <v>0</v>
      </c>
      <c r="BF9" s="3">
        <f>'2003'!$H9</f>
        <v>0</v>
      </c>
      <c r="BG9" s="3">
        <f>'2004'!$H9</f>
        <v>0</v>
      </c>
      <c r="BH9" s="3">
        <f>'2005'!$H9</f>
        <v>0</v>
      </c>
      <c r="BI9" s="3">
        <f>'2006'!$H9</f>
        <v>0</v>
      </c>
      <c r="BJ9" s="3">
        <f>'2007'!$H9</f>
        <v>0</v>
      </c>
      <c r="BK9" s="3">
        <f>'2008'!$H9</f>
        <v>0</v>
      </c>
      <c r="BL9" s="3">
        <f>'2009'!$H9</f>
        <v>0</v>
      </c>
      <c r="BM9" s="5">
        <f>'2010'!$H9</f>
        <v>0</v>
      </c>
      <c r="BN9" s="72" t="str">
        <f>'2011'!$H9</f>
        <v xml:space="preserve">  </v>
      </c>
      <c r="BO9" s="5"/>
      <c r="BP9" s="6">
        <f>'2000'!$P9</f>
        <v>0</v>
      </c>
      <c r="BQ9" s="9">
        <f>'2001'!$O9</f>
        <v>0</v>
      </c>
      <c r="BR9" s="3">
        <f>'2002'!$O9</f>
        <v>0</v>
      </c>
      <c r="BS9" s="3">
        <f>'2003'!$O9</f>
        <v>0</v>
      </c>
      <c r="BT9" s="3">
        <f>'2004'!$O9</f>
        <v>0</v>
      </c>
      <c r="BU9" s="3">
        <f>'2005'!$O9</f>
        <v>0</v>
      </c>
      <c r="BV9" s="3">
        <f>'2006'!O9</f>
        <v>0</v>
      </c>
      <c r="BW9" s="3">
        <f>'2007'!$O9</f>
        <v>0</v>
      </c>
      <c r="BX9" s="3">
        <f>'2008'!$O9</f>
        <v>0</v>
      </c>
      <c r="BY9" s="3">
        <f>'2009'!$O9</f>
        <v>0</v>
      </c>
      <c r="BZ9" s="5">
        <f>'2010'!$O9</f>
        <v>0</v>
      </c>
      <c r="CA9" s="72" t="str">
        <f>'2011'!$O9</f>
        <v xml:space="preserve">  </v>
      </c>
      <c r="CB9" s="5"/>
      <c r="CC9" s="6">
        <f>'2000'!$F9</f>
        <v>0</v>
      </c>
      <c r="CD9" s="9">
        <f>'2001'!$E9</f>
        <v>0</v>
      </c>
      <c r="CE9" s="3">
        <f>'2002'!$E9</f>
        <v>0</v>
      </c>
      <c r="CF9" s="3">
        <f>'2003'!$O9</f>
        <v>0</v>
      </c>
      <c r="CG9" s="3">
        <f>'2004'!$E9</f>
        <v>63</v>
      </c>
      <c r="CH9" s="3">
        <f>'2005'!$E9</f>
        <v>0</v>
      </c>
      <c r="CI9" s="3">
        <f>'2006'!E9</f>
        <v>0</v>
      </c>
      <c r="CJ9" s="3">
        <f>'2007'!$E9</f>
        <v>0</v>
      </c>
      <c r="CK9" s="3">
        <f>'2008'!$E9</f>
        <v>0</v>
      </c>
      <c r="CL9" s="3">
        <f>'2009'!$E9</f>
        <v>0</v>
      </c>
      <c r="CM9" s="5">
        <f>'2010'!$E9</f>
        <v>0</v>
      </c>
      <c r="CN9" s="72" t="str">
        <f>'2011'!$E9</f>
        <v xml:space="preserve">  </v>
      </c>
      <c r="CO9" s="5"/>
      <c r="CP9" s="6">
        <f>'2000'!$L9</f>
        <v>0</v>
      </c>
      <c r="CQ9" s="9">
        <f>'2001'!$K9</f>
        <v>0</v>
      </c>
      <c r="CR9" s="3">
        <f>'2002'!$K9</f>
        <v>92</v>
      </c>
      <c r="CS9" s="3">
        <f>'2003'!$K9</f>
        <v>351</v>
      </c>
      <c r="CT9" s="3">
        <f>'2004'!$K9</f>
        <v>387</v>
      </c>
      <c r="CU9" s="3">
        <f>'2005'!$KM9</f>
        <v>0</v>
      </c>
      <c r="CV9" s="3">
        <f>'2006'!K9</f>
        <v>0</v>
      </c>
      <c r="CW9" s="3">
        <f>'2007'!$K9</f>
        <v>0</v>
      </c>
      <c r="CX9" s="3">
        <f>'2008'!$K9</f>
        <v>0</v>
      </c>
      <c r="CY9" s="3">
        <f>'2009'!$K9</f>
        <v>0</v>
      </c>
      <c r="CZ9" s="5">
        <f>'2010'!$K9</f>
        <v>0</v>
      </c>
      <c r="DA9" s="72" t="str">
        <f>'2011'!$K9</f>
        <v xml:space="preserve">  </v>
      </c>
      <c r="DB9" s="5"/>
      <c r="DC9" s="483">
        <f>IFERROR('2000'!$S9,"")</f>
        <v>0.12328767123287671</v>
      </c>
      <c r="DD9" s="70">
        <f>IFERROR('2001'!$R9,"")</f>
        <v>0.12550281576830249</v>
      </c>
      <c r="DE9" s="70">
        <f>IFERROR('2002'!$R9,)</f>
        <v>0.11840324763193505</v>
      </c>
      <c r="DF9" s="70">
        <f>IFERROR('2003'!$R9,)</f>
        <v>0.1094632768361582</v>
      </c>
      <c r="DG9" s="70">
        <f>IFERROR('2004'!$R9,)</f>
        <v>0.15145228215767634</v>
      </c>
      <c r="DH9" s="70">
        <f>IFERROR('2005'!$R9,)</f>
        <v>0</v>
      </c>
      <c r="DI9" s="70">
        <f>IFERROR('2006'!R9,)</f>
        <v>0</v>
      </c>
      <c r="DJ9" s="70">
        <f>IFERROR('2007'!$R9,)</f>
        <v>0</v>
      </c>
      <c r="DK9" s="70">
        <f>IFERROR('2008'!$R9,)</f>
        <v>0</v>
      </c>
      <c r="DL9" s="70">
        <f>IFERROR('2009'!$R9,)</f>
        <v>0</v>
      </c>
      <c r="DM9" s="485">
        <f>IFERROR('2010'!$R9,)</f>
        <v>0</v>
      </c>
      <c r="DN9" s="486">
        <f>IFERROR('2011'!$R9,)</f>
        <v>0</v>
      </c>
    </row>
    <row r="10" spans="1:119" ht="14.4" thickTop="1" thickBot="1">
      <c r="A10" s="3" t="str">
        <f>'2011'!A10</f>
        <v>Baker</v>
      </c>
      <c r="B10" s="3" t="str">
        <f>'2012'!B10</f>
        <v>Baker Animal Control</v>
      </c>
      <c r="C10" s="3">
        <f>SUM('2000'!G10:I10)</f>
        <v>0</v>
      </c>
      <c r="D10" s="3">
        <f>SUM('2001'!F10:H10)</f>
        <v>0</v>
      </c>
      <c r="E10" s="3">
        <f>'2002'!F10+'2002'!G10+'2002'!H10</f>
        <v>0</v>
      </c>
      <c r="F10" s="3">
        <f>'2003'!F10+'2003'!G10+'2003'!H10</f>
        <v>0</v>
      </c>
      <c r="G10" s="3">
        <f>'2004'!F10+'2004'!G10+'2004'!H10</f>
        <v>0</v>
      </c>
      <c r="H10" s="3">
        <f>SUM('2005'!$F10:$H10)</f>
        <v>0</v>
      </c>
      <c r="I10" s="3">
        <f>SUM('2006'!$F10:$H10)</f>
        <v>0</v>
      </c>
      <c r="J10" s="3">
        <f>SUM('2007'!$F10:$H10)</f>
        <v>0</v>
      </c>
      <c r="K10" s="3">
        <f>SUM('2008'!$F10:$H10)</f>
        <v>0</v>
      </c>
      <c r="L10" s="3">
        <f>SUM('2009'!$F10:$H10)</f>
        <v>0</v>
      </c>
      <c r="M10" s="3">
        <f>SUM('2010'!$F10:$H10)</f>
        <v>0</v>
      </c>
      <c r="N10" s="3">
        <f>SUM('2011'!$F10:$H10)</f>
        <v>47</v>
      </c>
      <c r="O10" s="89">
        <f>SUM('2012'!$F10:$H10)</f>
        <v>0</v>
      </c>
      <c r="P10" s="458">
        <f>'2000'!Q10</f>
        <v>0</v>
      </c>
      <c r="Q10" s="9">
        <f>'2001'!P10</f>
        <v>0</v>
      </c>
      <c r="R10" s="3">
        <f>'2002'!P10</f>
        <v>0</v>
      </c>
      <c r="S10" s="3">
        <f>'2003'!P10</f>
        <v>0</v>
      </c>
      <c r="T10" s="3">
        <f>'2004'!P10</f>
        <v>0</v>
      </c>
      <c r="U10" s="3">
        <f>'2005'!P10</f>
        <v>0</v>
      </c>
      <c r="V10" s="3">
        <f>'2006'!P10</f>
        <v>0</v>
      </c>
      <c r="W10" s="3">
        <f>'2007'!$P10</f>
        <v>0</v>
      </c>
      <c r="X10" s="3">
        <f>'2008'!$P10</f>
        <v>0</v>
      </c>
      <c r="Y10" s="3">
        <f>'2009'!$P10</f>
        <v>0</v>
      </c>
      <c r="Z10" s="3">
        <f>'2010'!$P10</f>
        <v>0</v>
      </c>
      <c r="AA10" s="3">
        <f>'2011'!$P10</f>
        <v>4</v>
      </c>
      <c r="AB10" s="89">
        <f>'2012'!$P10</f>
        <v>0</v>
      </c>
      <c r="AC10" s="6">
        <f>SUM('2000'!$D10:$F10)</f>
        <v>0</v>
      </c>
      <c r="AD10" s="3">
        <f>SUM('2001'!$C10:$E10)</f>
        <v>0</v>
      </c>
      <c r="AE10" s="3">
        <f>SUM('2002'!$C10:$E10)</f>
        <v>0</v>
      </c>
      <c r="AF10" s="3">
        <f>SUM('2003'!$C10:$E10)</f>
        <v>0</v>
      </c>
      <c r="AG10" s="3">
        <f>SUM('2004'!$C10:$E10)</f>
        <v>0</v>
      </c>
      <c r="AH10" s="3">
        <f>SUM('2005'!$C10:$E10)</f>
        <v>0</v>
      </c>
      <c r="AI10" s="3">
        <f>SUM('2006'!$C10:$E10)</f>
        <v>0</v>
      </c>
      <c r="AJ10" s="3">
        <f>SUM('2007'!$C10:$E10)</f>
        <v>0</v>
      </c>
      <c r="AK10" s="3">
        <f>SUM('2008'!$C10:$E10)</f>
        <v>141</v>
      </c>
      <c r="AL10" s="3">
        <f>SUM('2009'!$C10:$E10)</f>
        <v>119</v>
      </c>
      <c r="AM10" s="603">
        <f>AVERAGE(AN10,AL10)</f>
        <v>95.5</v>
      </c>
      <c r="AN10" s="3">
        <f>SUM('2011'!$C10:$E10)</f>
        <v>72</v>
      </c>
      <c r="AO10" s="603">
        <f>AN10</f>
        <v>72</v>
      </c>
      <c r="AP10" s="6">
        <f>'2000'!$M10</f>
        <v>0</v>
      </c>
      <c r="AQ10" s="9">
        <f>'2001'!$L10</f>
        <v>0</v>
      </c>
      <c r="AR10" s="3">
        <f>'2002'!$L10</f>
        <v>0</v>
      </c>
      <c r="AS10" s="3">
        <f>'2003'!$L10</f>
        <v>0</v>
      </c>
      <c r="AT10" s="3">
        <f>'2004'!$L10</f>
        <v>0</v>
      </c>
      <c r="AU10" s="3">
        <f>'2005'!$L10</f>
        <v>0</v>
      </c>
      <c r="AV10" s="3">
        <f>'2006'!L10</f>
        <v>0</v>
      </c>
      <c r="AW10" s="3">
        <f>'2007'!$L10</f>
        <v>0</v>
      </c>
      <c r="AX10" s="3">
        <f>'2008'!$L10</f>
        <v>63</v>
      </c>
      <c r="AY10" s="3">
        <f>'2009'!$L10</f>
        <v>16</v>
      </c>
      <c r="AZ10" s="603">
        <f>AVERAGE(BA10,AY10)</f>
        <v>11.5</v>
      </c>
      <c r="BA10" s="5">
        <f>'2011'!$L10</f>
        <v>7</v>
      </c>
      <c r="BB10" s="477">
        <f>'2012'!$L10</f>
        <v>0</v>
      </c>
      <c r="BC10" s="612">
        <f>'2000'!$I10</f>
        <v>0</v>
      </c>
      <c r="BD10" s="9">
        <f>'2001'!$H10</f>
        <v>0</v>
      </c>
      <c r="BE10" s="3">
        <f>'2002'!$H10</f>
        <v>0</v>
      </c>
      <c r="BF10" s="3">
        <f>'2003'!$H10</f>
        <v>0</v>
      </c>
      <c r="BG10" s="3">
        <f>'2004'!$H10</f>
        <v>0</v>
      </c>
      <c r="BH10" s="3">
        <f>'2005'!$H10</f>
        <v>0</v>
      </c>
      <c r="BI10" s="3">
        <f>'2006'!$H10</f>
        <v>0</v>
      </c>
      <c r="BJ10" s="3">
        <f>'2007'!$H10</f>
        <v>0</v>
      </c>
      <c r="BK10" s="3">
        <f>'2008'!$H10</f>
        <v>0</v>
      </c>
      <c r="BL10" s="3">
        <f>'2009'!$H10</f>
        <v>0</v>
      </c>
      <c r="BM10" s="5">
        <f>'2010'!$H10</f>
        <v>0</v>
      </c>
      <c r="BN10" s="72">
        <f>'2011'!$H10</f>
        <v>47</v>
      </c>
      <c r="BO10" s="5"/>
      <c r="BP10" s="6">
        <f>'2000'!$P10</f>
        <v>0</v>
      </c>
      <c r="BQ10" s="9">
        <f>'2001'!$O10</f>
        <v>0</v>
      </c>
      <c r="BR10" s="3">
        <f>'2002'!$O10</f>
        <v>0</v>
      </c>
      <c r="BS10" s="3">
        <f>'2003'!$O10</f>
        <v>0</v>
      </c>
      <c r="BT10" s="3">
        <f>'2004'!$O10</f>
        <v>0</v>
      </c>
      <c r="BU10" s="3">
        <f>'2005'!$O10</f>
        <v>0</v>
      </c>
      <c r="BV10" s="3">
        <f>'2006'!O10</f>
        <v>0</v>
      </c>
      <c r="BW10" s="3">
        <f>'2007'!$O10</f>
        <v>0</v>
      </c>
      <c r="BX10" s="3">
        <f>'2008'!$O10</f>
        <v>0</v>
      </c>
      <c r="BY10" s="3">
        <f>'2009'!$O10</f>
        <v>0</v>
      </c>
      <c r="BZ10" s="5">
        <f>'2010'!$O10</f>
        <v>0</v>
      </c>
      <c r="CA10" s="72">
        <f>'2011'!$O10</f>
        <v>43</v>
      </c>
      <c r="CB10" s="5"/>
      <c r="CC10" s="6">
        <f>'2000'!$F10</f>
        <v>0</v>
      </c>
      <c r="CD10" s="9">
        <f>'2001'!$E10</f>
        <v>0</v>
      </c>
      <c r="CE10" s="3">
        <f>'2002'!$E10</f>
        <v>0</v>
      </c>
      <c r="CF10" s="3">
        <f>'2003'!$O10</f>
        <v>0</v>
      </c>
      <c r="CG10" s="3">
        <f>'2004'!$E10</f>
        <v>0</v>
      </c>
      <c r="CH10" s="3">
        <f>'2005'!$E10</f>
        <v>0</v>
      </c>
      <c r="CI10" s="3">
        <f>'2006'!E10</f>
        <v>0</v>
      </c>
      <c r="CJ10" s="3">
        <f>'2007'!$E10</f>
        <v>0</v>
      </c>
      <c r="CK10" s="3">
        <f>'2008'!$E10</f>
        <v>0</v>
      </c>
      <c r="CL10" s="3">
        <f>'2009'!$E10</f>
        <v>0</v>
      </c>
      <c r="CM10" s="5">
        <f>'2010'!$E10</f>
        <v>0</v>
      </c>
      <c r="CN10" s="72">
        <f>'2011'!$E10</f>
        <v>0</v>
      </c>
      <c r="CO10" s="5"/>
      <c r="CP10" s="6">
        <f>'2000'!$L10</f>
        <v>0</v>
      </c>
      <c r="CQ10" s="9">
        <f>'2001'!$K10</f>
        <v>0</v>
      </c>
      <c r="CR10" s="3">
        <f>'2002'!$K10</f>
        <v>0</v>
      </c>
      <c r="CS10" s="3">
        <f>'2003'!$K10</f>
        <v>0</v>
      </c>
      <c r="CT10" s="3">
        <f>'2004'!$K10</f>
        <v>0</v>
      </c>
      <c r="CU10" s="3">
        <f>'2005'!$KM10</f>
        <v>0</v>
      </c>
      <c r="CV10" s="3">
        <f>'2006'!K10</f>
        <v>0</v>
      </c>
      <c r="CW10" s="3">
        <f>'2007'!$K10</f>
        <v>0</v>
      </c>
      <c r="CX10" s="3">
        <f>'2008'!$K10</f>
        <v>0</v>
      </c>
      <c r="CY10" s="3">
        <f>'2009'!$K10</f>
        <v>0</v>
      </c>
      <c r="CZ10" s="5">
        <f>'2010'!$K10</f>
        <v>0</v>
      </c>
      <c r="DA10" s="72">
        <f>'2011'!$K10</f>
        <v>0</v>
      </c>
      <c r="DB10" s="5"/>
      <c r="DC10" s="483" t="str">
        <f>IFERROR('2000'!$S10,"")</f>
        <v/>
      </c>
      <c r="DD10" s="70" t="str">
        <f>IFERROR('2001'!$R10,"")</f>
        <v/>
      </c>
      <c r="DE10" s="70">
        <f>IFERROR('2002'!$R10,)</f>
        <v>0</v>
      </c>
      <c r="DF10" s="70">
        <f>IFERROR('2003'!$R10,)</f>
        <v>0</v>
      </c>
      <c r="DG10" s="70">
        <f>IFERROR('2004'!$R10,)</f>
        <v>0</v>
      </c>
      <c r="DH10" s="70">
        <f>IFERROR('2005'!$R10,)</f>
        <v>0</v>
      </c>
      <c r="DI10" s="70">
        <f>IFERROR('2006'!R10,)</f>
        <v>0</v>
      </c>
      <c r="DJ10" s="70">
        <f>IFERROR('2007'!$R10,)</f>
        <v>0</v>
      </c>
      <c r="DK10" s="70">
        <f>IFERROR('2008'!$R10,)</f>
        <v>0.50354609929078009</v>
      </c>
      <c r="DL10" s="70">
        <f>IFERROR('2009'!$R10,)</f>
        <v>0.69747899159663862</v>
      </c>
      <c r="DM10" s="485">
        <f>IFERROR('2010'!$R10,)</f>
        <v>0</v>
      </c>
      <c r="DN10" s="486">
        <f>IFERROR('2011'!$R10,)</f>
        <v>0.875</v>
      </c>
    </row>
    <row r="11" spans="1:119" ht="13.8" thickTop="1">
      <c r="A11" s="3" t="str">
        <f>'2011'!A11</f>
        <v>Baker</v>
      </c>
      <c r="B11" s="3" t="str">
        <f>'2012'!B11</f>
        <v>Best Friends of Baker City</v>
      </c>
      <c r="C11" s="3">
        <f>SUM('2000'!G11:I11)</f>
        <v>0</v>
      </c>
      <c r="D11" s="3">
        <f>SUM('2001'!F11:H11)</f>
        <v>0</v>
      </c>
      <c r="E11" s="3">
        <f>'2002'!F11+'2002'!G11+'2002'!H11</f>
        <v>0</v>
      </c>
      <c r="F11" s="3">
        <f>'2003'!F11+'2003'!G11+'2003'!H11</f>
        <v>0</v>
      </c>
      <c r="G11" s="3">
        <f>'2004'!F11+'2004'!G11+'2004'!H11</f>
        <v>0</v>
      </c>
      <c r="H11" s="3">
        <f>SUM('2005'!$F11:$H11)</f>
        <v>0</v>
      </c>
      <c r="I11" s="3">
        <f>SUM('2006'!$F11:$H11)</f>
        <v>0</v>
      </c>
      <c r="J11" s="3">
        <f>SUM('2007'!$F11:$H11)</f>
        <v>0</v>
      </c>
      <c r="K11" s="3">
        <f>SUM('2008'!$F11:$H11)</f>
        <v>0</v>
      </c>
      <c r="L11" s="3">
        <f>SUM('2009'!$F11:$H11)</f>
        <v>0</v>
      </c>
      <c r="M11" s="3">
        <f>SUM('2010'!$F11:$H11)</f>
        <v>0</v>
      </c>
      <c r="N11" s="3">
        <f>SUM('2011'!$F11:$H11)</f>
        <v>28</v>
      </c>
      <c r="O11" s="89">
        <f>SUM('2012'!$F11:$H11)</f>
        <v>34</v>
      </c>
      <c r="P11" s="458">
        <f>'2000'!Q11</f>
        <v>0</v>
      </c>
      <c r="Q11" s="9">
        <f>'2001'!P11</f>
        <v>0</v>
      </c>
      <c r="R11" s="3">
        <f>'2002'!P11</f>
        <v>0</v>
      </c>
      <c r="S11" s="3">
        <f>'2003'!P11</f>
        <v>0</v>
      </c>
      <c r="T11" s="3">
        <f>'2004'!P11</f>
        <v>0</v>
      </c>
      <c r="U11" s="3">
        <f>'2005'!P11</f>
        <v>0</v>
      </c>
      <c r="V11" s="3">
        <f>'2006'!P11</f>
        <v>0</v>
      </c>
      <c r="W11" s="3">
        <f>'2007'!$P11</f>
        <v>0</v>
      </c>
      <c r="X11" s="3">
        <f>'2008'!$P11</f>
        <v>0</v>
      </c>
      <c r="Y11" s="3">
        <f>'2009'!$P11</f>
        <v>0</v>
      </c>
      <c r="Z11" s="3">
        <f>'2010'!$P11</f>
        <v>0</v>
      </c>
      <c r="AA11" s="3">
        <f>'2011'!$P11</f>
        <v>0</v>
      </c>
      <c r="AB11" s="89">
        <f>'2012'!$P11</f>
        <v>1</v>
      </c>
      <c r="AC11" s="6">
        <f>SUM('2000'!$D11:$F11)</f>
        <v>0</v>
      </c>
      <c r="AD11" s="3">
        <f>SUM('2001'!$C11:$E11)</f>
        <v>0</v>
      </c>
      <c r="AE11" s="3">
        <f>SUM('2002'!$C11:$E11)</f>
        <v>0</v>
      </c>
      <c r="AF11" s="3">
        <f>SUM('2003'!$C11:$E11)</f>
        <v>0</v>
      </c>
      <c r="AG11" s="3">
        <f>SUM('2004'!$C11:$E11)</f>
        <v>0</v>
      </c>
      <c r="AH11" s="3">
        <f>SUM('2005'!$C11:$E11)</f>
        <v>0</v>
      </c>
      <c r="AI11" s="3">
        <f>SUM('2006'!$C11:$E11)</f>
        <v>0</v>
      </c>
      <c r="AJ11" s="3">
        <f>SUM('2007'!$C11:$E11)</f>
        <v>0</v>
      </c>
      <c r="AK11" s="3">
        <f>SUM('2008'!$C11:$E11)</f>
        <v>0</v>
      </c>
      <c r="AL11" s="3">
        <f>SUM('2009'!$C11:$E11)</f>
        <v>0</v>
      </c>
      <c r="AM11" s="3">
        <f>SUM('2010'!$C11:$E11)</f>
        <v>0</v>
      </c>
      <c r="AN11" s="3">
        <f>SUM('2011'!$C11:$E11)</f>
        <v>151</v>
      </c>
      <c r="AO11" s="89">
        <f>SUM('2012'!$C11:$E11)</f>
        <v>149</v>
      </c>
      <c r="AP11" s="6">
        <f>'2000'!$M11</f>
        <v>0</v>
      </c>
      <c r="AQ11" s="9">
        <f>'2001'!$L11</f>
        <v>0</v>
      </c>
      <c r="AR11" s="3">
        <f>'2002'!$L11</f>
        <v>0</v>
      </c>
      <c r="AS11" s="3">
        <f>'2003'!$L11</f>
        <v>0</v>
      </c>
      <c r="AT11" s="3">
        <f>'2004'!$L11</f>
        <v>0</v>
      </c>
      <c r="AU11" s="3">
        <f>'2005'!$L11</f>
        <v>0</v>
      </c>
      <c r="AV11" s="3">
        <f>'2006'!L11</f>
        <v>0</v>
      </c>
      <c r="AW11" s="3">
        <f>'2007'!$L11</f>
        <v>0</v>
      </c>
      <c r="AX11" s="3">
        <f>'2008'!$L11</f>
        <v>0</v>
      </c>
      <c r="AY11" s="3">
        <f>'2009'!$L11</f>
        <v>0</v>
      </c>
      <c r="AZ11" s="5">
        <f>'2010'!$L11</f>
        <v>0</v>
      </c>
      <c r="BA11" s="5">
        <f>'2011'!$L11</f>
        <v>1</v>
      </c>
      <c r="BB11" s="477">
        <f>'2012'!$L11</f>
        <v>1</v>
      </c>
      <c r="BC11" s="612">
        <f>'2000'!$I11</f>
        <v>0</v>
      </c>
      <c r="BD11" s="9">
        <f>'2001'!$H11</f>
        <v>0</v>
      </c>
      <c r="BE11" s="3">
        <f>'2002'!$H11</f>
        <v>0</v>
      </c>
      <c r="BF11" s="3">
        <f>'2003'!$H11</f>
        <v>0</v>
      </c>
      <c r="BG11" s="3">
        <f>'2004'!$H11</f>
        <v>0</v>
      </c>
      <c r="BH11" s="3">
        <f>'2005'!$H11</f>
        <v>0</v>
      </c>
      <c r="BI11" s="3">
        <f>'2006'!$H11</f>
        <v>0</v>
      </c>
      <c r="BJ11" s="3">
        <f>'2007'!$H11</f>
        <v>0</v>
      </c>
      <c r="BK11" s="3">
        <f>'2008'!$H11</f>
        <v>0</v>
      </c>
      <c r="BL11" s="3">
        <f>'2009'!$H11</f>
        <v>0</v>
      </c>
      <c r="BM11" s="5">
        <f>'2010'!$H11</f>
        <v>0</v>
      </c>
      <c r="BN11" s="72">
        <f>'2011'!$H11</f>
        <v>0</v>
      </c>
      <c r="BO11" s="5"/>
      <c r="BP11" s="6">
        <f>'2000'!$P11</f>
        <v>0</v>
      </c>
      <c r="BQ11" s="9">
        <f>'2001'!$O11</f>
        <v>0</v>
      </c>
      <c r="BR11" s="3">
        <f>'2002'!$O11</f>
        <v>0</v>
      </c>
      <c r="BS11" s="3">
        <f>'2003'!$O11</f>
        <v>0</v>
      </c>
      <c r="BT11" s="3">
        <f>'2004'!$O11</f>
        <v>0</v>
      </c>
      <c r="BU11" s="3">
        <f>'2005'!$O11</f>
        <v>0</v>
      </c>
      <c r="BV11" s="3">
        <f>'2006'!O11</f>
        <v>0</v>
      </c>
      <c r="BW11" s="3">
        <f>'2007'!$O11</f>
        <v>0</v>
      </c>
      <c r="BX11" s="3">
        <f>'2008'!$O11</f>
        <v>0</v>
      </c>
      <c r="BY11" s="3">
        <f>'2009'!$O11</f>
        <v>0</v>
      </c>
      <c r="BZ11" s="5">
        <f>'2010'!$O11</f>
        <v>0</v>
      </c>
      <c r="CA11" s="72">
        <f>'2011'!$O11</f>
        <v>0</v>
      </c>
      <c r="CB11" s="5"/>
      <c r="CC11" s="6">
        <f>'2000'!$F11</f>
        <v>0</v>
      </c>
      <c r="CD11" s="9">
        <f>'2001'!$E11</f>
        <v>0</v>
      </c>
      <c r="CE11" s="3">
        <f>'2002'!$E11</f>
        <v>0</v>
      </c>
      <c r="CF11" s="3">
        <f>'2003'!$O11</f>
        <v>0</v>
      </c>
      <c r="CG11" s="3">
        <f>'2004'!$E11</f>
        <v>0</v>
      </c>
      <c r="CH11" s="3">
        <f>'2005'!$E11</f>
        <v>0</v>
      </c>
      <c r="CI11" s="3">
        <f>'2006'!E11</f>
        <v>0</v>
      </c>
      <c r="CJ11" s="3">
        <f>'2007'!$E11</f>
        <v>0</v>
      </c>
      <c r="CK11" s="3">
        <f>'2008'!$E11</f>
        <v>0</v>
      </c>
      <c r="CL11" s="3">
        <f>'2009'!$E11</f>
        <v>0</v>
      </c>
      <c r="CM11" s="5">
        <f>'2010'!$E11</f>
        <v>0</v>
      </c>
      <c r="CN11" s="72">
        <f>'2011'!$E11</f>
        <v>0</v>
      </c>
      <c r="CO11" s="5"/>
      <c r="CP11" s="6">
        <f>'2000'!$L11</f>
        <v>0</v>
      </c>
      <c r="CQ11" s="9">
        <f>'2001'!$K11</f>
        <v>0</v>
      </c>
      <c r="CR11" s="3">
        <f>'2002'!$K11</f>
        <v>0</v>
      </c>
      <c r="CS11" s="3">
        <f>'2003'!$K11</f>
        <v>0</v>
      </c>
      <c r="CT11" s="3">
        <f>'2004'!$K11</f>
        <v>0</v>
      </c>
      <c r="CU11" s="3">
        <f>'2005'!$KM11</f>
        <v>0</v>
      </c>
      <c r="CV11" s="3">
        <f>'2006'!K11</f>
        <v>0</v>
      </c>
      <c r="CW11" s="3">
        <f>'2007'!$K11</f>
        <v>0</v>
      </c>
      <c r="CX11" s="3">
        <f>'2008'!$K11</f>
        <v>0</v>
      </c>
      <c r="CY11" s="3">
        <f>'2009'!$K11</f>
        <v>0</v>
      </c>
      <c r="CZ11" s="5">
        <f>'2010'!$K11</f>
        <v>0</v>
      </c>
      <c r="DA11" s="72">
        <f>'2011'!$K11</f>
        <v>52</v>
      </c>
      <c r="DB11" s="5"/>
      <c r="DC11" s="483" t="str">
        <f>IFERROR('2000'!$S11,"")</f>
        <v/>
      </c>
      <c r="DD11" s="70" t="str">
        <f>IFERROR('2001'!$R11,"")</f>
        <v/>
      </c>
      <c r="DE11" s="70">
        <f>IFERROR('2002'!$R11,)</f>
        <v>0</v>
      </c>
      <c r="DF11" s="70">
        <f>IFERROR('2003'!$R11,)</f>
        <v>0</v>
      </c>
      <c r="DG11" s="70">
        <f>IFERROR('2004'!$R11,)</f>
        <v>0</v>
      </c>
      <c r="DH11" s="70">
        <f>IFERROR('2005'!$R11,)</f>
        <v>0</v>
      </c>
      <c r="DI11" s="70">
        <f>IFERROR('2006'!R11,)</f>
        <v>0</v>
      </c>
      <c r="DJ11" s="70">
        <f>IFERROR('2007'!$R11,)</f>
        <v>0</v>
      </c>
      <c r="DK11" s="70">
        <f>IFERROR('2008'!$R11,)</f>
        <v>0</v>
      </c>
      <c r="DL11" s="70">
        <f>IFERROR('2009'!$R11,)</f>
        <v>0</v>
      </c>
      <c r="DM11" s="485">
        <f>IFERROR('2010'!$R11,)</f>
        <v>0</v>
      </c>
      <c r="DN11" s="486">
        <f>IFERROR('2011'!$R11,)</f>
        <v>7.9470198675496692E-2</v>
      </c>
    </row>
    <row r="12" spans="1:119" ht="13.8" thickBot="1">
      <c r="A12" s="3" t="str">
        <f>'2011'!A12</f>
        <v>Union</v>
      </c>
      <c r="B12" s="3" t="str">
        <f>'2012'!B12</f>
        <v>Blue Mountain Humane Association</v>
      </c>
      <c r="C12" s="3">
        <f>SUM('2000'!G12:I12)</f>
        <v>404</v>
      </c>
      <c r="D12" s="3">
        <f>SUM('2001'!F12:H12)</f>
        <v>935</v>
      </c>
      <c r="E12" s="3">
        <f>'2002'!F12+'2002'!G12+'2002'!H12</f>
        <v>720</v>
      </c>
      <c r="F12" s="3">
        <f>'2003'!F12+'2003'!G12+'2003'!H12</f>
        <v>1002</v>
      </c>
      <c r="G12" s="3">
        <f>'2004'!F12+'2004'!G12+'2004'!H12</f>
        <v>1215</v>
      </c>
      <c r="H12" s="3">
        <f>SUM('2005'!$F12:$H12)</f>
        <v>708</v>
      </c>
      <c r="I12" s="3">
        <f>SUM('2006'!$F12:$H12)</f>
        <v>736</v>
      </c>
      <c r="J12" s="3">
        <f>SUM('2007'!$F12:$H12)</f>
        <v>671</v>
      </c>
      <c r="K12" s="3">
        <f>SUM('2008'!$F12:$H12)</f>
        <v>1140</v>
      </c>
      <c r="L12" s="3">
        <f>SUM('2009'!$F12:$H12)</f>
        <v>907</v>
      </c>
      <c r="M12" s="3">
        <f>SUM('2010'!$F12:$H12)</f>
        <v>1132</v>
      </c>
      <c r="N12" s="3">
        <f>SUM('2011'!$F12:$H12)</f>
        <v>1457</v>
      </c>
      <c r="O12" s="89">
        <f>SUM('2012'!$F12:$H12)</f>
        <v>937</v>
      </c>
      <c r="P12" s="458">
        <f>'2000'!Q12</f>
        <v>291</v>
      </c>
      <c r="Q12" s="9">
        <f>'2001'!P12</f>
        <v>808</v>
      </c>
      <c r="R12" s="3">
        <f>'2002'!P12</f>
        <v>683</v>
      </c>
      <c r="S12" s="3">
        <f>'2003'!P12</f>
        <v>825</v>
      </c>
      <c r="T12" s="3">
        <f>'2004'!P12</f>
        <v>876</v>
      </c>
      <c r="U12" s="3">
        <f>'2005'!P12</f>
        <v>466</v>
      </c>
      <c r="V12" s="3">
        <f>'2006'!P12</f>
        <v>381</v>
      </c>
      <c r="W12" s="3">
        <f>'2007'!$P12</f>
        <v>365</v>
      </c>
      <c r="X12" s="3">
        <f>'2008'!$P12</f>
        <v>959</v>
      </c>
      <c r="Y12" s="3">
        <f>'2009'!$P12</f>
        <v>736</v>
      </c>
      <c r="Z12" s="3">
        <f>'2010'!$P12</f>
        <v>744</v>
      </c>
      <c r="AA12" s="3">
        <f>'2011'!$P12</f>
        <v>792</v>
      </c>
      <c r="AB12" s="89">
        <f>'2012'!$P12</f>
        <v>7</v>
      </c>
      <c r="AC12" s="6">
        <f>SUM('2000'!$D12:$F12)</f>
        <v>486</v>
      </c>
      <c r="AD12" s="3">
        <f>SUM('2001'!$C12:$E12)</f>
        <v>622</v>
      </c>
      <c r="AE12" s="3">
        <f>SUM('2002'!$C12:$E12)</f>
        <v>800</v>
      </c>
      <c r="AF12" s="3">
        <f>SUM('2003'!$C12:$E12)</f>
        <v>716</v>
      </c>
      <c r="AG12" s="3">
        <f>SUM('2004'!$C12:$E12)</f>
        <v>831</v>
      </c>
      <c r="AH12" s="3">
        <f>SUM('2005'!$C12:$E12)</f>
        <v>752</v>
      </c>
      <c r="AI12" s="3">
        <f>SUM('2006'!$C12:$E12)</f>
        <v>747</v>
      </c>
      <c r="AJ12" s="3">
        <f>SUM('2007'!$C12:$E12)</f>
        <v>761</v>
      </c>
      <c r="AK12" s="3">
        <f>SUM('2008'!$C12:$E12)</f>
        <v>834</v>
      </c>
      <c r="AL12" s="3">
        <f>SUM('2009'!$C12:$E12)</f>
        <v>701</v>
      </c>
      <c r="AM12" s="3">
        <f>SUM('2010'!$C12:$E12)</f>
        <v>628</v>
      </c>
      <c r="AN12" s="3">
        <f>SUM('2011'!$C12:$E12)</f>
        <v>1499</v>
      </c>
      <c r="AO12" s="89">
        <f>SUM('2012'!$C12:$E12)</f>
        <v>920</v>
      </c>
      <c r="AP12" s="6">
        <f>'2000'!$M12</f>
        <v>156</v>
      </c>
      <c r="AQ12" s="9">
        <f>'2001'!$L12</f>
        <v>215</v>
      </c>
      <c r="AR12" s="3">
        <f>'2002'!$L12</f>
        <v>428</v>
      </c>
      <c r="AS12" s="3">
        <f>'2003'!$L12</f>
        <v>378</v>
      </c>
      <c r="AT12" s="3">
        <f>'2004'!$L12</f>
        <v>300</v>
      </c>
      <c r="AU12" s="3">
        <f>'2005'!$L12</f>
        <v>220</v>
      </c>
      <c r="AV12" s="3">
        <f>'2006'!L12</f>
        <v>247</v>
      </c>
      <c r="AW12" s="3">
        <f>'2007'!$L12</f>
        <v>204</v>
      </c>
      <c r="AX12" s="3">
        <f>'2008'!$L12</f>
        <v>331</v>
      </c>
      <c r="AY12" s="3">
        <f>'2009'!$L12</f>
        <v>278</v>
      </c>
      <c r="AZ12" s="5">
        <f>'2010'!$L12</f>
        <v>171</v>
      </c>
      <c r="BA12" s="5">
        <f>'2011'!$L12</f>
        <v>686</v>
      </c>
      <c r="BB12" s="477">
        <f>'2012'!$L12</f>
        <v>3</v>
      </c>
      <c r="BC12" s="612">
        <f>'2000'!$I12</f>
        <v>0</v>
      </c>
      <c r="BD12" s="9">
        <f>'2001'!$H12</f>
        <v>0</v>
      </c>
      <c r="BE12" s="3">
        <f>'2002'!$H12</f>
        <v>0</v>
      </c>
      <c r="BF12" s="3">
        <f>'2003'!$H12</f>
        <v>0</v>
      </c>
      <c r="BG12" s="3">
        <f>'2004'!$H12</f>
        <v>0</v>
      </c>
      <c r="BH12" s="3">
        <f>'2005'!$H12</f>
        <v>0</v>
      </c>
      <c r="BI12" s="3">
        <f>'2006'!$H12</f>
        <v>0</v>
      </c>
      <c r="BJ12" s="3">
        <f>'2007'!$H12</f>
        <v>0</v>
      </c>
      <c r="BK12" s="3">
        <f>'2008'!$H12</f>
        <v>15</v>
      </c>
      <c r="BL12" s="3">
        <f>'2009'!$H12</f>
        <v>0</v>
      </c>
      <c r="BM12" s="5">
        <f>'2010'!$H12</f>
        <v>0</v>
      </c>
      <c r="BN12" s="72">
        <f>'2011'!$H12</f>
        <v>0</v>
      </c>
      <c r="BO12" s="5"/>
      <c r="BP12" s="6">
        <f>'2000'!$P12</f>
        <v>0</v>
      </c>
      <c r="BQ12" s="9">
        <f>'2001'!$O12</f>
        <v>1</v>
      </c>
      <c r="BR12" s="3">
        <f>'2002'!$O12</f>
        <v>4</v>
      </c>
      <c r="BS12" s="3">
        <f>'2003'!$O12</f>
        <v>8</v>
      </c>
      <c r="BT12" s="3">
        <f>'2004'!$O12</f>
        <v>4</v>
      </c>
      <c r="BU12" s="3">
        <f>'2005'!$O12</f>
        <v>2</v>
      </c>
      <c r="BV12" s="3">
        <f>'2006'!O12</f>
        <v>2</v>
      </c>
      <c r="BW12" s="3">
        <f>'2007'!$O12</f>
        <v>99</v>
      </c>
      <c r="BX12" s="3">
        <f>'2008'!$O12</f>
        <v>1</v>
      </c>
      <c r="BY12" s="3">
        <f>'2009'!$O12</f>
        <v>0</v>
      </c>
      <c r="BZ12" s="5">
        <f>'2010'!$O12</f>
        <v>0</v>
      </c>
      <c r="CA12" s="72">
        <f>'2011'!$O12</f>
        <v>0</v>
      </c>
      <c r="CB12" s="5"/>
      <c r="CC12" s="6">
        <f>'2000'!$F12</f>
        <v>0</v>
      </c>
      <c r="CD12" s="9">
        <f>'2001'!$E12</f>
        <v>0</v>
      </c>
      <c r="CE12" s="3">
        <f>'2002'!$E12</f>
        <v>0</v>
      </c>
      <c r="CF12" s="3">
        <f>'2003'!$O12</f>
        <v>8</v>
      </c>
      <c r="CG12" s="3">
        <f>'2004'!$E12</f>
        <v>0</v>
      </c>
      <c r="CH12" s="3">
        <f>'2005'!$E12</f>
        <v>0</v>
      </c>
      <c r="CI12" s="3">
        <f>'2006'!E12</f>
        <v>0</v>
      </c>
      <c r="CJ12" s="3">
        <f>'2007'!$E12</f>
        <v>13</v>
      </c>
      <c r="CK12" s="3">
        <f>'2008'!$E12</f>
        <v>15</v>
      </c>
      <c r="CL12" s="3">
        <f>'2009'!$E12</f>
        <v>5</v>
      </c>
      <c r="CM12" s="5">
        <f>'2010'!$E12</f>
        <v>16</v>
      </c>
      <c r="CN12" s="72">
        <f>'2011'!$E12</f>
        <v>28</v>
      </c>
      <c r="CO12" s="5"/>
      <c r="CP12" s="6">
        <f>'2000'!$L12</f>
        <v>0</v>
      </c>
      <c r="CQ12" s="9">
        <f>'2001'!$K12</f>
        <v>25</v>
      </c>
      <c r="CR12" s="3">
        <f>'2002'!$K12</f>
        <v>60</v>
      </c>
      <c r="CS12" s="3">
        <f>'2003'!$K12</f>
        <v>54</v>
      </c>
      <c r="CT12" s="3">
        <f>'2004'!$K12</f>
        <v>31</v>
      </c>
      <c r="CU12" s="3">
        <f>'2005'!$KM12</f>
        <v>0</v>
      </c>
      <c r="CV12" s="3">
        <f>'2006'!K12</f>
        <v>27</v>
      </c>
      <c r="CW12" s="3">
        <f>'2007'!$K12</f>
        <v>60</v>
      </c>
      <c r="CX12" s="3">
        <f>'2008'!$K12</f>
        <v>39</v>
      </c>
      <c r="CY12" s="3">
        <f>'2009'!$K12</f>
        <v>39</v>
      </c>
      <c r="CZ12" s="5">
        <f>'2010'!$K12</f>
        <v>21</v>
      </c>
      <c r="DA12" s="72">
        <f>'2011'!$K12</f>
        <v>89</v>
      </c>
      <c r="DB12" s="5"/>
      <c r="DC12" s="483">
        <f>IFERROR('2000'!$S12,"")</f>
        <v>0.18724279835390947</v>
      </c>
      <c r="DD12" s="70">
        <f>IFERROR('2001'!$R12,"")</f>
        <v>0.29581993569131831</v>
      </c>
      <c r="DE12" s="70">
        <f>IFERROR('2002'!$R12,)</f>
        <v>0.63875000000000004</v>
      </c>
      <c r="DF12" s="70">
        <f>IFERROR('2003'!$R12,)</f>
        <v>0.27932960893854747</v>
      </c>
      <c r="DG12" s="70">
        <f>IFERROR('2004'!$R12,)</f>
        <v>0.28760529482551145</v>
      </c>
      <c r="DH12" s="70">
        <f>IFERROR('2005'!$R12,)</f>
        <v>0.27792553191489361</v>
      </c>
      <c r="DI12" s="70">
        <f>IFERROR('2006'!R12,)</f>
        <v>0.32797858099062921</v>
      </c>
      <c r="DJ12" s="70">
        <f>IFERROR('2007'!$R12,)</f>
        <v>0.35348226018396844</v>
      </c>
      <c r="DK12" s="70">
        <f>IFERROR('2008'!$R12,)</f>
        <v>0.28657074340527577</v>
      </c>
      <c r="DL12" s="70">
        <f>IFERROR('2009'!$R12,)</f>
        <v>0.26818830242510699</v>
      </c>
      <c r="DM12" s="485">
        <f>IFERROR('2010'!$R12,)</f>
        <v>0.31050955414012738</v>
      </c>
      <c r="DN12" s="486">
        <f>IFERROR('2011'!$R12,)</f>
        <v>0.14009339559706471</v>
      </c>
    </row>
    <row r="13" spans="1:119" ht="14.4" thickTop="1" thickBot="1">
      <c r="A13" s="3" t="str">
        <f>'2011'!A13</f>
        <v>Washington</v>
      </c>
      <c r="B13" s="3" t="str">
        <f>'2012'!B13</f>
        <v>Cat Adoption Team</v>
      </c>
      <c r="C13" s="3">
        <f>SUM('2000'!G13:I13)</f>
        <v>0</v>
      </c>
      <c r="D13" s="3">
        <f>SUM('2001'!F13:H13)</f>
        <v>0</v>
      </c>
      <c r="E13" s="3">
        <f>'2002'!F13+'2002'!G13+'2002'!H13</f>
        <v>0</v>
      </c>
      <c r="F13" s="3">
        <f>'2003'!F13+'2003'!G13+'2003'!H13</f>
        <v>0</v>
      </c>
      <c r="G13" s="3">
        <f>'2004'!F13+'2004'!G13+'2004'!H13</f>
        <v>0</v>
      </c>
      <c r="H13" s="3">
        <f>SUM('2005'!$F13:$H13)</f>
        <v>3000</v>
      </c>
      <c r="I13" s="3">
        <f>SUM('2006'!$F13:$H13)</f>
        <v>3028</v>
      </c>
      <c r="J13" s="603">
        <f>AVERAGE(K13,I13)</f>
        <v>3165.5</v>
      </c>
      <c r="K13" s="3">
        <f>SUM('2008'!$F13:$H13)</f>
        <v>3303</v>
      </c>
      <c r="L13" s="3">
        <f>SUM('2009'!$F13:$H13)</f>
        <v>6648</v>
      </c>
      <c r="M13" s="3">
        <f>SUM('2010'!$F13:$H13)</f>
        <v>4705</v>
      </c>
      <c r="N13" s="3">
        <f>SUM('2011'!$F13:$H13)</f>
        <v>4992</v>
      </c>
      <c r="O13" s="89">
        <f>SUM('2012'!$F13:$H13)</f>
        <v>2485</v>
      </c>
      <c r="P13" s="458">
        <f>'2000'!Q13</f>
        <v>0</v>
      </c>
      <c r="Q13" s="9">
        <f>'2001'!P13</f>
        <v>0</v>
      </c>
      <c r="R13" s="3">
        <f>'2002'!P13</f>
        <v>0</v>
      </c>
      <c r="S13" s="3">
        <f>'2003'!P13</f>
        <v>0</v>
      </c>
      <c r="T13" s="3">
        <f>'2004'!P13</f>
        <v>0</v>
      </c>
      <c r="U13" s="3">
        <f>'2005'!P13</f>
        <v>75</v>
      </c>
      <c r="V13" s="3">
        <f>'2006'!P13</f>
        <v>136</v>
      </c>
      <c r="W13" s="3">
        <f>'2007'!$P13</f>
        <v>40</v>
      </c>
      <c r="X13" s="3">
        <f>'2008'!$P13</f>
        <v>40</v>
      </c>
      <c r="Y13" s="3">
        <f>'2009'!$P13</f>
        <v>53</v>
      </c>
      <c r="Z13" s="3">
        <f>'2010'!$P13</f>
        <v>24</v>
      </c>
      <c r="AA13" s="3">
        <f>'2011'!$P13</f>
        <v>33</v>
      </c>
      <c r="AB13" s="89">
        <f>'2012'!$P13</f>
        <v>25</v>
      </c>
      <c r="AC13" s="6">
        <f>SUM('2000'!$D13:$F13)</f>
        <v>0</v>
      </c>
      <c r="AD13" s="3">
        <f>SUM('2001'!$C13:$E13)</f>
        <v>0</v>
      </c>
      <c r="AE13" s="3">
        <f>SUM('2002'!$C13:$E13)</f>
        <v>0</v>
      </c>
      <c r="AF13" s="3">
        <f>SUM('2003'!$C13:$E13)</f>
        <v>0</v>
      </c>
      <c r="AG13" s="3">
        <f>SUM('2004'!$C13:$E13)</f>
        <v>0</v>
      </c>
      <c r="AH13" s="3">
        <f>SUM('2005'!$C13:$E13)</f>
        <v>6</v>
      </c>
      <c r="AI13" s="3">
        <f>SUM('2006'!$C13:$E13)</f>
        <v>6</v>
      </c>
      <c r="AJ13" s="3">
        <f>SUM('2007'!$C13:$E13)</f>
        <v>0</v>
      </c>
      <c r="AK13" s="3">
        <f>SUM('2008'!$C13:$E13)</f>
        <v>0</v>
      </c>
      <c r="AL13" s="3">
        <f>SUM('2009'!$C13:$E13)</f>
        <v>0</v>
      </c>
      <c r="AM13" s="3">
        <f>SUM('2010'!$C13:$E13)</f>
        <v>0</v>
      </c>
      <c r="AN13" s="3">
        <f>SUM('2011'!$C13:$E13)</f>
        <v>0</v>
      </c>
      <c r="AO13" s="89">
        <f>SUM('2012'!$C13:$E13)</f>
        <v>0</v>
      </c>
      <c r="AP13" s="6">
        <f>'2000'!$M13</f>
        <v>0</v>
      </c>
      <c r="AQ13" s="9">
        <f>'2001'!$L13</f>
        <v>0</v>
      </c>
      <c r="AR13" s="3">
        <f>'2002'!$L13</f>
        <v>0</v>
      </c>
      <c r="AS13" s="3">
        <f>'2003'!$L13</f>
        <v>0</v>
      </c>
      <c r="AT13" s="3">
        <f>'2004'!$L13</f>
        <v>0</v>
      </c>
      <c r="AU13" s="3">
        <f>'2005'!$L13</f>
        <v>2</v>
      </c>
      <c r="AV13" s="3">
        <f>'2006'!L13</f>
        <v>2</v>
      </c>
      <c r="AW13" s="3">
        <f>'2007'!$L13</f>
        <v>0</v>
      </c>
      <c r="AX13" s="3">
        <f>'2008'!$L13</f>
        <v>0</v>
      </c>
      <c r="AY13" s="3">
        <f>'2009'!$L13</f>
        <v>0</v>
      </c>
      <c r="AZ13" s="5">
        <f>'2010'!$L13</f>
        <v>0</v>
      </c>
      <c r="BA13" s="5">
        <f>'2011'!$L13</f>
        <v>0</v>
      </c>
      <c r="BB13" s="477">
        <f>'2012'!$L13</f>
        <v>0</v>
      </c>
      <c r="BC13" s="612">
        <f>'2000'!$I13</f>
        <v>0</v>
      </c>
      <c r="BD13" s="9">
        <f>'2001'!$H13</f>
        <v>0</v>
      </c>
      <c r="BE13" s="3">
        <f>'2002'!$H13</f>
        <v>0</v>
      </c>
      <c r="BF13" s="3">
        <f>'2003'!$H13</f>
        <v>0</v>
      </c>
      <c r="BG13" s="3">
        <f>'2004'!$H13</f>
        <v>0</v>
      </c>
      <c r="BH13" s="3">
        <f>'2005'!$H13</f>
        <v>1500</v>
      </c>
      <c r="BI13" s="3">
        <f>'2006'!$H13</f>
        <v>1847</v>
      </c>
      <c r="BJ13" s="3">
        <f>'2007'!$H13</f>
        <v>2222</v>
      </c>
      <c r="BK13" s="3">
        <f>'2008'!$H13</f>
        <v>2298</v>
      </c>
      <c r="BL13" s="3">
        <f>'2009'!$H13</f>
        <v>2127</v>
      </c>
      <c r="BM13" s="5">
        <f>'2010'!$H13</f>
        <v>1684</v>
      </c>
      <c r="BN13" s="72">
        <f>'2011'!$H13</f>
        <v>1832</v>
      </c>
      <c r="BO13" s="5"/>
      <c r="BP13" s="6">
        <f>'2000'!$P13</f>
        <v>0</v>
      </c>
      <c r="BQ13" s="9">
        <f>'2001'!$O13</f>
        <v>0</v>
      </c>
      <c r="BR13" s="3">
        <f>'2002'!$O13</f>
        <v>0</v>
      </c>
      <c r="BS13" s="3">
        <f>'2003'!$O13</f>
        <v>0</v>
      </c>
      <c r="BT13" s="3">
        <f>'2004'!$O13</f>
        <v>0</v>
      </c>
      <c r="BU13" s="3">
        <f>'2005'!$O13</f>
        <v>0</v>
      </c>
      <c r="BV13" s="3">
        <f>'2006'!O13</f>
        <v>4</v>
      </c>
      <c r="BW13" s="3">
        <f>'2007'!$O13</f>
        <v>15</v>
      </c>
      <c r="BX13" s="3">
        <f>'2008'!$O13</f>
        <v>3</v>
      </c>
      <c r="BY13" s="3">
        <f>'2009'!$O13</f>
        <v>12</v>
      </c>
      <c r="BZ13" s="5">
        <f>'2010'!$O13</f>
        <v>0</v>
      </c>
      <c r="CA13" s="72">
        <f>'2011'!$O13</f>
        <v>0</v>
      </c>
      <c r="CB13" s="5"/>
      <c r="CC13" s="6">
        <f>'2000'!$F13</f>
        <v>0</v>
      </c>
      <c r="CD13" s="9">
        <f>'2001'!$E13</f>
        <v>0</v>
      </c>
      <c r="CE13" s="3">
        <f>'2002'!$E13</f>
        <v>0</v>
      </c>
      <c r="CF13" s="3">
        <f>'2003'!$O13</f>
        <v>0</v>
      </c>
      <c r="CG13" s="3">
        <f>'2004'!$E13</f>
        <v>0</v>
      </c>
      <c r="CH13" s="3">
        <f>'2005'!$E13</f>
        <v>2</v>
      </c>
      <c r="CI13" s="3">
        <f>'2006'!E13</f>
        <v>2</v>
      </c>
      <c r="CJ13" s="3">
        <f>'2007'!$E13</f>
        <v>0</v>
      </c>
      <c r="CK13" s="3">
        <f>'2008'!$E13</f>
        <v>0</v>
      </c>
      <c r="CL13" s="3">
        <f>'2009'!$E13</f>
        <v>0</v>
      </c>
      <c r="CM13" s="5">
        <f>'2010'!$E13</f>
        <v>0</v>
      </c>
      <c r="CN13" s="72">
        <f>'2011'!$E13</f>
        <v>0</v>
      </c>
      <c r="CO13" s="5"/>
      <c r="CP13" s="6">
        <f>'2000'!$L13</f>
        <v>0</v>
      </c>
      <c r="CQ13" s="9">
        <f>'2001'!$K13</f>
        <v>0</v>
      </c>
      <c r="CR13" s="3">
        <f>'2002'!$K13</f>
        <v>0</v>
      </c>
      <c r="CS13" s="3">
        <f>'2003'!$K13</f>
        <v>0</v>
      </c>
      <c r="CT13" s="3">
        <f>'2004'!$K13</f>
        <v>0</v>
      </c>
      <c r="CU13" s="3">
        <f>'2005'!$KM13</f>
        <v>0</v>
      </c>
      <c r="CV13" s="3">
        <f>'2006'!K13</f>
        <v>2</v>
      </c>
      <c r="CW13" s="3">
        <f>'2007'!$K13</f>
        <v>0</v>
      </c>
      <c r="CX13" s="3">
        <f>'2008'!$K13</f>
        <v>0</v>
      </c>
      <c r="CY13" s="3">
        <f>'2009'!$K13</f>
        <v>0</v>
      </c>
      <c r="CZ13" s="5">
        <f>'2010'!$K13</f>
        <v>0</v>
      </c>
      <c r="DA13" s="72">
        <f>'2011'!$K13</f>
        <v>0</v>
      </c>
      <c r="DB13" s="5"/>
      <c r="DC13" s="483" t="str">
        <f>IFERROR('2000'!$S13,"")</f>
        <v/>
      </c>
      <c r="DD13" s="70" t="str">
        <f>IFERROR('2001'!$R13,"")</f>
        <v/>
      </c>
      <c r="DE13" s="70">
        <f>IFERROR('2002'!$R13,)</f>
        <v>0</v>
      </c>
      <c r="DF13" s="70">
        <f>IFERROR('2003'!$R13,)</f>
        <v>0</v>
      </c>
      <c r="DG13" s="70">
        <f>IFERROR('2004'!$R13,)</f>
        <v>0</v>
      </c>
      <c r="DH13" s="70">
        <f>IFERROR('2005'!$R13,)</f>
        <v>0.33333333333333331</v>
      </c>
      <c r="DI13" s="70">
        <f>IFERROR('2006'!R13,)</f>
        <v>0.33333333333333331</v>
      </c>
      <c r="DJ13" s="70">
        <f>IFERROR('2007'!$R13,)</f>
        <v>0</v>
      </c>
      <c r="DK13" s="70">
        <f>IFERROR('2008'!$R13,)</f>
        <v>0</v>
      </c>
      <c r="DL13" s="70">
        <f>IFERROR('2009'!$R13,)</f>
        <v>0</v>
      </c>
      <c r="DM13" s="485">
        <f>IFERROR('2010'!$R13,)</f>
        <v>0</v>
      </c>
      <c r="DN13" s="486">
        <f>IFERROR('2011'!$R13,)</f>
        <v>0</v>
      </c>
    </row>
    <row r="14" spans="1:119" ht="13.8" thickTop="1">
      <c r="A14" s="3" t="str">
        <f>'2011'!A14</f>
        <v>Linn</v>
      </c>
      <c r="B14" s="3" t="str">
        <f>'2012'!B14</f>
        <v xml:space="preserve">CAT Champion Corporation </v>
      </c>
      <c r="C14" s="3">
        <f>SUM('2000'!G14:I14)</f>
        <v>0</v>
      </c>
      <c r="D14" s="3">
        <f>SUM('2001'!F14:H14)</f>
        <v>0</v>
      </c>
      <c r="E14" s="3">
        <f>'2002'!F14+'2002'!G14+'2002'!H14</f>
        <v>0</v>
      </c>
      <c r="F14" s="3">
        <f>'2003'!F14+'2003'!G14+'2003'!H14</f>
        <v>0</v>
      </c>
      <c r="G14" s="3">
        <f>'2004'!F14+'2004'!G14+'2004'!H14</f>
        <v>0</v>
      </c>
      <c r="H14" s="3">
        <f>SUM('2005'!$F14:$H14)</f>
        <v>0</v>
      </c>
      <c r="I14" s="3">
        <f>SUM('2006'!$F14:$H14)</f>
        <v>0</v>
      </c>
      <c r="J14" s="3">
        <f>SUM('2007'!$F14:$H14)</f>
        <v>0</v>
      </c>
      <c r="K14" s="3">
        <f>SUM('2008'!$F14:$H14)</f>
        <v>0</v>
      </c>
      <c r="L14" s="3">
        <f>SUM('2009'!$F14:$H14)</f>
        <v>0</v>
      </c>
      <c r="M14" s="3">
        <f>SUM('2010'!$F14:$H14)</f>
        <v>0</v>
      </c>
      <c r="N14" s="3">
        <f>SUM('2011'!$F14:$H14)</f>
        <v>0</v>
      </c>
      <c r="O14" s="89">
        <f>SUM('2012'!$F14:$H14)</f>
        <v>0</v>
      </c>
      <c r="P14" s="458">
        <f>'2000'!Q14</f>
        <v>0</v>
      </c>
      <c r="Q14" s="9">
        <f>'2001'!P14</f>
        <v>0</v>
      </c>
      <c r="R14" s="3">
        <f>'2002'!P14</f>
        <v>0</v>
      </c>
      <c r="S14" s="3">
        <f>'2003'!P14</f>
        <v>0</v>
      </c>
      <c r="T14" s="3">
        <f>'2004'!P14</f>
        <v>0</v>
      </c>
      <c r="U14" s="3">
        <f>'2005'!P14</f>
        <v>0</v>
      </c>
      <c r="V14" s="3">
        <f>'2006'!P14</f>
        <v>0</v>
      </c>
      <c r="W14" s="3">
        <f>'2007'!$P14</f>
        <v>0</v>
      </c>
      <c r="X14" s="3">
        <f>'2008'!$P14</f>
        <v>0</v>
      </c>
      <c r="Y14" s="3">
        <f>'2009'!$P14</f>
        <v>0</v>
      </c>
      <c r="Z14" s="3">
        <f>'2010'!$P14</f>
        <v>0</v>
      </c>
      <c r="AA14" s="3">
        <f>'2011'!$P14</f>
        <v>0</v>
      </c>
      <c r="AB14" s="89">
        <f>'2012'!$P14</f>
        <v>0</v>
      </c>
      <c r="AC14" s="6">
        <f>SUM('2000'!$D14:$F14)</f>
        <v>0</v>
      </c>
      <c r="AD14" s="3">
        <f>SUM('2001'!$C14:$E14)</f>
        <v>0</v>
      </c>
      <c r="AE14" s="3">
        <f>SUM('2002'!$C14:$E14)</f>
        <v>0</v>
      </c>
      <c r="AF14" s="3">
        <f>SUM('2003'!$C14:$E14)</f>
        <v>0</v>
      </c>
      <c r="AG14" s="3">
        <f>SUM('2004'!$C14:$E14)</f>
        <v>0</v>
      </c>
      <c r="AH14" s="3">
        <f>SUM('2005'!$C14:$E14)</f>
        <v>0</v>
      </c>
      <c r="AI14" s="3">
        <f>SUM('2006'!$C14:$E14)</f>
        <v>0</v>
      </c>
      <c r="AJ14" s="3">
        <f>SUM('2007'!$C14:$E14)</f>
        <v>0</v>
      </c>
      <c r="AK14" s="3">
        <f>SUM('2008'!$C14:$E14)</f>
        <v>0</v>
      </c>
      <c r="AL14" s="3">
        <f>SUM('2009'!$C14:$E14)</f>
        <v>0</v>
      </c>
      <c r="AM14" s="3">
        <f>SUM('2010'!$C14:$E14)</f>
        <v>0</v>
      </c>
      <c r="AN14" s="3">
        <f>SUM('2011'!$C14:$E14)</f>
        <v>0</v>
      </c>
      <c r="AO14" s="89">
        <f>SUM('2012'!$C14:$E14)</f>
        <v>0</v>
      </c>
      <c r="AP14" s="6">
        <f>'2000'!$M14</f>
        <v>0</v>
      </c>
      <c r="AQ14" s="9">
        <f>'2001'!$L14</f>
        <v>0</v>
      </c>
      <c r="AR14" s="3">
        <f>'2002'!$L14</f>
        <v>0</v>
      </c>
      <c r="AS14" s="3">
        <f>'2003'!$L14</f>
        <v>0</v>
      </c>
      <c r="AT14" s="3">
        <f>'2004'!$L14</f>
        <v>0</v>
      </c>
      <c r="AU14" s="3">
        <f>'2005'!$L14</f>
        <v>0</v>
      </c>
      <c r="AV14" s="3">
        <f>'2006'!L14</f>
        <v>0</v>
      </c>
      <c r="AW14" s="3">
        <f>'2007'!$L14</f>
        <v>0</v>
      </c>
      <c r="AX14" s="3">
        <f>'2008'!$L14</f>
        <v>0</v>
      </c>
      <c r="AY14" s="3">
        <f>'2009'!$L14</f>
        <v>0</v>
      </c>
      <c r="AZ14" s="5">
        <f>'2010'!$L14</f>
        <v>0</v>
      </c>
      <c r="BA14" s="5">
        <f>'2011'!$L14</f>
        <v>0</v>
      </c>
      <c r="BB14" s="477">
        <f>'2012'!$L14</f>
        <v>0</v>
      </c>
      <c r="BC14" s="612">
        <f>'2000'!$I14</f>
        <v>0</v>
      </c>
      <c r="BD14" s="9">
        <f>'2001'!$H14</f>
        <v>0</v>
      </c>
      <c r="BE14" s="3">
        <f>'2002'!$H14</f>
        <v>0</v>
      </c>
      <c r="BF14" s="3">
        <f>'2003'!$H14</f>
        <v>0</v>
      </c>
      <c r="BG14" s="3">
        <f>'2004'!$H14</f>
        <v>0</v>
      </c>
      <c r="BH14" s="3">
        <f>'2005'!$H14</f>
        <v>0</v>
      </c>
      <c r="BI14" s="3">
        <f>'2006'!$H14</f>
        <v>0</v>
      </c>
      <c r="BJ14" s="3">
        <f>'2007'!$H14</f>
        <v>0</v>
      </c>
      <c r="BK14" s="3">
        <f>'2008'!$H14</f>
        <v>0</v>
      </c>
      <c r="BL14" s="3">
        <f>'2009'!$H14</f>
        <v>0</v>
      </c>
      <c r="BM14" s="5">
        <f>'2010'!$H14</f>
        <v>0</v>
      </c>
      <c r="BN14" s="72">
        <f>'2011'!$H14</f>
        <v>0</v>
      </c>
      <c r="BO14" s="5"/>
      <c r="BP14" s="6">
        <f>'2000'!$P14</f>
        <v>0</v>
      </c>
      <c r="BQ14" s="9">
        <f>'2001'!$O14</f>
        <v>0</v>
      </c>
      <c r="BR14" s="3">
        <f>'2002'!$O14</f>
        <v>0</v>
      </c>
      <c r="BS14" s="3">
        <f>'2003'!$O14</f>
        <v>0</v>
      </c>
      <c r="BT14" s="3">
        <f>'2004'!$O14</f>
        <v>0</v>
      </c>
      <c r="BU14" s="3">
        <f>'2005'!$O14</f>
        <v>0</v>
      </c>
      <c r="BV14" s="3">
        <f>'2006'!O14</f>
        <v>0</v>
      </c>
      <c r="BW14" s="3">
        <f>'2007'!$O14</f>
        <v>0</v>
      </c>
      <c r="BX14" s="3">
        <f>'2008'!$O14</f>
        <v>0</v>
      </c>
      <c r="BY14" s="3">
        <f>'2009'!$O14</f>
        <v>0</v>
      </c>
      <c r="BZ14" s="5">
        <f>'2010'!$O14</f>
        <v>0</v>
      </c>
      <c r="CA14" s="72">
        <f>'2011'!$O14</f>
        <v>0</v>
      </c>
      <c r="CB14" s="5"/>
      <c r="CC14" s="6">
        <f>'2000'!$F14</f>
        <v>0</v>
      </c>
      <c r="CD14" s="9">
        <f>'2001'!$E14</f>
        <v>0</v>
      </c>
      <c r="CE14" s="3">
        <f>'2002'!$E14</f>
        <v>0</v>
      </c>
      <c r="CF14" s="3">
        <f>'2003'!$O14</f>
        <v>0</v>
      </c>
      <c r="CG14" s="3">
        <f>'2004'!$E14</f>
        <v>0</v>
      </c>
      <c r="CH14" s="3">
        <f>'2005'!$E14</f>
        <v>0</v>
      </c>
      <c r="CI14" s="3">
        <f>'2006'!E14</f>
        <v>0</v>
      </c>
      <c r="CJ14" s="3">
        <f>'2007'!$E14</f>
        <v>0</v>
      </c>
      <c r="CK14" s="3">
        <f>'2008'!$E14</f>
        <v>0</v>
      </c>
      <c r="CL14" s="3">
        <f>'2009'!$E14</f>
        <v>0</v>
      </c>
      <c r="CM14" s="5">
        <f>'2010'!$E14</f>
        <v>0</v>
      </c>
      <c r="CN14" s="72">
        <f>'2011'!$E14</f>
        <v>0</v>
      </c>
      <c r="CO14" s="5"/>
      <c r="CP14" s="6">
        <f>'2000'!$L14</f>
        <v>0</v>
      </c>
      <c r="CQ14" s="9">
        <f>'2001'!$K14</f>
        <v>0</v>
      </c>
      <c r="CR14" s="3">
        <f>'2002'!$K14</f>
        <v>0</v>
      </c>
      <c r="CS14" s="3">
        <f>'2003'!$K14</f>
        <v>0</v>
      </c>
      <c r="CT14" s="3">
        <f>'2004'!$K14</f>
        <v>0</v>
      </c>
      <c r="CU14" s="3">
        <f>'2005'!$KM14</f>
        <v>0</v>
      </c>
      <c r="CV14" s="3">
        <f>'2006'!K14</f>
        <v>0</v>
      </c>
      <c r="CW14" s="3">
        <f>'2007'!$K14</f>
        <v>0</v>
      </c>
      <c r="CX14" s="3">
        <f>'2008'!$K14</f>
        <v>0</v>
      </c>
      <c r="CY14" s="3">
        <f>'2009'!$K14</f>
        <v>0</v>
      </c>
      <c r="CZ14" s="5">
        <f>'2010'!$K14</f>
        <v>0</v>
      </c>
      <c r="DA14" s="72">
        <f>'2011'!$K14</f>
        <v>0</v>
      </c>
      <c r="DB14" s="5"/>
      <c r="DC14" s="483" t="str">
        <f>IFERROR('2000'!$S14,"")</f>
        <v/>
      </c>
      <c r="DD14" s="70" t="str">
        <f>IFERROR('2001'!$R14,"")</f>
        <v/>
      </c>
      <c r="DE14" s="70">
        <f>IFERROR('2002'!$R14,)</f>
        <v>0</v>
      </c>
      <c r="DF14" s="70">
        <f>IFERROR('2003'!$R14,)</f>
        <v>0</v>
      </c>
      <c r="DG14" s="70">
        <f>IFERROR('2004'!$R14,)</f>
        <v>0</v>
      </c>
      <c r="DH14" s="70">
        <f>IFERROR('2005'!$R14,)</f>
        <v>0</v>
      </c>
      <c r="DI14" s="70">
        <f>IFERROR('2006'!R14,)</f>
        <v>0</v>
      </c>
      <c r="DJ14" s="70">
        <f>IFERROR('2007'!$R14,)</f>
        <v>0</v>
      </c>
      <c r="DK14" s="70">
        <f>IFERROR('2008'!$R14,)</f>
        <v>0</v>
      </c>
      <c r="DL14" s="70">
        <f>IFERROR('2009'!$R14,)</f>
        <v>0</v>
      </c>
      <c r="DM14" s="485">
        <f>IFERROR('2010'!$R14,)</f>
        <v>0</v>
      </c>
      <c r="DN14" s="486">
        <f>IFERROR('2011'!$R14,)</f>
        <v>0</v>
      </c>
    </row>
    <row r="15" spans="1:119" ht="13.8" thickBot="1">
      <c r="A15" s="3" t="str">
        <f>'2011'!A15</f>
        <v>Deschutes</v>
      </c>
      <c r="B15" s="3" t="str">
        <f>'2012'!B15</f>
        <v>Cat Rescue, Adoption and Foster Team (CRAFT)</v>
      </c>
      <c r="C15" s="3">
        <f>SUM('2000'!G15:I15)</f>
        <v>0</v>
      </c>
      <c r="D15" s="3">
        <f>SUM('2001'!F15:H15)</f>
        <v>0</v>
      </c>
      <c r="E15" s="3">
        <f>'2002'!F15+'2002'!G15+'2002'!H15</f>
        <v>0</v>
      </c>
      <c r="F15" s="3">
        <f>'2003'!F15+'2003'!G15+'2003'!H15</f>
        <v>0</v>
      </c>
      <c r="G15" s="3">
        <f>'2004'!F15+'2004'!G15+'2004'!H15</f>
        <v>0</v>
      </c>
      <c r="H15" s="3">
        <f>SUM('2005'!$F15:$H15)</f>
        <v>0</v>
      </c>
      <c r="I15" s="3">
        <f>SUM('2006'!$F15:$H15)</f>
        <v>0</v>
      </c>
      <c r="J15" s="3">
        <f>SUM('2007'!$F15:$H15)</f>
        <v>0</v>
      </c>
      <c r="K15" s="3">
        <f>SUM('2008'!$F15:$H15)</f>
        <v>588</v>
      </c>
      <c r="L15" s="3">
        <f>SUM('2009'!$F15:$H15)</f>
        <v>1123</v>
      </c>
      <c r="M15" s="3">
        <f>SUM('2010'!$F15:$H15)</f>
        <v>1028</v>
      </c>
      <c r="N15" s="3">
        <f>SUM('2011'!$F15:$H15)</f>
        <v>1268</v>
      </c>
      <c r="O15" s="89">
        <f>SUM('2012'!$F15:$H15)</f>
        <v>1284</v>
      </c>
      <c r="P15" s="458">
        <f>'2000'!Q15</f>
        <v>0</v>
      </c>
      <c r="Q15" s="9">
        <f>'2001'!P15</f>
        <v>0</v>
      </c>
      <c r="R15" s="3">
        <f>'2002'!P15</f>
        <v>0</v>
      </c>
      <c r="S15" s="3">
        <f>'2003'!P15</f>
        <v>0</v>
      </c>
      <c r="T15" s="3">
        <f>'2004'!P15</f>
        <v>0</v>
      </c>
      <c r="U15" s="3">
        <f>'2005'!P15</f>
        <v>0</v>
      </c>
      <c r="V15" s="3">
        <f>'2006'!P15</f>
        <v>0</v>
      </c>
      <c r="W15" s="3">
        <f>'2007'!$P15</f>
        <v>0</v>
      </c>
      <c r="X15" s="3">
        <f>'2008'!$P15</f>
        <v>31</v>
      </c>
      <c r="Y15" s="3">
        <f>'2009'!$P15</f>
        <v>14</v>
      </c>
      <c r="Z15" s="3">
        <f>'2010'!$P15</f>
        <v>0</v>
      </c>
      <c r="AA15" s="3">
        <f>'2011'!$P15</f>
        <v>31</v>
      </c>
      <c r="AB15" s="89">
        <f>'2012'!$P15</f>
        <v>42</v>
      </c>
      <c r="AC15" s="6">
        <f>SUM('2000'!$D15:$F15)</f>
        <v>0</v>
      </c>
      <c r="AD15" s="3">
        <f>SUM('2001'!$C15:$E15)</f>
        <v>0</v>
      </c>
      <c r="AE15" s="3">
        <f>SUM('2002'!$C15:$E15)</f>
        <v>0</v>
      </c>
      <c r="AF15" s="3">
        <f>SUM('2003'!$C15:$E15)</f>
        <v>0</v>
      </c>
      <c r="AG15" s="3">
        <f>SUM('2004'!$C15:$E15)</f>
        <v>0</v>
      </c>
      <c r="AH15" s="3">
        <f>SUM('2005'!$C15:$E15)</f>
        <v>0</v>
      </c>
      <c r="AI15" s="3">
        <f>SUM('2006'!$C15:$E15)</f>
        <v>0</v>
      </c>
      <c r="AJ15" s="3">
        <f>SUM('2007'!$C15:$E15)</f>
        <v>0</v>
      </c>
      <c r="AK15" s="3">
        <f>SUM('2008'!$C15:$E15)</f>
        <v>0</v>
      </c>
      <c r="AL15" s="3">
        <f>SUM('2009'!$C15:$E15)</f>
        <v>0</v>
      </c>
      <c r="AM15" s="3">
        <f>SUM('2010'!$C15:$E15)</f>
        <v>106</v>
      </c>
      <c r="AN15" s="3">
        <f>SUM('2011'!$C15:$E15)</f>
        <v>0</v>
      </c>
      <c r="AO15" s="89">
        <f>SUM('2012'!$C15:$E15)</f>
        <v>0</v>
      </c>
      <c r="AP15" s="6">
        <f>'2000'!$M15</f>
        <v>0</v>
      </c>
      <c r="AQ15" s="9">
        <f>'2001'!$L15</f>
        <v>0</v>
      </c>
      <c r="AR15" s="3">
        <f>'2002'!$L15</f>
        <v>0</v>
      </c>
      <c r="AS15" s="3">
        <f>'2003'!$L15</f>
        <v>0</v>
      </c>
      <c r="AT15" s="3">
        <f>'2004'!$L15</f>
        <v>0</v>
      </c>
      <c r="AU15" s="3">
        <f>'2005'!$L15</f>
        <v>0</v>
      </c>
      <c r="AV15" s="3">
        <f>'2006'!L15</f>
        <v>0</v>
      </c>
      <c r="AW15" s="3">
        <f>'2007'!$L15</f>
        <v>0</v>
      </c>
      <c r="AX15" s="3">
        <f>'2008'!$L15</f>
        <v>0</v>
      </c>
      <c r="AY15" s="3">
        <f>'2009'!$L15</f>
        <v>0</v>
      </c>
      <c r="AZ15" s="5">
        <f>'2010'!$L15</f>
        <v>14</v>
      </c>
      <c r="BA15" s="5">
        <f>'2011'!$L15</f>
        <v>0</v>
      </c>
      <c r="BB15" s="477">
        <f>'2012'!$L15</f>
        <v>0</v>
      </c>
      <c r="BC15" s="612">
        <f>'2000'!$I15</f>
        <v>0</v>
      </c>
      <c r="BD15" s="9">
        <f>'2001'!$H15</f>
        <v>0</v>
      </c>
      <c r="BE15" s="3">
        <f>'2002'!$H15</f>
        <v>0</v>
      </c>
      <c r="BF15" s="3">
        <f>'2003'!$H15</f>
        <v>0</v>
      </c>
      <c r="BG15" s="3">
        <f>'2004'!$H15</f>
        <v>0</v>
      </c>
      <c r="BH15" s="3">
        <f>'2005'!$H15</f>
        <v>0</v>
      </c>
      <c r="BI15" s="3">
        <f>'2006'!$H15</f>
        <v>0</v>
      </c>
      <c r="BJ15" s="3">
        <f>'2007'!$H15</f>
        <v>0</v>
      </c>
      <c r="BK15" s="3">
        <f>'2008'!$H15</f>
        <v>118</v>
      </c>
      <c r="BL15" s="3">
        <f>'2009'!$H15</f>
        <v>190</v>
      </c>
      <c r="BM15" s="5">
        <f>'2010'!$H15</f>
        <v>0</v>
      </c>
      <c r="BN15" s="72">
        <f>'2011'!$H15</f>
        <v>7</v>
      </c>
      <c r="BO15" s="5"/>
      <c r="BP15" s="6">
        <f>'2000'!$P15</f>
        <v>0</v>
      </c>
      <c r="BQ15" s="9">
        <f>'2001'!$O15</f>
        <v>0</v>
      </c>
      <c r="BR15" s="3">
        <f>'2002'!$O15</f>
        <v>0</v>
      </c>
      <c r="BS15" s="3">
        <f>'2003'!$O15</f>
        <v>0</v>
      </c>
      <c r="BT15" s="3">
        <f>'2004'!$O15</f>
        <v>0</v>
      </c>
      <c r="BU15" s="3">
        <f>'2005'!$O15</f>
        <v>0</v>
      </c>
      <c r="BV15" s="3">
        <f>'2006'!O15</f>
        <v>0</v>
      </c>
      <c r="BW15" s="3">
        <f>'2007'!$O15</f>
        <v>0</v>
      </c>
      <c r="BX15" s="3">
        <f>'2008'!$O15</f>
        <v>0</v>
      </c>
      <c r="BY15" s="3">
        <f>'2009'!$O15</f>
        <v>18</v>
      </c>
      <c r="BZ15" s="5">
        <f>'2010'!$O15</f>
        <v>0</v>
      </c>
      <c r="CA15" s="72">
        <f>'2011'!$O15</f>
        <v>16</v>
      </c>
      <c r="CB15" s="5"/>
      <c r="CC15" s="6">
        <f>'2000'!$F15</f>
        <v>0</v>
      </c>
      <c r="CD15" s="9">
        <f>'2001'!$E15</f>
        <v>0</v>
      </c>
      <c r="CE15" s="3">
        <f>'2002'!$E15</f>
        <v>0</v>
      </c>
      <c r="CF15" s="3">
        <f>'2003'!$O15</f>
        <v>0</v>
      </c>
      <c r="CG15" s="3">
        <f>'2004'!$E15</f>
        <v>0</v>
      </c>
      <c r="CH15" s="3">
        <f>'2005'!$E15</f>
        <v>0</v>
      </c>
      <c r="CI15" s="3">
        <f>'2006'!E15</f>
        <v>0</v>
      </c>
      <c r="CJ15" s="3">
        <f>'2007'!$E15</f>
        <v>0</v>
      </c>
      <c r="CK15" s="3">
        <f>'2008'!$E15</f>
        <v>0</v>
      </c>
      <c r="CL15" s="3">
        <f>'2009'!$E15</f>
        <v>0</v>
      </c>
      <c r="CM15" s="5">
        <f>'2010'!$E15</f>
        <v>106</v>
      </c>
      <c r="CN15" s="72">
        <f>'2011'!$E15</f>
        <v>0</v>
      </c>
      <c r="CO15" s="5"/>
      <c r="CP15" s="6">
        <f>'2000'!$L15</f>
        <v>0</v>
      </c>
      <c r="CQ15" s="9">
        <f>'2001'!$K15</f>
        <v>0</v>
      </c>
      <c r="CR15" s="3">
        <f>'2002'!$K15</f>
        <v>0</v>
      </c>
      <c r="CS15" s="3">
        <f>'2003'!$K15</f>
        <v>0</v>
      </c>
      <c r="CT15" s="3">
        <f>'2004'!$K15</f>
        <v>0</v>
      </c>
      <c r="CU15" s="3">
        <f>'2005'!$KM15</f>
        <v>0</v>
      </c>
      <c r="CV15" s="3">
        <f>'2006'!K15</f>
        <v>0</v>
      </c>
      <c r="CW15" s="3">
        <f>'2007'!$K15</f>
        <v>0</v>
      </c>
      <c r="CX15" s="3">
        <f>'2008'!$K15</f>
        <v>0</v>
      </c>
      <c r="CY15" s="3">
        <f>'2009'!$K15</f>
        <v>0</v>
      </c>
      <c r="CZ15" s="5">
        <f>'2010'!$K15</f>
        <v>949</v>
      </c>
      <c r="DA15" s="72">
        <f>'2011'!$K15</f>
        <v>0</v>
      </c>
      <c r="DB15" s="5"/>
      <c r="DC15" s="483" t="str">
        <f>IFERROR('2000'!$S15,"")</f>
        <v/>
      </c>
      <c r="DD15" s="70" t="str">
        <f>IFERROR('2001'!$R15,"")</f>
        <v/>
      </c>
      <c r="DE15" s="70">
        <f>IFERROR('2002'!$R15,)</f>
        <v>0</v>
      </c>
      <c r="DF15" s="70">
        <f>IFERROR('2003'!$R15,)</f>
        <v>0</v>
      </c>
      <c r="DG15" s="70">
        <f>IFERROR('2004'!$R15,)</f>
        <v>0</v>
      </c>
      <c r="DH15" s="70">
        <f>IFERROR('2005'!$R15,)</f>
        <v>0</v>
      </c>
      <c r="DI15" s="70">
        <f>IFERROR('2006'!R15,)</f>
        <v>0</v>
      </c>
      <c r="DJ15" s="70">
        <f>IFERROR('2007'!$R15,)</f>
        <v>0</v>
      </c>
      <c r="DK15" s="70">
        <f>IFERROR('2008'!$R15,)</f>
        <v>0</v>
      </c>
      <c r="DL15" s="70">
        <f>IFERROR('2009'!$R15,)</f>
        <v>0</v>
      </c>
      <c r="DM15" s="485">
        <f>IFERROR('2010'!$R15,)</f>
        <v>0</v>
      </c>
      <c r="DN15" s="486">
        <f>IFERROR('2011'!$R15,)</f>
        <v>0</v>
      </c>
    </row>
    <row r="16" spans="1:119" ht="14.4" thickTop="1" thickBot="1">
      <c r="A16" s="3" t="str">
        <f>'2011'!A16</f>
        <v>Clackamas</v>
      </c>
      <c r="B16" s="3" t="str">
        <f>'2012'!B16</f>
        <v>Clackamas County Dog Services</v>
      </c>
      <c r="C16" s="3">
        <f>SUM('2000'!G16:I16)</f>
        <v>23</v>
      </c>
      <c r="D16" s="3">
        <f>SUM('2001'!F16:H16)</f>
        <v>40</v>
      </c>
      <c r="E16" s="3">
        <f>'2002'!F16+'2002'!G16+'2002'!H16</f>
        <v>58</v>
      </c>
      <c r="F16" s="3">
        <f>'2003'!F16+'2003'!G16+'2003'!H16</f>
        <v>43</v>
      </c>
      <c r="G16" s="603">
        <f>AVERAGE(H16,F16)</f>
        <v>28</v>
      </c>
      <c r="H16" s="3">
        <f>SUM('2005'!$F16:$H16)</f>
        <v>13</v>
      </c>
      <c r="I16" s="3">
        <f>SUM('2006'!$F16:$H16)</f>
        <v>13</v>
      </c>
      <c r="J16" s="3">
        <f>SUM('2007'!$F16:$H16)</f>
        <v>8</v>
      </c>
      <c r="K16" s="3">
        <f>SUM('2008'!$F16:$H16)</f>
        <v>30</v>
      </c>
      <c r="L16" s="3">
        <f>SUM('2009'!$F16:$H16)</f>
        <v>8</v>
      </c>
      <c r="M16" s="3">
        <f>SUM('2010'!$F16:$H16)</f>
        <v>14</v>
      </c>
      <c r="N16" s="3">
        <f>SUM('2011'!$F16:$H16)</f>
        <v>14</v>
      </c>
      <c r="O16" s="600">
        <f>SUM('2012'!$F16:$H16)</f>
        <v>31</v>
      </c>
      <c r="P16" s="458">
        <f>'2000'!Q16</f>
        <v>16</v>
      </c>
      <c r="Q16" s="9">
        <f>'2001'!P16</f>
        <v>9</v>
      </c>
      <c r="R16" s="3">
        <f>'2002'!P16</f>
        <v>15</v>
      </c>
      <c r="S16" s="3">
        <f>'2003'!P16</f>
        <v>21</v>
      </c>
      <c r="T16" s="3">
        <f>'2004'!P16</f>
        <v>0</v>
      </c>
      <c r="U16" s="3">
        <f>'2005'!P16</f>
        <v>5</v>
      </c>
      <c r="V16" s="3">
        <f>'2006'!P16</f>
        <v>6</v>
      </c>
      <c r="W16" s="3">
        <f>'2007'!$P16</f>
        <v>3</v>
      </c>
      <c r="X16" s="3">
        <f>'2008'!$P16</f>
        <v>3</v>
      </c>
      <c r="Y16" s="3">
        <f>'2009'!$P16</f>
        <v>0</v>
      </c>
      <c r="Z16" s="3">
        <f>'2010'!$P16</f>
        <v>1</v>
      </c>
      <c r="AA16" s="3">
        <f>'2011'!$P16</f>
        <v>0</v>
      </c>
      <c r="AB16" s="89">
        <f>'2012'!$P16</f>
        <v>7</v>
      </c>
      <c r="AC16" s="6">
        <f>SUM('2000'!$D16:$F16)</f>
        <v>1901</v>
      </c>
      <c r="AD16" s="3">
        <f>SUM('2001'!$C16:$E16)</f>
        <v>1704</v>
      </c>
      <c r="AE16" s="3">
        <f>SUM('2002'!$C16:$E16)</f>
        <v>1781</v>
      </c>
      <c r="AF16" s="3">
        <f>SUM('2003'!$C16:$E16)</f>
        <v>1609</v>
      </c>
      <c r="AG16" s="3">
        <f>SUM('2004'!$C16:$E16)</f>
        <v>1835</v>
      </c>
      <c r="AH16" s="3">
        <f>SUM('2005'!$C16:$E16)</f>
        <v>1625</v>
      </c>
      <c r="AI16" s="3">
        <f>SUM('2006'!$C16:$E16)</f>
        <v>1857</v>
      </c>
      <c r="AJ16" s="3">
        <f>SUM('2007'!$C16:$E16)</f>
        <v>1667</v>
      </c>
      <c r="AK16" s="3">
        <f>SUM('2008'!$C16:$E16)</f>
        <v>1459</v>
      </c>
      <c r="AL16" s="3">
        <f>SUM('2009'!$C16:$E16)</f>
        <v>1315</v>
      </c>
      <c r="AM16" s="3">
        <f>SUM('2010'!$C16:$E16)</f>
        <v>1332</v>
      </c>
      <c r="AN16" s="3">
        <f>SUM('2011'!$C16:$E16)</f>
        <v>1333</v>
      </c>
      <c r="AO16" s="89">
        <f>SUM('2012'!$C16:$E16)</f>
        <v>1310</v>
      </c>
      <c r="AP16" s="6">
        <f>'2000'!$M16</f>
        <v>478</v>
      </c>
      <c r="AQ16" s="9">
        <f>'2001'!$L16</f>
        <v>354</v>
      </c>
      <c r="AR16" s="3">
        <f>'2002'!$L16</f>
        <v>254</v>
      </c>
      <c r="AS16" s="3">
        <f>'2003'!$L16</f>
        <v>158</v>
      </c>
      <c r="AT16" s="3">
        <f>'2004'!$L16</f>
        <v>165</v>
      </c>
      <c r="AU16" s="3">
        <f>'2005'!$L16</f>
        <v>279</v>
      </c>
      <c r="AV16" s="3">
        <f>'2006'!L16</f>
        <v>264</v>
      </c>
      <c r="AW16" s="3">
        <f>'2007'!$L16</f>
        <v>258</v>
      </c>
      <c r="AX16" s="3">
        <f>'2008'!$L16</f>
        <v>267</v>
      </c>
      <c r="AY16" s="3">
        <f>'2009'!$L16</f>
        <v>181</v>
      </c>
      <c r="AZ16" s="5">
        <f>'2010'!$L16</f>
        <v>142</v>
      </c>
      <c r="BA16" s="5">
        <f>'2011'!$L16</f>
        <v>139</v>
      </c>
      <c r="BB16" s="477">
        <f>'2012'!$L16</f>
        <v>124</v>
      </c>
      <c r="BC16" s="612">
        <f>'2000'!$I16</f>
        <v>0</v>
      </c>
      <c r="BD16" s="9">
        <f>'2001'!$H16</f>
        <v>0</v>
      </c>
      <c r="BE16" s="3">
        <f>'2002'!$H16</f>
        <v>0</v>
      </c>
      <c r="BF16" s="3">
        <f>'2003'!$H16</f>
        <v>0</v>
      </c>
      <c r="BG16" s="3">
        <f>'2004'!$H16</f>
        <v>0</v>
      </c>
      <c r="BH16" s="3">
        <f>'2005'!$H16</f>
        <v>0</v>
      </c>
      <c r="BI16" s="3">
        <f>'2006'!$H16</f>
        <v>0</v>
      </c>
      <c r="BJ16" s="3">
        <f>'2007'!$H16</f>
        <v>0</v>
      </c>
      <c r="BK16" s="3">
        <f>'2008'!$H16</f>
        <v>0</v>
      </c>
      <c r="BL16" s="3">
        <f>'2009'!$H16</f>
        <v>0</v>
      </c>
      <c r="BM16" s="5">
        <f>'2010'!$H16</f>
        <v>0</v>
      </c>
      <c r="BN16" s="72">
        <f>'2011'!$H16</f>
        <v>0</v>
      </c>
      <c r="BO16" s="5"/>
      <c r="BP16" s="6">
        <f>'2000'!$P16</f>
        <v>0</v>
      </c>
      <c r="BQ16" s="9">
        <f>'2001'!$O16</f>
        <v>0</v>
      </c>
      <c r="BR16" s="3">
        <f>'2002'!$O16</f>
        <v>0</v>
      </c>
      <c r="BS16" s="3">
        <f>'2003'!$O16</f>
        <v>0</v>
      </c>
      <c r="BT16" s="3">
        <f>'2004'!$O16</f>
        <v>0</v>
      </c>
      <c r="BU16" s="3">
        <f>'2005'!$O16</f>
        <v>0</v>
      </c>
      <c r="BV16" s="3">
        <f>'2006'!O16</f>
        <v>0</v>
      </c>
      <c r="BW16" s="3">
        <f>'2007'!$O16</f>
        <v>0</v>
      </c>
      <c r="BX16" s="3">
        <f>'2008'!$O16</f>
        <v>0</v>
      </c>
      <c r="BY16" s="3">
        <f>'2009'!$O16</f>
        <v>2</v>
      </c>
      <c r="BZ16" s="5">
        <f>'2010'!$O16</f>
        <v>5</v>
      </c>
      <c r="CA16" s="72">
        <f>'2011'!$O16</f>
        <v>14</v>
      </c>
      <c r="CB16" s="5"/>
      <c r="CC16" s="6">
        <f>'2000'!$F16</f>
        <v>0</v>
      </c>
      <c r="CD16" s="9">
        <f>'2001'!$E16</f>
        <v>0</v>
      </c>
      <c r="CE16" s="3">
        <f>'2002'!$E16</f>
        <v>0</v>
      </c>
      <c r="CF16" s="3">
        <f>'2003'!$O16</f>
        <v>0</v>
      </c>
      <c r="CG16" s="3">
        <f>'2004'!$E16</f>
        <v>0</v>
      </c>
      <c r="CH16" s="3">
        <f>'2005'!$E16</f>
        <v>0</v>
      </c>
      <c r="CI16" s="3">
        <f>'2006'!E16</f>
        <v>0</v>
      </c>
      <c r="CJ16" s="3">
        <f>'2007'!$E16</f>
        <v>0</v>
      </c>
      <c r="CK16" s="3">
        <f>'2008'!$E16</f>
        <v>0</v>
      </c>
      <c r="CL16" s="3">
        <f>'2009'!$E16</f>
        <v>0</v>
      </c>
      <c r="CM16" s="5">
        <f>'2010'!$E16</f>
        <v>7</v>
      </c>
      <c r="CN16" s="72">
        <f>'2011'!$E16</f>
        <v>3</v>
      </c>
      <c r="CO16" s="5"/>
      <c r="CP16" s="6">
        <f>'2000'!$L16</f>
        <v>0</v>
      </c>
      <c r="CQ16" s="9">
        <f>'2001'!$K16</f>
        <v>40</v>
      </c>
      <c r="CR16" s="3">
        <f>'2002'!$K16</f>
        <v>157</v>
      </c>
      <c r="CS16" s="3">
        <f>'2003'!$K16</f>
        <v>179</v>
      </c>
      <c r="CT16" s="3">
        <f>'2004'!$K16</f>
        <v>0</v>
      </c>
      <c r="CU16" s="3">
        <f>'2005'!$KM16</f>
        <v>0</v>
      </c>
      <c r="CV16" s="3">
        <f>'2006'!K16</f>
        <v>194</v>
      </c>
      <c r="CW16" s="3">
        <f>'2007'!$K16</f>
        <v>168</v>
      </c>
      <c r="CX16" s="3">
        <f>'2008'!$K16</f>
        <v>131</v>
      </c>
      <c r="CY16" s="3">
        <f>'2009'!$K16</f>
        <v>129</v>
      </c>
      <c r="CZ16" s="5">
        <f>'2010'!$K16</f>
        <v>85</v>
      </c>
      <c r="DA16" s="72">
        <f>'2011'!$K16</f>
        <v>179</v>
      </c>
      <c r="DB16" s="5"/>
      <c r="DC16" s="483">
        <f>IFERROR('2000'!$S16,"")</f>
        <v>0.43029984218832196</v>
      </c>
      <c r="DD16" s="70">
        <f>IFERROR('2001'!$R16,"")</f>
        <v>0.43955399061032863</v>
      </c>
      <c r="DE16" s="70">
        <f>IFERROR('2002'!$R16,)</f>
        <v>0.41830432341381246</v>
      </c>
      <c r="DF16" s="70">
        <f>IFERROR('2003'!$R16,)</f>
        <v>0.43878185208203851</v>
      </c>
      <c r="DG16" s="70">
        <f>IFERROR('2004'!$R16,)</f>
        <v>0.37384196185286106</v>
      </c>
      <c r="DH16" s="70">
        <f>IFERROR('2005'!$R16,)</f>
        <v>0.53353846153846152</v>
      </c>
      <c r="DI16" s="70">
        <f>IFERROR('2006'!R16,)</f>
        <v>0.45234248788368336</v>
      </c>
      <c r="DJ16" s="70">
        <f>IFERROR('2007'!$R16,)</f>
        <v>0.46010797840431916</v>
      </c>
      <c r="DK16" s="70">
        <f>IFERROR('2008'!$R16,)</f>
        <v>0.42700479780671691</v>
      </c>
      <c r="DL16" s="70">
        <f>IFERROR('2009'!$R16,)</f>
        <v>0.49049429657794674</v>
      </c>
      <c r="DM16" s="485">
        <f>IFERROR('2010'!$R16,)</f>
        <v>0.45045045045045046</v>
      </c>
      <c r="DN16" s="486">
        <f>IFERROR('2011'!$R16,)</f>
        <v>0.43435858964741186</v>
      </c>
    </row>
    <row r="17" spans="1:118" ht="14.4" thickTop="1" thickBot="1">
      <c r="A17" s="3" t="str">
        <f>'2011'!A17</f>
        <v>Clatsop</v>
      </c>
      <c r="B17" s="3" t="str">
        <f>'2012'!B17</f>
        <v>Clatsop County Animal Control</v>
      </c>
      <c r="C17" s="3">
        <f>SUM('2000'!G17:I17)</f>
        <v>431</v>
      </c>
      <c r="D17" s="3">
        <f>SUM('2001'!F17:H17)</f>
        <v>473</v>
      </c>
      <c r="E17" s="3">
        <f>'2002'!F17+'2002'!G17+'2002'!H17</f>
        <v>459</v>
      </c>
      <c r="F17" s="603">
        <f>E17+(H17-E17)/3</f>
        <v>418.33333333333331</v>
      </c>
      <c r="G17" s="603">
        <f>F17+(H17-E17)/3</f>
        <v>377.66666666666663</v>
      </c>
      <c r="H17" s="3">
        <f>SUM('2005'!$F17:$H17)</f>
        <v>337</v>
      </c>
      <c r="I17" s="3">
        <f>SUM('2006'!$F17:$H17)</f>
        <v>510</v>
      </c>
      <c r="J17" s="3">
        <f>SUM('2007'!$F17:$H17)</f>
        <v>950</v>
      </c>
      <c r="K17" s="603">
        <f>J17+(M17-J17)/3</f>
        <v>747.66666666666663</v>
      </c>
      <c r="L17" s="603">
        <f>K17+(M17-J17)/3</f>
        <v>545.33333333333326</v>
      </c>
      <c r="M17" s="3">
        <f>SUM('2010'!$F17:$H17)</f>
        <v>343</v>
      </c>
      <c r="N17" s="601">
        <f>SUM('2011'!$F17:$H17)</f>
        <v>403</v>
      </c>
      <c r="O17" s="603">
        <f>N17</f>
        <v>403</v>
      </c>
      <c r="P17" s="458">
        <f>'2000'!Q17</f>
        <v>221</v>
      </c>
      <c r="Q17" s="9">
        <f>'2001'!P17</f>
        <v>122</v>
      </c>
      <c r="R17" s="3">
        <f>'2002'!P17</f>
        <v>87</v>
      </c>
      <c r="S17" s="603">
        <f>R17+(U17-R17)/3</f>
        <v>101.33333333333333</v>
      </c>
      <c r="T17" s="603">
        <f>S17+(U17-R17)/3</f>
        <v>115.66666666666666</v>
      </c>
      <c r="U17" s="3">
        <f>'2005'!P17</f>
        <v>130</v>
      </c>
      <c r="V17" s="3">
        <f>'2006'!P17</f>
        <v>200</v>
      </c>
      <c r="W17" s="3">
        <f>'2007'!$P17</f>
        <v>242</v>
      </c>
      <c r="X17" s="603">
        <f>W17+(Z17-W17)/3</f>
        <v>205.66666666666666</v>
      </c>
      <c r="Y17" s="603">
        <f>X17+(Z17-W17)/3</f>
        <v>169.33333333333331</v>
      </c>
      <c r="Z17" s="3">
        <f>'2010'!$P17</f>
        <v>133</v>
      </c>
      <c r="AA17" s="3">
        <f>'2011'!$P17</f>
        <v>126</v>
      </c>
      <c r="AB17" s="603">
        <f>AA17</f>
        <v>126</v>
      </c>
      <c r="AC17" s="6">
        <f>SUM('2000'!$D17:$F17)</f>
        <v>388</v>
      </c>
      <c r="AD17" s="3">
        <f>SUM('2001'!$C17:$E17)</f>
        <v>646</v>
      </c>
      <c r="AE17" s="3">
        <f>SUM('2002'!$C17:$E17)</f>
        <v>759</v>
      </c>
      <c r="AF17" s="603">
        <f>AE17+(AH17-AE17)/3</f>
        <v>623.66666666666663</v>
      </c>
      <c r="AG17" s="603">
        <f>AF17+(AH17-AE17)/3</f>
        <v>488.33333333333326</v>
      </c>
      <c r="AH17" s="3">
        <f>SUM('2005'!$C17:$E17)</f>
        <v>353</v>
      </c>
      <c r="AI17" s="3">
        <f>SUM('2006'!$C17:$E17)</f>
        <v>535</v>
      </c>
      <c r="AJ17" s="3">
        <f>SUM('2007'!$C17:$E17)</f>
        <v>823</v>
      </c>
      <c r="AK17" s="603">
        <f>AJ17+(AM17-AJ17)/3</f>
        <v>694</v>
      </c>
      <c r="AL17" s="603">
        <f>AK17+(AM17-AJ17)/3</f>
        <v>565</v>
      </c>
      <c r="AM17" s="3">
        <f>SUM('2010'!$C17:$E17)</f>
        <v>436</v>
      </c>
      <c r="AN17" s="3">
        <f>SUM('2011'!$C17:$E17)</f>
        <v>477</v>
      </c>
      <c r="AO17" s="603">
        <f>AN17</f>
        <v>477</v>
      </c>
      <c r="AP17" s="6">
        <f>'2000'!$M17</f>
        <v>124</v>
      </c>
      <c r="AQ17" s="9">
        <f>'2001'!$L17</f>
        <v>175</v>
      </c>
      <c r="AR17" s="3">
        <f>'2002'!$L17</f>
        <v>129</v>
      </c>
      <c r="AS17" s="603">
        <f>AR17+(AU17-AR17)/3</f>
        <v>106.66666666666667</v>
      </c>
      <c r="AT17" s="603">
        <f>AS17+(AU17-AR17)/3</f>
        <v>84.333333333333343</v>
      </c>
      <c r="AU17" s="3">
        <f>'2005'!$L17</f>
        <v>62</v>
      </c>
      <c r="AV17" s="3">
        <f>'2006'!L17</f>
        <v>70</v>
      </c>
      <c r="AW17" s="3">
        <f>'2007'!$L17</f>
        <v>52</v>
      </c>
      <c r="AX17" s="603">
        <f>AW17+(AZ17-AW17)/3</f>
        <v>49.666666666666664</v>
      </c>
      <c r="AY17" s="603">
        <f>AX17+(AZ17-AW17)/3</f>
        <v>47.333333333333329</v>
      </c>
      <c r="AZ17" s="5">
        <f>'2010'!$L17</f>
        <v>45</v>
      </c>
      <c r="BA17" s="5">
        <f>'2011'!$L17</f>
        <v>28</v>
      </c>
      <c r="BB17" s="611">
        <f>BA17</f>
        <v>28</v>
      </c>
      <c r="BC17" s="612">
        <f>'2000'!$I17</f>
        <v>0</v>
      </c>
      <c r="BD17" s="9">
        <f>'2001'!$H17</f>
        <v>0</v>
      </c>
      <c r="BE17" s="3">
        <f>'2002'!$H17</f>
        <v>0</v>
      </c>
      <c r="BF17" s="3">
        <f>'2003'!$H17</f>
        <v>0</v>
      </c>
      <c r="BG17" s="3">
        <f>'2004'!$H17</f>
        <v>0</v>
      </c>
      <c r="BH17" s="3">
        <f>'2005'!$H17</f>
        <v>0</v>
      </c>
      <c r="BI17" s="3">
        <f>'2006'!$H17</f>
        <v>0</v>
      </c>
      <c r="BJ17" s="3">
        <f>'2007'!$H17</f>
        <v>3</v>
      </c>
      <c r="BK17" s="3">
        <f>'2008'!$H17</f>
        <v>0</v>
      </c>
      <c r="BL17" s="3">
        <f>'2009'!$H17</f>
        <v>0</v>
      </c>
      <c r="BM17" s="5">
        <f>'2010'!$H17</f>
        <v>5</v>
      </c>
      <c r="BN17" s="72">
        <f>'2011'!$H17</f>
        <v>0</v>
      </c>
      <c r="BO17" s="5"/>
      <c r="BP17" s="6">
        <f>'2000'!$P17</f>
        <v>0</v>
      </c>
      <c r="BQ17" s="9">
        <f>'2001'!$O17</f>
        <v>0</v>
      </c>
      <c r="BR17" s="3">
        <f>'2002'!$O17</f>
        <v>0</v>
      </c>
      <c r="BS17" s="3">
        <f>'2003'!$O17</f>
        <v>0</v>
      </c>
      <c r="BT17" s="3">
        <f>'2004'!$O17</f>
        <v>0</v>
      </c>
      <c r="BU17" s="3">
        <f>'2005'!$O17</f>
        <v>4</v>
      </c>
      <c r="BV17" s="3">
        <f>'2006'!O17</f>
        <v>2</v>
      </c>
      <c r="BW17" s="3">
        <f>'2007'!$O17</f>
        <v>41</v>
      </c>
      <c r="BX17" s="3">
        <f>'2008'!$O17</f>
        <v>0</v>
      </c>
      <c r="BY17" s="3">
        <f>'2009'!$O17</f>
        <v>0</v>
      </c>
      <c r="BZ17" s="5">
        <f>'2010'!$O17</f>
        <v>5</v>
      </c>
      <c r="CA17" s="72">
        <f>'2011'!$O17</f>
        <v>3</v>
      </c>
      <c r="CB17" s="5"/>
      <c r="CC17" s="6">
        <f>'2000'!$F17</f>
        <v>0</v>
      </c>
      <c r="CD17" s="9">
        <f>'2001'!$E17</f>
        <v>0</v>
      </c>
      <c r="CE17" s="3">
        <f>'2002'!$E17</f>
        <v>0</v>
      </c>
      <c r="CF17" s="3">
        <f>'2003'!$O17</f>
        <v>0</v>
      </c>
      <c r="CG17" s="3">
        <f>'2004'!$E17</f>
        <v>0</v>
      </c>
      <c r="CH17" s="3">
        <f>'2005'!$E17</f>
        <v>8</v>
      </c>
      <c r="CI17" s="3">
        <f>'2006'!E17</f>
        <v>36</v>
      </c>
      <c r="CJ17" s="3">
        <f>'2007'!$E17</f>
        <v>28</v>
      </c>
      <c r="CK17" s="3">
        <f>'2008'!$E17</f>
        <v>0</v>
      </c>
      <c r="CL17" s="3">
        <f>'2009'!$E17</f>
        <v>0</v>
      </c>
      <c r="CM17" s="5">
        <f>'2010'!$E17</f>
        <v>26</v>
      </c>
      <c r="CN17" s="72">
        <f>'2011'!$E17</f>
        <v>32</v>
      </c>
      <c r="CO17" s="5"/>
      <c r="CP17" s="6">
        <f>'2000'!$L17</f>
        <v>0</v>
      </c>
      <c r="CQ17" s="9">
        <f>'2001'!$K17</f>
        <v>0</v>
      </c>
      <c r="CR17" s="3">
        <f>'2002'!$K17</f>
        <v>0</v>
      </c>
      <c r="CS17" s="3">
        <f>'2003'!$K17</f>
        <v>0</v>
      </c>
      <c r="CT17" s="3">
        <f>'2004'!$K17</f>
        <v>0</v>
      </c>
      <c r="CU17" s="3">
        <f>'2005'!$KM17</f>
        <v>0</v>
      </c>
      <c r="CV17" s="3">
        <f>'2006'!K17</f>
        <v>40</v>
      </c>
      <c r="CW17" s="3">
        <f>'2007'!$K17</f>
        <v>50</v>
      </c>
      <c r="CX17" s="3">
        <f>'2008'!$K17</f>
        <v>0</v>
      </c>
      <c r="CY17" s="3">
        <f>'2009'!$K17</f>
        <v>0</v>
      </c>
      <c r="CZ17" s="5">
        <f>'2010'!$K17</f>
        <v>36</v>
      </c>
      <c r="DA17" s="72">
        <f>'2011'!$K17</f>
        <v>34</v>
      </c>
      <c r="DB17" s="5"/>
      <c r="DC17" s="483">
        <f>IFERROR('2000'!$S17,"")</f>
        <v>0.36082474226804123</v>
      </c>
      <c r="DD17" s="70">
        <f>IFERROR('2001'!$R17,"")</f>
        <v>0.3235294117647059</v>
      </c>
      <c r="DE17" s="70">
        <f>IFERROR('2002'!$R17,)</f>
        <v>0.32279314888010541</v>
      </c>
      <c r="DF17" s="70">
        <f>IFERROR('2003'!$R17,)</f>
        <v>0</v>
      </c>
      <c r="DG17" s="70">
        <f>IFERROR('2004'!$R17,)</f>
        <v>0</v>
      </c>
      <c r="DH17" s="70">
        <f>IFERROR('2005'!$R17,)</f>
        <v>0.5439093484419264</v>
      </c>
      <c r="DI17" s="70">
        <f>IFERROR('2006'!R17,)</f>
        <v>0.34205607476635513</v>
      </c>
      <c r="DJ17" s="70">
        <f>IFERROR('2007'!$R17,)</f>
        <v>0.22114216281895505</v>
      </c>
      <c r="DK17" s="70">
        <f>IFERROR('2008'!$R17,)</f>
        <v>0</v>
      </c>
      <c r="DL17" s="70">
        <f>IFERROR('2009'!$R17,)</f>
        <v>0</v>
      </c>
      <c r="DM17" s="485">
        <f>IFERROR('2010'!$R17,)</f>
        <v>0.3577981651376147</v>
      </c>
      <c r="DN17" s="486">
        <f>IFERROR('2011'!$R17,)</f>
        <v>0.3941299790356394</v>
      </c>
    </row>
    <row r="18" spans="1:118" ht="14.4" thickTop="1" thickBot="1">
      <c r="A18" s="3" t="str">
        <f>'2011'!A18</f>
        <v>Columbia</v>
      </c>
      <c r="B18" s="3" t="str">
        <f>'2012'!B18</f>
        <v>Columbia County Animal Control</v>
      </c>
      <c r="C18" s="3">
        <f>SUM('2000'!G18:I18)</f>
        <v>0</v>
      </c>
      <c r="D18" s="3">
        <f>SUM('2001'!F18:H18)</f>
        <v>183</v>
      </c>
      <c r="E18" s="3">
        <f>'2002'!F18+'2002'!G18+'2002'!H18</f>
        <v>248</v>
      </c>
      <c r="F18" s="603">
        <f>AVERAGE(G18,E18)</f>
        <v>222.5</v>
      </c>
      <c r="G18" s="3">
        <f>'2004'!F18+'2004'!G18+'2004'!H18</f>
        <v>197</v>
      </c>
      <c r="H18" s="3">
        <f>SUM('2005'!$F18:$H18)</f>
        <v>60</v>
      </c>
      <c r="I18" s="3">
        <f>SUM('2006'!$F18:$H18)</f>
        <v>13</v>
      </c>
      <c r="J18" s="3">
        <f>SUM('2007'!$F18:$H18)</f>
        <v>0</v>
      </c>
      <c r="K18" s="3">
        <f>SUM('2008'!$F18:$H18)</f>
        <v>0</v>
      </c>
      <c r="L18" s="3">
        <f>SUM('2009'!$F18:$H18)</f>
        <v>0</v>
      </c>
      <c r="M18" s="3">
        <f>SUM('2010'!$F18:$H18)</f>
        <v>0</v>
      </c>
      <c r="N18" s="3">
        <f>SUM('2011'!$F18:$H18)</f>
        <v>0</v>
      </c>
      <c r="O18" s="89">
        <f>SUM('2012'!$F18:$H18)</f>
        <v>0</v>
      </c>
      <c r="P18" s="458">
        <f>'2000'!Q18</f>
        <v>24</v>
      </c>
      <c r="Q18" s="9">
        <f>'2001'!P18</f>
        <v>54</v>
      </c>
      <c r="R18" s="3">
        <f>'2002'!P18</f>
        <v>109</v>
      </c>
      <c r="S18" s="3">
        <f>'2003'!P18</f>
        <v>0</v>
      </c>
      <c r="T18" s="3">
        <f>'2004'!P18</f>
        <v>84</v>
      </c>
      <c r="U18" s="3">
        <f>'2005'!P18</f>
        <v>33</v>
      </c>
      <c r="V18" s="3">
        <f>'2006'!P18</f>
        <v>31</v>
      </c>
      <c r="W18" s="3">
        <f>'2007'!$P18</f>
        <v>0</v>
      </c>
      <c r="X18" s="3">
        <f>'2008'!$P18</f>
        <v>0</v>
      </c>
      <c r="Y18" s="3">
        <f>'2009'!$P18</f>
        <v>0</v>
      </c>
      <c r="Z18" s="3">
        <f>'2010'!$P18</f>
        <v>0</v>
      </c>
      <c r="AA18" s="3">
        <f>'2011'!$P18</f>
        <v>0</v>
      </c>
      <c r="AB18" s="89">
        <f>'2012'!$P18</f>
        <v>0</v>
      </c>
      <c r="AC18" s="6">
        <f>SUM('2000'!$D18:$F18)</f>
        <v>0</v>
      </c>
      <c r="AD18" s="3">
        <f>SUM('2001'!$C18:$E18)</f>
        <v>502</v>
      </c>
      <c r="AE18" s="3">
        <f>SUM('2002'!$C18:$E18)</f>
        <v>543</v>
      </c>
      <c r="AF18" s="603">
        <f>AVERAGE(AG18,AE18)</f>
        <v>458.5</v>
      </c>
      <c r="AG18" s="3">
        <f>SUM('2004'!$C18:$E18)</f>
        <v>374</v>
      </c>
      <c r="AH18" s="3">
        <f>SUM('2005'!$C18:$E18)</f>
        <v>458</v>
      </c>
      <c r="AI18" s="3">
        <f>SUM('2006'!$C18:$E18)</f>
        <v>568</v>
      </c>
      <c r="AJ18" s="3">
        <f>SUM('2007'!$C18:$E18)</f>
        <v>527</v>
      </c>
      <c r="AK18" s="3">
        <f>SUM('2008'!$C18:$E18)</f>
        <v>576</v>
      </c>
      <c r="AL18" s="3">
        <f>SUM('2009'!$C18:$E18)</f>
        <v>573</v>
      </c>
      <c r="AM18" s="603">
        <f>AVERAGE(AN18,AL18)</f>
        <v>572</v>
      </c>
      <c r="AN18" s="3">
        <f>SUM('2011'!$C18:$E18)</f>
        <v>571</v>
      </c>
      <c r="AO18" s="89">
        <f>SUM('2012'!$C18:$E18)</f>
        <v>488</v>
      </c>
      <c r="AP18" s="6">
        <f>'2000'!$M18</f>
        <v>30</v>
      </c>
      <c r="AQ18" s="9">
        <f>'2001'!$L18</f>
        <v>68</v>
      </c>
      <c r="AR18" s="3">
        <f>'2002'!$L18</f>
        <v>61</v>
      </c>
      <c r="AS18" s="603">
        <f>AVERAGE(AT18,AR18)</f>
        <v>54</v>
      </c>
      <c r="AT18" s="3">
        <f>'2004'!$L18</f>
        <v>47</v>
      </c>
      <c r="AU18" s="3">
        <f>'2005'!$L18</f>
        <v>71</v>
      </c>
      <c r="AV18" s="3">
        <f>'2006'!L18</f>
        <v>64</v>
      </c>
      <c r="AW18" s="3">
        <f>'2007'!$L18</f>
        <v>21</v>
      </c>
      <c r="AX18" s="3">
        <f>'2008'!$L18</f>
        <v>24</v>
      </c>
      <c r="AY18" s="3">
        <f>'2009'!$L18</f>
        <v>65</v>
      </c>
      <c r="AZ18" s="603">
        <f>AVERAGE(BA18,AY18)</f>
        <v>41</v>
      </c>
      <c r="BA18" s="5">
        <f>'2011'!$L18</f>
        <v>17</v>
      </c>
      <c r="BB18" s="477">
        <f>'2012'!$L18</f>
        <v>52</v>
      </c>
      <c r="BC18" s="612">
        <f>'2000'!$I18</f>
        <v>0</v>
      </c>
      <c r="BD18" s="9">
        <f>'2001'!$H18</f>
        <v>0</v>
      </c>
      <c r="BE18" s="3">
        <f>'2002'!$H18</f>
        <v>0</v>
      </c>
      <c r="BF18" s="3">
        <f>'2003'!$H18</f>
        <v>0</v>
      </c>
      <c r="BG18" s="3">
        <f>'2004'!$H18</f>
        <v>0</v>
      </c>
      <c r="BH18" s="3">
        <f>'2005'!$H18</f>
        <v>0</v>
      </c>
      <c r="BI18" s="3">
        <f>'2006'!$H18</f>
        <v>0</v>
      </c>
      <c r="BJ18" s="3">
        <f>'2007'!$H18</f>
        <v>0</v>
      </c>
      <c r="BK18" s="3">
        <f>'2008'!$H18</f>
        <v>0</v>
      </c>
      <c r="BL18" s="3">
        <f>'2009'!$H18</f>
        <v>0</v>
      </c>
      <c r="BM18" s="5">
        <f>'2010'!$H18</f>
        <v>0</v>
      </c>
      <c r="BN18" s="72">
        <f>'2011'!$H18</f>
        <v>0</v>
      </c>
      <c r="BO18" s="5"/>
      <c r="BP18" s="6">
        <f>'2000'!$P18</f>
        <v>0</v>
      </c>
      <c r="BQ18" s="9">
        <f>'2001'!$O18</f>
        <v>0</v>
      </c>
      <c r="BR18" s="3">
        <f>'2002'!$O18</f>
        <v>40</v>
      </c>
      <c r="BS18" s="3">
        <f>'2003'!$O18</f>
        <v>0</v>
      </c>
      <c r="BT18" s="3">
        <f>'2004'!$O18</f>
        <v>0</v>
      </c>
      <c r="BU18" s="3">
        <f>'2005'!$O18</f>
        <v>0</v>
      </c>
      <c r="BV18" s="3" t="str">
        <f>'2006'!O18</f>
        <v>~</v>
      </c>
      <c r="BW18" s="3">
        <f>'2007'!$O18</f>
        <v>0</v>
      </c>
      <c r="BX18" s="3">
        <f>'2008'!$O18</f>
        <v>0</v>
      </c>
      <c r="BY18" s="3">
        <f>'2009'!$O18</f>
        <v>0</v>
      </c>
      <c r="BZ18" s="5">
        <f>'2010'!$O18</f>
        <v>0</v>
      </c>
      <c r="CA18" s="72">
        <f>'2011'!$O18</f>
        <v>0</v>
      </c>
      <c r="CB18" s="5"/>
      <c r="CC18" s="6">
        <f>'2000'!$F18</f>
        <v>0</v>
      </c>
      <c r="CD18" s="9">
        <f>'2001'!$E18</f>
        <v>0</v>
      </c>
      <c r="CE18" s="3">
        <f>'2002'!$E18</f>
        <v>0</v>
      </c>
      <c r="CF18" s="3">
        <f>'2003'!$O18</f>
        <v>0</v>
      </c>
      <c r="CG18" s="3">
        <f>'2004'!$E18</f>
        <v>0</v>
      </c>
      <c r="CH18" s="3">
        <f>'2005'!$E18</f>
        <v>0</v>
      </c>
      <c r="CI18" s="3">
        <f>'2006'!E18</f>
        <v>0</v>
      </c>
      <c r="CJ18" s="3">
        <f>'2007'!$E18</f>
        <v>0</v>
      </c>
      <c r="CK18" s="3">
        <f>'2008'!$E18</f>
        <v>0</v>
      </c>
      <c r="CL18" s="3">
        <f>'2009'!$E18</f>
        <v>0</v>
      </c>
      <c r="CM18" s="5">
        <f>'2010'!$E18</f>
        <v>0</v>
      </c>
      <c r="CN18" s="72">
        <f>'2011'!$E18</f>
        <v>0</v>
      </c>
      <c r="CO18" s="5"/>
      <c r="CP18" s="6">
        <f>'2000'!$L18</f>
        <v>0</v>
      </c>
      <c r="CQ18" s="9">
        <f>'2001'!$K18</f>
        <v>29</v>
      </c>
      <c r="CR18" s="3">
        <f>'2002'!$K18</f>
        <v>75</v>
      </c>
      <c r="CS18" s="3">
        <f>'2003'!$K18</f>
        <v>0</v>
      </c>
      <c r="CT18" s="3">
        <f>'2004'!$K18</f>
        <v>0</v>
      </c>
      <c r="CU18" s="3">
        <f>'2005'!$KM18</f>
        <v>0</v>
      </c>
      <c r="CV18" s="3" t="str">
        <f>'2006'!K18</f>
        <v>~</v>
      </c>
      <c r="CW18" s="3">
        <f>'2007'!$K18</f>
        <v>0</v>
      </c>
      <c r="CX18" s="3">
        <f>'2008'!$K18</f>
        <v>0</v>
      </c>
      <c r="CY18" s="3">
        <f>'2009'!$K18</f>
        <v>50</v>
      </c>
      <c r="CZ18" s="5">
        <f>'2010'!$K18</f>
        <v>0</v>
      </c>
      <c r="DA18" s="72">
        <f>'2011'!$K18</f>
        <v>0</v>
      </c>
      <c r="DB18" s="5"/>
      <c r="DC18" s="483" t="str">
        <f>IFERROR('2000'!$S18,"")</f>
        <v/>
      </c>
      <c r="DD18" s="70">
        <f>IFERROR('2001'!$R18,"")</f>
        <v>0.54382470119521908</v>
      </c>
      <c r="DE18" s="70">
        <f>IFERROR('2002'!$R18,)</f>
        <v>0.45303867403314918</v>
      </c>
      <c r="DF18" s="70">
        <f>IFERROR('2003'!$R18,)</f>
        <v>0</v>
      </c>
      <c r="DG18" s="70">
        <f>IFERROR('2004'!$R18,)</f>
        <v>0.39037433155080214</v>
      </c>
      <c r="DH18" s="70">
        <f>IFERROR('2005'!$R18,)</f>
        <v>0.35371179039301309</v>
      </c>
      <c r="DI18" s="70">
        <f>IFERROR('2006'!R18,)</f>
        <v>0.36267605633802819</v>
      </c>
      <c r="DJ18" s="70">
        <f>IFERROR('2007'!$R18,)</f>
        <v>0.49905123339658441</v>
      </c>
      <c r="DK18" s="70">
        <f>IFERROR('2008'!$R18,)</f>
        <v>0.52777777777777779</v>
      </c>
      <c r="DL18" s="70">
        <f>IFERROR('2009'!$R18,)</f>
        <v>0.54973821989528793</v>
      </c>
      <c r="DM18" s="485">
        <f>IFERROR('2010'!$R18,)</f>
        <v>0</v>
      </c>
      <c r="DN18" s="486">
        <f>IFERROR('2011'!$R18,)</f>
        <v>0.40280210157618213</v>
      </c>
    </row>
    <row r="19" spans="1:118" ht="14.4" thickTop="1" thickBot="1">
      <c r="A19" s="3" t="str">
        <f>'2011'!A19</f>
        <v>Columbia</v>
      </c>
      <c r="B19" s="3" t="str">
        <f>'2012'!B19</f>
        <v>Columbia Humane Society</v>
      </c>
      <c r="C19" s="3">
        <f>SUM('2000'!G19:I19)</f>
        <v>0</v>
      </c>
      <c r="D19" s="3">
        <f>SUM('2001'!F19:H19)</f>
        <v>0</v>
      </c>
      <c r="E19" s="3">
        <f>'2002'!F19+'2002'!G19+'2002'!H19</f>
        <v>0</v>
      </c>
      <c r="F19" s="3">
        <f>'2003'!F19+'2003'!G19+'2003'!H19</f>
        <v>0</v>
      </c>
      <c r="G19" s="3">
        <f>'2004'!F19+'2004'!G19+'2004'!H19</f>
        <v>0</v>
      </c>
      <c r="H19" s="3">
        <f>SUM('2005'!$F19:$H19)</f>
        <v>0</v>
      </c>
      <c r="I19" s="3">
        <f>SUM('2006'!$F19:$H19)</f>
        <v>0</v>
      </c>
      <c r="J19" s="3">
        <f>SUM('2007'!$F19:$H19)</f>
        <v>0</v>
      </c>
      <c r="K19" s="3">
        <f>SUM('2008'!$F19:$H19)</f>
        <v>320</v>
      </c>
      <c r="L19" s="3">
        <f>SUM('2009'!$F19:$H19)</f>
        <v>323</v>
      </c>
      <c r="M19" s="3">
        <f>SUM('2010'!$F19:$H19)</f>
        <v>403</v>
      </c>
      <c r="N19" s="603">
        <f>AVERAGE(O19,M19)</f>
        <v>344.5</v>
      </c>
      <c r="O19" s="89">
        <f>SUM('2012'!$F19:$H19)</f>
        <v>286</v>
      </c>
      <c r="P19" s="458">
        <f>'2000'!Q19</f>
        <v>0</v>
      </c>
      <c r="Q19" s="9">
        <f>'2001'!P19</f>
        <v>0</v>
      </c>
      <c r="R19" s="3">
        <f>'2002'!P19</f>
        <v>0</v>
      </c>
      <c r="S19" s="3">
        <f>'2003'!P19</f>
        <v>0</v>
      </c>
      <c r="T19" s="3">
        <f>'2004'!P19</f>
        <v>0</v>
      </c>
      <c r="U19" s="3">
        <f>'2005'!P19</f>
        <v>0</v>
      </c>
      <c r="V19" s="3">
        <f>'2006'!P19</f>
        <v>0</v>
      </c>
      <c r="W19" s="3">
        <f>'2007'!$P19</f>
        <v>0</v>
      </c>
      <c r="X19" s="3">
        <f>'2008'!$P19</f>
        <v>0</v>
      </c>
      <c r="Y19" s="3">
        <f>'2009'!$P19</f>
        <v>0</v>
      </c>
      <c r="Z19" s="3">
        <f>'2010'!$P19</f>
        <v>2</v>
      </c>
      <c r="AA19" s="603">
        <f>AVERAGE(AB19,Z19)</f>
        <v>2</v>
      </c>
      <c r="AB19" s="89">
        <f>'2012'!$P19</f>
        <v>2</v>
      </c>
      <c r="AC19" s="6">
        <f>SUM('2000'!$D19:$F19)</f>
        <v>0</v>
      </c>
      <c r="AD19" s="3">
        <f>SUM('2001'!$C19:$E19)</f>
        <v>0</v>
      </c>
      <c r="AE19" s="3">
        <f>SUM('2002'!$C19:$E19)</f>
        <v>0</v>
      </c>
      <c r="AF19" s="3">
        <f>SUM('2003'!$C19:$E19)</f>
        <v>0</v>
      </c>
      <c r="AG19" s="3">
        <f>SUM('2004'!$C19:$E19)</f>
        <v>0</v>
      </c>
      <c r="AH19" s="3">
        <f>SUM('2005'!$C19:$E19)</f>
        <v>0</v>
      </c>
      <c r="AI19" s="3">
        <f>SUM('2006'!$C19:$E19)</f>
        <v>0</v>
      </c>
      <c r="AJ19" s="3">
        <f>SUM('2007'!$C19:$E19)</f>
        <v>0</v>
      </c>
      <c r="AK19" s="3">
        <f>SUM('2008'!$C19:$E19)</f>
        <v>113</v>
      </c>
      <c r="AL19" s="3">
        <f>SUM('2009'!$C19:$E19)</f>
        <v>95</v>
      </c>
      <c r="AM19" s="3">
        <f>SUM('2010'!$C19:$E19)</f>
        <v>262</v>
      </c>
      <c r="AN19" s="603">
        <f>AVERAGE(AO19,AM19)</f>
        <v>255</v>
      </c>
      <c r="AO19" s="89">
        <f>SUM('2012'!$C19:$E19)</f>
        <v>248</v>
      </c>
      <c r="AP19" s="6">
        <f>'2000'!$M19</f>
        <v>0</v>
      </c>
      <c r="AQ19" s="9">
        <f>'2001'!$L19</f>
        <v>0</v>
      </c>
      <c r="AR19" s="3">
        <f>'2002'!$L19</f>
        <v>0</v>
      </c>
      <c r="AS19" s="3">
        <f>'2003'!$L19</f>
        <v>0</v>
      </c>
      <c r="AT19" s="3">
        <f>'2004'!$L19</f>
        <v>0</v>
      </c>
      <c r="AU19" s="3">
        <f>'2005'!$L19</f>
        <v>0</v>
      </c>
      <c r="AV19" s="3">
        <f>'2006'!L19</f>
        <v>0</v>
      </c>
      <c r="AW19" s="3">
        <f>'2007'!$L19</f>
        <v>0</v>
      </c>
      <c r="AX19" s="3">
        <f>'2008'!$L19</f>
        <v>0</v>
      </c>
      <c r="AY19" s="3">
        <f>'2009'!$L19</f>
        <v>0</v>
      </c>
      <c r="AZ19" s="5">
        <f>'2010'!$L19</f>
        <v>0</v>
      </c>
      <c r="BA19" s="5" t="str">
        <f>'2011'!$L19</f>
        <v xml:space="preserve">  </v>
      </c>
      <c r="BB19" s="477">
        <f>'2012'!$L19</f>
        <v>1</v>
      </c>
      <c r="BC19" s="612">
        <f>'2000'!$I19</f>
        <v>0</v>
      </c>
      <c r="BD19" s="9">
        <f>'2001'!$H19</f>
        <v>0</v>
      </c>
      <c r="BE19" s="3">
        <f>'2002'!$H19</f>
        <v>0</v>
      </c>
      <c r="BF19" s="3">
        <f>'2003'!$H19</f>
        <v>0</v>
      </c>
      <c r="BG19" s="3">
        <f>'2004'!$H19</f>
        <v>0</v>
      </c>
      <c r="BH19" s="3">
        <f>'2005'!$H19</f>
        <v>0</v>
      </c>
      <c r="BI19" s="3">
        <f>'2006'!$H19</f>
        <v>0</v>
      </c>
      <c r="BJ19" s="3">
        <f>'2007'!$H19</f>
        <v>0</v>
      </c>
      <c r="BK19" s="3">
        <f>'2008'!$H19</f>
        <v>0</v>
      </c>
      <c r="BL19" s="3">
        <f>'2009'!$H19</f>
        <v>0</v>
      </c>
      <c r="BM19" s="5">
        <f>'2010'!$H19</f>
        <v>0</v>
      </c>
      <c r="BN19" s="72" t="str">
        <f>'2011'!$H19</f>
        <v xml:space="preserve">  </v>
      </c>
      <c r="BO19" s="5"/>
      <c r="BP19" s="6">
        <f>'2000'!$P19</f>
        <v>0</v>
      </c>
      <c r="BQ19" s="9">
        <f>'2001'!$O19</f>
        <v>0</v>
      </c>
      <c r="BR19" s="3">
        <f>'2002'!$O19</f>
        <v>0</v>
      </c>
      <c r="BS19" s="3">
        <f>'2003'!$O19</f>
        <v>0</v>
      </c>
      <c r="BT19" s="3">
        <f>'2004'!$O19</f>
        <v>0</v>
      </c>
      <c r="BU19" s="3">
        <f>'2005'!$O19</f>
        <v>0</v>
      </c>
      <c r="BV19" s="3">
        <f>'2006'!O19</f>
        <v>0</v>
      </c>
      <c r="BW19" s="3">
        <f>'2007'!$O19</f>
        <v>0</v>
      </c>
      <c r="BX19" s="3">
        <f>'2008'!$O19</f>
        <v>0</v>
      </c>
      <c r="BY19" s="3">
        <f>'2009'!$O19</f>
        <v>0</v>
      </c>
      <c r="BZ19" s="5">
        <f>'2010'!$O19</f>
        <v>1</v>
      </c>
      <c r="CA19" s="72" t="str">
        <f>'2011'!$O19</f>
        <v xml:space="preserve">  </v>
      </c>
      <c r="CB19" s="5"/>
      <c r="CC19" s="6">
        <f>'2000'!$F19</f>
        <v>0</v>
      </c>
      <c r="CD19" s="9">
        <f>'2001'!$E19</f>
        <v>0</v>
      </c>
      <c r="CE19" s="3">
        <f>'2002'!$E19</f>
        <v>0</v>
      </c>
      <c r="CF19" s="3">
        <f>'2003'!$O19</f>
        <v>0</v>
      </c>
      <c r="CG19" s="3">
        <f>'2004'!$E19</f>
        <v>0</v>
      </c>
      <c r="CH19" s="3">
        <f>'2005'!$E19</f>
        <v>0</v>
      </c>
      <c r="CI19" s="3">
        <f>'2006'!E19</f>
        <v>0</v>
      </c>
      <c r="CJ19" s="3">
        <f>'2007'!$E19</f>
        <v>0</v>
      </c>
      <c r="CK19" s="3">
        <f>'2008'!$E19</f>
        <v>0</v>
      </c>
      <c r="CL19" s="3">
        <f>'2009'!$E19</f>
        <v>0</v>
      </c>
      <c r="CM19" s="5">
        <f>'2010'!$E19</f>
        <v>139</v>
      </c>
      <c r="CN19" s="72" t="str">
        <f>'2011'!$E19</f>
        <v xml:space="preserve">  </v>
      </c>
      <c r="CO19" s="5"/>
      <c r="CP19" s="6">
        <f>'2000'!$L19</f>
        <v>0</v>
      </c>
      <c r="CQ19" s="9">
        <f>'2001'!$K19</f>
        <v>0</v>
      </c>
      <c r="CR19" s="3">
        <f>'2002'!$K19</f>
        <v>0</v>
      </c>
      <c r="CS19" s="3">
        <f>'2003'!$K19</f>
        <v>0</v>
      </c>
      <c r="CT19" s="3">
        <f>'2004'!$K19</f>
        <v>0</v>
      </c>
      <c r="CU19" s="3">
        <f>'2005'!$KM19</f>
        <v>0</v>
      </c>
      <c r="CV19" s="3">
        <f>'2006'!K19</f>
        <v>0</v>
      </c>
      <c r="CW19" s="3">
        <f>'2007'!$K19</f>
        <v>0</v>
      </c>
      <c r="CX19" s="3">
        <f>'2008'!$K19</f>
        <v>7</v>
      </c>
      <c r="CY19" s="3">
        <f>'2009'!$K19</f>
        <v>0</v>
      </c>
      <c r="CZ19" s="5">
        <f>'2010'!$K19</f>
        <v>1</v>
      </c>
      <c r="DA19" s="72" t="str">
        <f>'2011'!$K19</f>
        <v xml:space="preserve">  </v>
      </c>
      <c r="DB19" s="5"/>
      <c r="DC19" s="483" t="str">
        <f>IFERROR('2000'!$S19,"")</f>
        <v/>
      </c>
      <c r="DD19" s="70" t="str">
        <f>IFERROR('2001'!$R19,"")</f>
        <v/>
      </c>
      <c r="DE19" s="70">
        <f>IFERROR('2002'!$R19,)</f>
        <v>0</v>
      </c>
      <c r="DF19" s="70">
        <f>IFERROR('2003'!$R19,)</f>
        <v>0</v>
      </c>
      <c r="DG19" s="70">
        <f>IFERROR('2004'!$R19,)</f>
        <v>0</v>
      </c>
      <c r="DH19" s="70">
        <f>IFERROR('2005'!$R19,)</f>
        <v>0</v>
      </c>
      <c r="DI19" s="70">
        <f>IFERROR('2006'!R19,)</f>
        <v>0</v>
      </c>
      <c r="DJ19" s="70">
        <f>IFERROR('2007'!$R19,)</f>
        <v>0</v>
      </c>
      <c r="DK19" s="70">
        <f>IFERROR('2008'!$R19,)</f>
        <v>0</v>
      </c>
      <c r="DL19" s="70">
        <f>IFERROR('2009'!$R19,)</f>
        <v>0</v>
      </c>
      <c r="DM19" s="485">
        <f>IFERROR('2010'!$R19,)</f>
        <v>0</v>
      </c>
      <c r="DN19" s="486">
        <f>IFERROR('2011'!$R19,)</f>
        <v>0</v>
      </c>
    </row>
    <row r="20" spans="1:118" ht="14.4" thickTop="1" thickBot="1">
      <c r="A20" s="3" t="str">
        <f>'2011'!A20</f>
        <v>Jackson</v>
      </c>
      <c r="B20" s="3" t="str">
        <f>'2012'!B20</f>
        <v>Committed Alliance to Strays (C.A.T.S.)</v>
      </c>
      <c r="C20" s="3">
        <f>SUM('2000'!G20:I20)</f>
        <v>0</v>
      </c>
      <c r="D20" s="3">
        <f>SUM('2001'!F20:H20)</f>
        <v>0</v>
      </c>
      <c r="E20" s="3">
        <f>'2002'!F20+'2002'!G20+'2002'!H20</f>
        <v>0</v>
      </c>
      <c r="F20" s="3">
        <f>'2003'!F20+'2003'!G20+'2003'!H20</f>
        <v>0</v>
      </c>
      <c r="G20" s="3">
        <f>'2004'!F20+'2004'!G20+'2004'!H20</f>
        <v>0</v>
      </c>
      <c r="H20" s="3">
        <f>SUM('2005'!$F20:$H20)</f>
        <v>0</v>
      </c>
      <c r="I20" s="3">
        <f>SUM('2006'!$F20:$H20)</f>
        <v>0</v>
      </c>
      <c r="J20" s="3">
        <f>SUM('2007'!$F20:$H20)</f>
        <v>0</v>
      </c>
      <c r="K20" s="3">
        <f>SUM('2008'!$F20:$H20)</f>
        <v>0</v>
      </c>
      <c r="L20" s="3">
        <f>SUM('2009'!$F20:$H20)</f>
        <v>535</v>
      </c>
      <c r="M20" s="3">
        <f>SUM('2010'!$F20:$H20)</f>
        <v>570</v>
      </c>
      <c r="N20" s="3">
        <f>SUM('2011'!$F20:$H20)</f>
        <v>0</v>
      </c>
      <c r="O20" s="89">
        <f>SUM('2012'!$F20:$H20)</f>
        <v>0</v>
      </c>
      <c r="P20" s="458">
        <f>'2000'!Q20</f>
        <v>0</v>
      </c>
      <c r="Q20" s="9">
        <f>'2001'!P20</f>
        <v>0</v>
      </c>
      <c r="R20" s="3">
        <f>'2002'!P20</f>
        <v>0</v>
      </c>
      <c r="S20" s="3">
        <f>'2003'!P20</f>
        <v>0</v>
      </c>
      <c r="T20" s="3">
        <f>'2004'!P20</f>
        <v>0</v>
      </c>
      <c r="U20" s="3">
        <f>'2005'!P20</f>
        <v>0</v>
      </c>
      <c r="V20" s="3">
        <f>'2006'!P20</f>
        <v>0</v>
      </c>
      <c r="W20" s="3">
        <f>'2007'!$P20</f>
        <v>0</v>
      </c>
      <c r="X20" s="3">
        <f>'2008'!$P20</f>
        <v>0</v>
      </c>
      <c r="Y20" s="3">
        <f>'2009'!$P20</f>
        <v>41</v>
      </c>
      <c r="Z20" s="3">
        <f>'2010'!$P20</f>
        <v>49</v>
      </c>
      <c r="AA20" s="3" t="str">
        <f>'2011'!$P20</f>
        <v xml:space="preserve">  </v>
      </c>
      <c r="AB20" s="89">
        <f>'2012'!$P20</f>
        <v>0</v>
      </c>
      <c r="AC20" s="6">
        <f>SUM('2000'!$D20:$F20)</f>
        <v>0</v>
      </c>
      <c r="AD20" s="3">
        <f>SUM('2001'!$C20:$E20)</f>
        <v>0</v>
      </c>
      <c r="AE20" s="3">
        <f>SUM('2002'!$C20:$E20)</f>
        <v>0</v>
      </c>
      <c r="AF20" s="3">
        <f>SUM('2003'!$C20:$E20)</f>
        <v>0</v>
      </c>
      <c r="AG20" s="3">
        <f>SUM('2004'!$C20:$E20)</f>
        <v>0</v>
      </c>
      <c r="AH20" s="3">
        <f>SUM('2005'!$C20:$E20)</f>
        <v>0</v>
      </c>
      <c r="AI20" s="3">
        <f>SUM('2006'!$C20:$E20)</f>
        <v>0</v>
      </c>
      <c r="AJ20" s="3">
        <f>SUM('2007'!$C20:$E20)</f>
        <v>0</v>
      </c>
      <c r="AK20" s="3">
        <f>SUM('2008'!$C20:$E20)</f>
        <v>0</v>
      </c>
      <c r="AL20" s="3">
        <f>SUM('2009'!$C20:$E20)</f>
        <v>0</v>
      </c>
      <c r="AM20" s="3">
        <f>SUM('2010'!$C20:$E20)</f>
        <v>0</v>
      </c>
      <c r="AN20" s="3">
        <f>SUM('2011'!$C20:$E20)</f>
        <v>0</v>
      </c>
      <c r="AO20" s="89">
        <f>SUM('2012'!$C20:$E20)</f>
        <v>0</v>
      </c>
      <c r="AP20" s="6">
        <f>'2000'!$M20</f>
        <v>0</v>
      </c>
      <c r="AQ20" s="9">
        <f>'2001'!$L20</f>
        <v>0</v>
      </c>
      <c r="AR20" s="3">
        <f>'2002'!$L20</f>
        <v>0</v>
      </c>
      <c r="AS20" s="3">
        <f>'2003'!$L20</f>
        <v>0</v>
      </c>
      <c r="AT20" s="3">
        <f>'2004'!$L20</f>
        <v>0</v>
      </c>
      <c r="AU20" s="3">
        <f>'2005'!$L20</f>
        <v>0</v>
      </c>
      <c r="AV20" s="3">
        <f>'2006'!L20</f>
        <v>0</v>
      </c>
      <c r="AW20" s="3">
        <f>'2007'!$L20</f>
        <v>0</v>
      </c>
      <c r="AX20" s="3">
        <f>'2008'!$L20</f>
        <v>0</v>
      </c>
      <c r="AY20" s="3">
        <f>'2009'!$L20</f>
        <v>0</v>
      </c>
      <c r="AZ20" s="5">
        <f>'2010'!$L20</f>
        <v>0</v>
      </c>
      <c r="BA20" s="5" t="str">
        <f>'2011'!$L20</f>
        <v xml:space="preserve">  </v>
      </c>
      <c r="BB20" s="477">
        <f>'2012'!$L20</f>
        <v>0</v>
      </c>
      <c r="BC20" s="612">
        <f>'2000'!$I20</f>
        <v>0</v>
      </c>
      <c r="BD20" s="9">
        <f>'2001'!$H20</f>
        <v>0</v>
      </c>
      <c r="BE20" s="3">
        <f>'2002'!$H20</f>
        <v>0</v>
      </c>
      <c r="BF20" s="3">
        <f>'2003'!$H20</f>
        <v>0</v>
      </c>
      <c r="BG20" s="3">
        <f>'2004'!$H20</f>
        <v>0</v>
      </c>
      <c r="BH20" s="3">
        <f>'2005'!$H20</f>
        <v>0</v>
      </c>
      <c r="BI20" s="3">
        <f>'2006'!$H20</f>
        <v>0</v>
      </c>
      <c r="BJ20" s="3">
        <f>'2007'!$H20</f>
        <v>0</v>
      </c>
      <c r="BK20" s="3">
        <f>'2008'!$H20</f>
        <v>0</v>
      </c>
      <c r="BL20" s="3">
        <f>'2009'!$H20</f>
        <v>0</v>
      </c>
      <c r="BM20" s="5">
        <f>'2010'!$H20</f>
        <v>0</v>
      </c>
      <c r="BN20" s="72" t="str">
        <f>'2011'!$H20</f>
        <v xml:space="preserve">  </v>
      </c>
      <c r="BO20" s="5"/>
      <c r="BP20" s="6">
        <f>'2000'!$P20</f>
        <v>0</v>
      </c>
      <c r="BQ20" s="9">
        <f>'2001'!$O20</f>
        <v>0</v>
      </c>
      <c r="BR20" s="3">
        <f>'2002'!$O20</f>
        <v>0</v>
      </c>
      <c r="BS20" s="3">
        <f>'2003'!$O20</f>
        <v>0</v>
      </c>
      <c r="BT20" s="3">
        <f>'2004'!$O20</f>
        <v>0</v>
      </c>
      <c r="BU20" s="3">
        <f>'2005'!$O20</f>
        <v>0</v>
      </c>
      <c r="BV20" s="3">
        <f>'2006'!O20</f>
        <v>0</v>
      </c>
      <c r="BW20" s="3">
        <f>'2007'!$O20</f>
        <v>0</v>
      </c>
      <c r="BX20" s="3">
        <f>'2008'!$O20</f>
        <v>0</v>
      </c>
      <c r="BY20" s="3">
        <f>'2009'!$O20</f>
        <v>0</v>
      </c>
      <c r="BZ20" s="5">
        <f>'2010'!$O20</f>
        <v>0</v>
      </c>
      <c r="CA20" s="72" t="str">
        <f>'2011'!$O20</f>
        <v xml:space="preserve">  </v>
      </c>
      <c r="CB20" s="5"/>
      <c r="CC20" s="6">
        <f>'2000'!$F20</f>
        <v>0</v>
      </c>
      <c r="CD20" s="9">
        <f>'2001'!$E20</f>
        <v>0</v>
      </c>
      <c r="CE20" s="3">
        <f>'2002'!$E20</f>
        <v>0</v>
      </c>
      <c r="CF20" s="3">
        <f>'2003'!$O20</f>
        <v>0</v>
      </c>
      <c r="CG20" s="3">
        <f>'2004'!$E20</f>
        <v>0</v>
      </c>
      <c r="CH20" s="3">
        <f>'2005'!$E20</f>
        <v>0</v>
      </c>
      <c r="CI20" s="3">
        <f>'2006'!E20</f>
        <v>0</v>
      </c>
      <c r="CJ20" s="3">
        <f>'2007'!$E20</f>
        <v>0</v>
      </c>
      <c r="CK20" s="3">
        <f>'2008'!$E20</f>
        <v>0</v>
      </c>
      <c r="CL20" s="3">
        <f>'2009'!$E20</f>
        <v>0</v>
      </c>
      <c r="CM20" s="5">
        <f>'2010'!$E20</f>
        <v>0</v>
      </c>
      <c r="CN20" s="72" t="str">
        <f>'2011'!$E20</f>
        <v xml:space="preserve">  </v>
      </c>
      <c r="CO20" s="5"/>
      <c r="CP20" s="6">
        <f>'2000'!$L20</f>
        <v>0</v>
      </c>
      <c r="CQ20" s="9">
        <f>'2001'!$K20</f>
        <v>0</v>
      </c>
      <c r="CR20" s="3">
        <f>'2002'!$K20</f>
        <v>0</v>
      </c>
      <c r="CS20" s="3">
        <f>'2003'!$K20</f>
        <v>0</v>
      </c>
      <c r="CT20" s="3">
        <f>'2004'!$K20</f>
        <v>0</v>
      </c>
      <c r="CU20" s="3">
        <f>'2005'!$KM20</f>
        <v>0</v>
      </c>
      <c r="CV20" s="3">
        <f>'2006'!K20</f>
        <v>0</v>
      </c>
      <c r="CW20" s="3">
        <f>'2007'!$K20</f>
        <v>0</v>
      </c>
      <c r="CX20" s="3">
        <f>'2008'!$K20</f>
        <v>0</v>
      </c>
      <c r="CY20" s="3">
        <f>'2009'!$K20</f>
        <v>0</v>
      </c>
      <c r="CZ20" s="5">
        <f>'2010'!$K20</f>
        <v>0</v>
      </c>
      <c r="DA20" s="72" t="str">
        <f>'2011'!$K20</f>
        <v xml:space="preserve">  </v>
      </c>
      <c r="DB20" s="5"/>
      <c r="DC20" s="483" t="str">
        <f>IFERROR('2000'!$S20,"")</f>
        <v/>
      </c>
      <c r="DD20" s="70" t="str">
        <f>IFERROR('2001'!$R20,"")</f>
        <v/>
      </c>
      <c r="DE20" s="70">
        <f>IFERROR('2002'!$R20,)</f>
        <v>0</v>
      </c>
      <c r="DF20" s="70">
        <f>IFERROR('2003'!$R20,)</f>
        <v>0</v>
      </c>
      <c r="DG20" s="70">
        <f>IFERROR('2004'!$R20,)</f>
        <v>0</v>
      </c>
      <c r="DH20" s="70">
        <f>IFERROR('2005'!$R20,)</f>
        <v>0</v>
      </c>
      <c r="DI20" s="70">
        <f>IFERROR('2006'!R20,)</f>
        <v>0</v>
      </c>
      <c r="DJ20" s="70">
        <f>IFERROR('2007'!$R20,)</f>
        <v>0</v>
      </c>
      <c r="DK20" s="70">
        <f>IFERROR('2008'!$R20,)</f>
        <v>0</v>
      </c>
      <c r="DL20" s="70">
        <f>IFERROR('2009'!$R20,)</f>
        <v>0</v>
      </c>
      <c r="DM20" s="485">
        <f>IFERROR('2010'!$R20,)</f>
        <v>0</v>
      </c>
      <c r="DN20" s="486">
        <f>IFERROR('2011'!$R20,)</f>
        <v>0</v>
      </c>
    </row>
    <row r="21" spans="1:118" ht="14.4" thickTop="1" thickBot="1">
      <c r="A21" s="3" t="str">
        <f>'2011'!A21</f>
        <v>Coos</v>
      </c>
      <c r="B21" s="3" t="str">
        <f>'2012'!B21</f>
        <v>Coos County Animal Shelter</v>
      </c>
      <c r="C21" s="3">
        <f>SUM('2000'!G21:I21)</f>
        <v>1675</v>
      </c>
      <c r="D21" s="3">
        <f>SUM('2001'!F21:H21)</f>
        <v>2376</v>
      </c>
      <c r="E21" s="3">
        <f>'2002'!F21+'2002'!G21+'2002'!H21</f>
        <v>1883</v>
      </c>
      <c r="F21" s="3">
        <f>'2003'!F21+'2003'!G21+'2003'!H21</f>
        <v>1912</v>
      </c>
      <c r="G21" s="3">
        <f>'2004'!F21+'2004'!G21+'2004'!H21</f>
        <v>1962</v>
      </c>
      <c r="H21" s="3">
        <f>SUM('2005'!$F21:$H21)</f>
        <v>1845</v>
      </c>
      <c r="I21" s="3">
        <f>SUM('2006'!$F21:$H21)</f>
        <v>1600</v>
      </c>
      <c r="J21" s="603">
        <f>AVERAGE(K21,I21)</f>
        <v>1498.5</v>
      </c>
      <c r="K21" s="3">
        <f>SUM('2008'!$F21:$H21)</f>
        <v>1397</v>
      </c>
      <c r="L21" s="3">
        <f>SUM('2009'!$F21:$H21)</f>
        <v>1326</v>
      </c>
      <c r="M21" s="3">
        <f>SUM('2010'!$F21:$H21)</f>
        <v>1077</v>
      </c>
      <c r="N21" s="3">
        <f>SUM('2011'!$F21:$H21)</f>
        <v>944</v>
      </c>
      <c r="O21" s="89">
        <f>SUM('2012'!$F21:$H21)</f>
        <v>883</v>
      </c>
      <c r="P21" s="458">
        <f>'2000'!Q21</f>
        <v>1367</v>
      </c>
      <c r="Q21" s="9">
        <f>'2001'!P21</f>
        <v>1202</v>
      </c>
      <c r="R21" s="3">
        <f>'2002'!P21</f>
        <v>1328</v>
      </c>
      <c r="S21" s="3">
        <f>'2003'!P21</f>
        <v>1234</v>
      </c>
      <c r="T21" s="3">
        <f>'2004'!P21</f>
        <v>1650</v>
      </c>
      <c r="U21" s="3">
        <f>'2005'!P21</f>
        <v>1517</v>
      </c>
      <c r="V21" s="3">
        <f>'2006'!P21</f>
        <v>1023</v>
      </c>
      <c r="W21" s="603">
        <f>AVERAGE(X21,V21)</f>
        <v>1052</v>
      </c>
      <c r="X21" s="3">
        <f>'2008'!$P21</f>
        <v>1081</v>
      </c>
      <c r="Y21" s="3">
        <f>'2009'!$P21</f>
        <v>901</v>
      </c>
      <c r="Z21" s="3">
        <f>'2010'!$P21</f>
        <v>357</v>
      </c>
      <c r="AA21" s="3">
        <f>'2011'!$P21</f>
        <v>264</v>
      </c>
      <c r="AB21" s="89">
        <f>'2012'!$P21</f>
        <v>389</v>
      </c>
      <c r="AC21" s="6">
        <f>SUM('2000'!$D21:$F21)</f>
        <v>1409</v>
      </c>
      <c r="AD21" s="3">
        <f>SUM('2001'!$C21:$E21)</f>
        <v>960</v>
      </c>
      <c r="AE21" s="3">
        <f>SUM('2002'!$C21:$E21)</f>
        <v>1418</v>
      </c>
      <c r="AF21" s="3">
        <f>SUM('2003'!$C21:$E21)</f>
        <v>1392</v>
      </c>
      <c r="AG21" s="3">
        <f>SUM('2004'!$C21:$E21)</f>
        <v>1075</v>
      </c>
      <c r="AH21" s="3">
        <f>SUM('2005'!$C21:$E21)</f>
        <v>993</v>
      </c>
      <c r="AI21" s="3">
        <f>SUM('2006'!$C21:$E21)</f>
        <v>1056</v>
      </c>
      <c r="AJ21" s="603">
        <f>AVERAGE(AK21,AI21)</f>
        <v>858</v>
      </c>
      <c r="AK21" s="3">
        <f>SUM('2008'!$C21:$E21)</f>
        <v>660</v>
      </c>
      <c r="AL21" s="3">
        <f>SUM('2009'!$C21:$E21)</f>
        <v>859</v>
      </c>
      <c r="AM21" s="3">
        <f>SUM('2010'!$C21:$E21)</f>
        <v>904</v>
      </c>
      <c r="AN21" s="3">
        <f>SUM('2011'!$C21:$E21)</f>
        <v>888</v>
      </c>
      <c r="AO21" s="89">
        <f>SUM('2012'!$C21:$E21)</f>
        <v>641</v>
      </c>
      <c r="AP21" s="6">
        <f>'2000'!$M21</f>
        <v>746</v>
      </c>
      <c r="AQ21" s="9">
        <f>'2001'!$L21</f>
        <v>513</v>
      </c>
      <c r="AR21" s="3">
        <f>'2002'!$L21</f>
        <v>607</v>
      </c>
      <c r="AS21" s="3">
        <f>'2003'!$L21</f>
        <v>511</v>
      </c>
      <c r="AT21" s="3">
        <f>'2004'!$L21</f>
        <v>248</v>
      </c>
      <c r="AU21" s="3">
        <f>'2005'!$L21</f>
        <v>240</v>
      </c>
      <c r="AV21" s="3">
        <f>'2006'!L21</f>
        <v>225</v>
      </c>
      <c r="AW21" s="603">
        <f>AVERAGE(AX21,AV21)</f>
        <v>197.5</v>
      </c>
      <c r="AX21" s="3">
        <f>'2008'!$L21</f>
        <v>170</v>
      </c>
      <c r="AY21" s="3">
        <f>'2009'!$L21</f>
        <v>41</v>
      </c>
      <c r="AZ21" s="5">
        <f>'2010'!$L21</f>
        <v>39</v>
      </c>
      <c r="BA21" s="5">
        <f>'2011'!$L21</f>
        <v>41</v>
      </c>
      <c r="BB21" s="477">
        <f>'2012'!$L21</f>
        <v>36</v>
      </c>
      <c r="BC21" s="612">
        <f>'2000'!$I21</f>
        <v>0</v>
      </c>
      <c r="BD21" s="9">
        <f>'2001'!$H21</f>
        <v>0</v>
      </c>
      <c r="BE21" s="3">
        <f>'2002'!$H21</f>
        <v>0</v>
      </c>
      <c r="BF21" s="3">
        <f>'2003'!$H21</f>
        <v>0</v>
      </c>
      <c r="BG21" s="3">
        <f>'2004'!$H21</f>
        <v>0</v>
      </c>
      <c r="BH21" s="3">
        <f>'2005'!$H21</f>
        <v>0</v>
      </c>
      <c r="BI21" s="3">
        <f>'2006'!$H21</f>
        <v>0</v>
      </c>
      <c r="BJ21" s="3">
        <f>'2007'!$H21</f>
        <v>0</v>
      </c>
      <c r="BK21" s="3">
        <f>'2008'!$H21</f>
        <v>0</v>
      </c>
      <c r="BL21" s="3">
        <f>'2009'!$H21</f>
        <v>0</v>
      </c>
      <c r="BM21" s="5">
        <f>'2010'!$H21</f>
        <v>0</v>
      </c>
      <c r="BN21" s="72">
        <f>'2011'!$H21</f>
        <v>0</v>
      </c>
      <c r="BO21" s="5"/>
      <c r="BP21" s="6">
        <f>'2000'!$P21</f>
        <v>0</v>
      </c>
      <c r="BQ21" s="9">
        <f>'2001'!$O21</f>
        <v>0</v>
      </c>
      <c r="BR21" s="3">
        <f>'2002'!$O21</f>
        <v>0</v>
      </c>
      <c r="BS21" s="3">
        <f>'2003'!$O21</f>
        <v>0</v>
      </c>
      <c r="BT21" s="3">
        <f>'2004'!$O21</f>
        <v>0</v>
      </c>
      <c r="BU21" s="3">
        <f>'2005'!$O21</f>
        <v>0</v>
      </c>
      <c r="BV21" s="3">
        <f>'2006'!O21</f>
        <v>192</v>
      </c>
      <c r="BW21" s="3">
        <f>'2007'!$O21</f>
        <v>0</v>
      </c>
      <c r="BX21" s="3">
        <f>'2008'!$O21</f>
        <v>102</v>
      </c>
      <c r="BY21" s="3">
        <f>'2009'!$O21</f>
        <v>199</v>
      </c>
      <c r="BZ21" s="5">
        <f>'2010'!$O21</f>
        <v>236</v>
      </c>
      <c r="CA21" s="72">
        <f>'2011'!$O21</f>
        <v>266</v>
      </c>
      <c r="CB21" s="5"/>
      <c r="CC21" s="6">
        <f>'2000'!$F21</f>
        <v>0</v>
      </c>
      <c r="CD21" s="9">
        <f>'2001'!$E21</f>
        <v>0</v>
      </c>
      <c r="CE21" s="3">
        <f>'2002'!$E21</f>
        <v>0</v>
      </c>
      <c r="CF21" s="3">
        <f>'2003'!$O21</f>
        <v>0</v>
      </c>
      <c r="CG21" s="3">
        <f>'2004'!$E21</f>
        <v>0</v>
      </c>
      <c r="CH21" s="3">
        <f>'2005'!$E21</f>
        <v>0</v>
      </c>
      <c r="CI21" s="3">
        <f>'2006'!E21</f>
        <v>0</v>
      </c>
      <c r="CJ21" s="3">
        <f>'2007'!$E21</f>
        <v>0</v>
      </c>
      <c r="CK21" s="3">
        <f>'2008'!$E21</f>
        <v>0</v>
      </c>
      <c r="CL21" s="3">
        <f>'2009'!$E21</f>
        <v>0</v>
      </c>
      <c r="CM21" s="5">
        <f>'2010'!$E21</f>
        <v>0</v>
      </c>
      <c r="CN21" s="72">
        <f>'2011'!$E21</f>
        <v>8</v>
      </c>
      <c r="CO21" s="5"/>
      <c r="CP21" s="6">
        <f>'2000'!$L21</f>
        <v>0</v>
      </c>
      <c r="CQ21" s="9">
        <f>'2001'!$K21</f>
        <v>0</v>
      </c>
      <c r="CR21" s="3">
        <f>'2002'!$K21</f>
        <v>0</v>
      </c>
      <c r="CS21" s="3">
        <f>'2003'!$K21</f>
        <v>0</v>
      </c>
      <c r="CT21" s="3">
        <f>'2004'!$K21</f>
        <v>152</v>
      </c>
      <c r="CU21" s="3">
        <f>'2005'!$KM21</f>
        <v>0</v>
      </c>
      <c r="CV21" s="3">
        <f>'2006'!K21</f>
        <v>194</v>
      </c>
      <c r="CW21" s="3">
        <f>'2007'!$K21</f>
        <v>0</v>
      </c>
      <c r="CX21" s="3">
        <f>'2008'!$K21</f>
        <v>145</v>
      </c>
      <c r="CY21" s="3">
        <f>'2009'!$K21</f>
        <v>256</v>
      </c>
      <c r="CZ21" s="5">
        <f>'2010'!$K21</f>
        <v>306</v>
      </c>
      <c r="DA21" s="72">
        <f>'2011'!$K21</f>
        <v>232</v>
      </c>
      <c r="DB21" s="5"/>
      <c r="DC21" s="483">
        <f>IFERROR('2000'!$S21,"")</f>
        <v>0.11213626685592619</v>
      </c>
      <c r="DD21" s="70">
        <f>IFERROR('2001'!$R21,"")</f>
        <v>0</v>
      </c>
      <c r="DE21" s="70">
        <f>IFERROR('2002'!$R21,)</f>
        <v>7.9689703808180537E-2</v>
      </c>
      <c r="DF21" s="70">
        <f>IFERROR('2003'!$R21,)</f>
        <v>0</v>
      </c>
      <c r="DG21" s="70">
        <f>IFERROR('2004'!$R21,)</f>
        <v>0.1655813953488372</v>
      </c>
      <c r="DH21" s="70">
        <f>IFERROR('2005'!$R21,)</f>
        <v>0.19033232628398791</v>
      </c>
      <c r="DI21" s="70">
        <f>IFERROR('2006'!R21,)</f>
        <v>0.22348484848484848</v>
      </c>
      <c r="DJ21" s="70">
        <f>IFERROR('2007'!$R21,)</f>
        <v>0</v>
      </c>
      <c r="DK21" s="70">
        <f>IFERROR('2008'!$R21,)</f>
        <v>0.20757575757575758</v>
      </c>
      <c r="DL21" s="70">
        <f>IFERROR('2009'!$R21,)</f>
        <v>0.22933643771827705</v>
      </c>
      <c r="DM21" s="485">
        <f>IFERROR('2010'!$R21,)</f>
        <v>0.19800884955752213</v>
      </c>
      <c r="DN21" s="486">
        <f>IFERROR('2011'!$R21,)</f>
        <v>0.30067567567567566</v>
      </c>
    </row>
    <row r="22" spans="1:118" ht="14.4" thickTop="1" thickBot="1">
      <c r="A22" s="3" t="str">
        <f>'2011'!A22</f>
        <v>Curry</v>
      </c>
      <c r="B22" s="3" t="str">
        <f>'2012'!B22</f>
        <v>Curry County Animal Shelter</v>
      </c>
      <c r="C22" s="3">
        <f>SUM('2000'!G22:I22)</f>
        <v>0</v>
      </c>
      <c r="D22" s="3">
        <f>SUM('2001'!F22:H22)</f>
        <v>0</v>
      </c>
      <c r="E22" s="3">
        <f>'2002'!F22+'2002'!G22+'2002'!H22</f>
        <v>2</v>
      </c>
      <c r="F22" s="3">
        <f>'2003'!F22+'2003'!G22+'2003'!H22</f>
        <v>8</v>
      </c>
      <c r="G22" s="3">
        <f>'2004'!F22+'2004'!G22+'2004'!H22</f>
        <v>0</v>
      </c>
      <c r="H22" s="3">
        <f>SUM('2005'!$F22:$H22)</f>
        <v>0</v>
      </c>
      <c r="I22" s="3">
        <f>SUM('2006'!$F22:$H22)</f>
        <v>0</v>
      </c>
      <c r="J22" s="3">
        <f>SUM('2007'!$F22:$H22)</f>
        <v>0</v>
      </c>
      <c r="K22" s="3">
        <f>SUM('2008'!$F22:$H22)</f>
        <v>0</v>
      </c>
      <c r="L22" s="3">
        <f>SUM('2009'!$F22:$H22)</f>
        <v>0</v>
      </c>
      <c r="M22" s="3">
        <f>SUM('2010'!$F22:$H22)</f>
        <v>0</v>
      </c>
      <c r="N22" s="3">
        <f>SUM('2011'!$F22:$H22)</f>
        <v>33</v>
      </c>
      <c r="O22" s="89">
        <f>SUM('2012'!$F22:$H22)</f>
        <v>28</v>
      </c>
      <c r="P22" s="458">
        <f>'2000'!Q22</f>
        <v>0</v>
      </c>
      <c r="Q22" s="9">
        <f>'2001'!P22</f>
        <v>0</v>
      </c>
      <c r="R22" s="3">
        <f>'2002'!P22</f>
        <v>0</v>
      </c>
      <c r="S22" s="3">
        <f>'2003'!P22</f>
        <v>8</v>
      </c>
      <c r="T22" s="3">
        <f>'2004'!P22</f>
        <v>44</v>
      </c>
      <c r="U22" s="3">
        <f>'2005'!P22</f>
        <v>0</v>
      </c>
      <c r="V22" s="3">
        <f>'2006'!P22</f>
        <v>0</v>
      </c>
      <c r="W22" s="3">
        <f>'2007'!$P22</f>
        <v>0</v>
      </c>
      <c r="X22" s="3">
        <f>'2008'!$P22</f>
        <v>0</v>
      </c>
      <c r="Y22" s="3">
        <f>'2009'!$P22</f>
        <v>0</v>
      </c>
      <c r="Z22" s="3">
        <f>'2010'!$P22</f>
        <v>0</v>
      </c>
      <c r="AA22" s="3">
        <f>'2011'!$P22</f>
        <v>0</v>
      </c>
      <c r="AB22" s="89">
        <f>'2012'!$P22</f>
        <v>0</v>
      </c>
      <c r="AC22" s="6">
        <f>SUM('2000'!$D22:$F22)</f>
        <v>0</v>
      </c>
      <c r="AD22" s="3">
        <f>SUM('2001'!$C22:$E22)</f>
        <v>270</v>
      </c>
      <c r="AE22" s="3">
        <f>SUM('2002'!$C22:$E22)</f>
        <v>197</v>
      </c>
      <c r="AF22" s="3">
        <f>SUM('2003'!$C22:$E22)</f>
        <v>262</v>
      </c>
      <c r="AG22" s="3">
        <f>SUM('2004'!$C22:$E22)</f>
        <v>180</v>
      </c>
      <c r="AH22" s="3">
        <f>SUM('2005'!$C22:$E22)</f>
        <v>185</v>
      </c>
      <c r="AI22" s="3">
        <f>SUM('2006'!$C22:$E22)</f>
        <v>180</v>
      </c>
      <c r="AJ22" s="603">
        <f>AVERAGE(AK22,AI22)</f>
        <v>127.5</v>
      </c>
      <c r="AK22" s="3">
        <f>SUM('2008'!$C22:$E22)</f>
        <v>75</v>
      </c>
      <c r="AL22" s="3">
        <f>SUM('2009'!$C22:$E22)</f>
        <v>78</v>
      </c>
      <c r="AM22" s="3">
        <f>SUM('2010'!$C22:$E22)</f>
        <v>264</v>
      </c>
      <c r="AN22" s="3">
        <f>SUM('2011'!$C22:$E22)</f>
        <v>299</v>
      </c>
      <c r="AO22" s="89">
        <f>SUM('2012'!$C22:$E22)</f>
        <v>449</v>
      </c>
      <c r="AP22" s="6">
        <f>'2000'!$M22</f>
        <v>35</v>
      </c>
      <c r="AQ22" s="9">
        <f>'2001'!$L22</f>
        <v>122</v>
      </c>
      <c r="AR22" s="3">
        <f>'2002'!$L22</f>
        <v>57</v>
      </c>
      <c r="AS22" s="3">
        <f>'2003'!$L22</f>
        <v>63</v>
      </c>
      <c r="AT22" s="3">
        <f>'2004'!$L22</f>
        <v>45</v>
      </c>
      <c r="AU22" s="3">
        <f>'2005'!$L22</f>
        <v>30</v>
      </c>
      <c r="AV22" s="3">
        <f>'2006'!L22</f>
        <v>40</v>
      </c>
      <c r="AW22" s="603">
        <f>AVERAGE(AX22,AV22)</f>
        <v>20</v>
      </c>
      <c r="AX22" s="3">
        <f>'2008'!$L22</f>
        <v>0</v>
      </c>
      <c r="AY22" s="3">
        <f>'2009'!$L22</f>
        <v>2</v>
      </c>
      <c r="AZ22" s="5">
        <f>'2010'!$L22</f>
        <v>3</v>
      </c>
      <c r="BA22" s="5">
        <f>'2011'!$L22</f>
        <v>3</v>
      </c>
      <c r="BB22" s="477">
        <f>'2012'!$L22</f>
        <v>3</v>
      </c>
      <c r="BC22" s="612">
        <f>'2000'!$I22</f>
        <v>0</v>
      </c>
      <c r="BD22" s="9">
        <f>'2001'!$H22</f>
        <v>0</v>
      </c>
      <c r="BE22" s="3">
        <f>'2002'!$H22</f>
        <v>0</v>
      </c>
      <c r="BF22" s="3">
        <f>'2003'!$H22</f>
        <v>0</v>
      </c>
      <c r="BG22" s="3">
        <f>'2004'!$H22</f>
        <v>0</v>
      </c>
      <c r="BH22" s="3">
        <f>'2005'!$H22</f>
        <v>0</v>
      </c>
      <c r="BI22" s="3">
        <f>'2006'!$H22</f>
        <v>0</v>
      </c>
      <c r="BJ22" s="3">
        <f>'2007'!$H22</f>
        <v>0</v>
      </c>
      <c r="BK22" s="3">
        <f>'2008'!$H22</f>
        <v>0</v>
      </c>
      <c r="BL22" s="3">
        <f>'2009'!$H22</f>
        <v>0</v>
      </c>
      <c r="BM22" s="5">
        <f>'2010'!$H22</f>
        <v>0</v>
      </c>
      <c r="BN22" s="72">
        <f>'2011'!$H22</f>
        <v>0</v>
      </c>
      <c r="BO22" s="5"/>
      <c r="BP22" s="6">
        <f>'2000'!$P22</f>
        <v>0</v>
      </c>
      <c r="BQ22" s="9">
        <f>'2001'!$O22</f>
        <v>0</v>
      </c>
      <c r="BR22" s="3">
        <f>'2002'!$O22</f>
        <v>0</v>
      </c>
      <c r="BS22" s="3">
        <f>'2003'!$O22</f>
        <v>0</v>
      </c>
      <c r="BT22" s="3">
        <f>'2004'!$O22</f>
        <v>0</v>
      </c>
      <c r="BU22" s="3">
        <f>'2005'!$O22</f>
        <v>0</v>
      </c>
      <c r="BV22" s="3">
        <f>'2006'!O22</f>
        <v>0</v>
      </c>
      <c r="BW22" s="3">
        <f>'2007'!$O22</f>
        <v>0</v>
      </c>
      <c r="BX22" s="3">
        <f>'2008'!$O22</f>
        <v>0</v>
      </c>
      <c r="BY22" s="3">
        <f>'2009'!$O22</f>
        <v>0</v>
      </c>
      <c r="BZ22" s="5">
        <f>'2010'!$O22</f>
        <v>0</v>
      </c>
      <c r="CA22" s="72">
        <f>'2011'!$O22</f>
        <v>24</v>
      </c>
      <c r="CB22" s="5"/>
      <c r="CC22" s="6">
        <f>'2000'!$F22</f>
        <v>0</v>
      </c>
      <c r="CD22" s="9">
        <f>'2001'!$E22</f>
        <v>0</v>
      </c>
      <c r="CE22" s="3">
        <f>'2002'!$E22</f>
        <v>0</v>
      </c>
      <c r="CF22" s="3">
        <f>'2003'!$O22</f>
        <v>0</v>
      </c>
      <c r="CG22" s="3">
        <f>'2004'!$E22</f>
        <v>0</v>
      </c>
      <c r="CH22" s="3">
        <f>'2005'!$E22</f>
        <v>0</v>
      </c>
      <c r="CI22" s="3">
        <f>'2006'!E22</f>
        <v>0</v>
      </c>
      <c r="CJ22" s="3">
        <f>'2007'!$E22</f>
        <v>0</v>
      </c>
      <c r="CK22" s="3">
        <f>'2008'!$E22</f>
        <v>0</v>
      </c>
      <c r="CL22" s="3">
        <f>'2009'!$E22</f>
        <v>13</v>
      </c>
      <c r="CM22" s="5">
        <f>'2010'!$E22</f>
        <v>58</v>
      </c>
      <c r="CN22" s="72">
        <f>'2011'!$E22</f>
        <v>12</v>
      </c>
      <c r="CO22" s="5"/>
      <c r="CP22" s="6">
        <f>'2000'!$L22</f>
        <v>0</v>
      </c>
      <c r="CQ22" s="9">
        <f>'2001'!$K22</f>
        <v>0</v>
      </c>
      <c r="CR22" s="3">
        <f>'2002'!$K22</f>
        <v>0</v>
      </c>
      <c r="CS22" s="3">
        <f>'2003'!$K22</f>
        <v>50</v>
      </c>
      <c r="CT22" s="3">
        <f>'2004'!$K22</f>
        <v>20</v>
      </c>
      <c r="CU22" s="3">
        <f>'2005'!$KM22</f>
        <v>0</v>
      </c>
      <c r="CV22" s="3">
        <f>'2006'!K22</f>
        <v>30</v>
      </c>
      <c r="CW22" s="3">
        <f>'2007'!$K22</f>
        <v>0</v>
      </c>
      <c r="CX22" s="3">
        <f>'2008'!$K22</f>
        <v>9</v>
      </c>
      <c r="CY22" s="3">
        <f>'2009'!$K22</f>
        <v>14</v>
      </c>
      <c r="CZ22" s="5">
        <f>'2010'!$K22</f>
        <v>54</v>
      </c>
      <c r="DA22" s="72">
        <f>'2011'!$K22</f>
        <v>62</v>
      </c>
      <c r="DB22" s="5"/>
      <c r="DC22" s="483" t="str">
        <f>IFERROR('2000'!$S22,"")</f>
        <v/>
      </c>
      <c r="DD22" s="70">
        <f>IFERROR('2001'!$R22,"")</f>
        <v>0.34814814814814815</v>
      </c>
      <c r="DE22" s="70">
        <f>IFERROR('2002'!$R22,)</f>
        <v>0.27918781725888325</v>
      </c>
      <c r="DF22" s="70">
        <f>IFERROR('2003'!$R22,)</f>
        <v>0.4580152671755725</v>
      </c>
      <c r="DG22" s="70">
        <f>IFERROR('2004'!$R22,)</f>
        <v>0.27777777777777779</v>
      </c>
      <c r="DH22" s="70">
        <f>IFERROR('2005'!$R22,)</f>
        <v>0.21621621621621623</v>
      </c>
      <c r="DI22" s="70">
        <f>IFERROR('2006'!R22,)</f>
        <v>0.3888888888888889</v>
      </c>
      <c r="DJ22" s="70">
        <f>IFERROR('2007'!$R22,)</f>
        <v>0</v>
      </c>
      <c r="DK22" s="70">
        <f>IFERROR('2008'!$R22,)</f>
        <v>0.4</v>
      </c>
      <c r="DL22" s="70">
        <f>IFERROR('2009'!$R22,)</f>
        <v>0.35897435897435898</v>
      </c>
      <c r="DM22" s="485">
        <f>IFERROR('2010'!$R22,)</f>
        <v>7.9545454545454544E-2</v>
      </c>
      <c r="DN22" s="486">
        <f>IFERROR('2011'!$R22,)</f>
        <v>9.6989966555183951E-2</v>
      </c>
    </row>
    <row r="23" spans="1:118" ht="14.4" thickTop="1" thickBot="1">
      <c r="A23" s="3" t="str">
        <f>'2011'!A23</f>
        <v>Jackson</v>
      </c>
      <c r="B23" s="3" t="str">
        <f>'2012'!B23</f>
        <v xml:space="preserve"> C.A.T.S.    (Medford, cats only)</v>
      </c>
      <c r="C23" s="3">
        <f>SUM('2000'!G23:I23)</f>
        <v>511</v>
      </c>
      <c r="D23" s="3">
        <f>SUM('2001'!F23:H23)</f>
        <v>387</v>
      </c>
      <c r="E23" s="3">
        <f>'2002'!F23+'2002'!G23+'2002'!H23</f>
        <v>670</v>
      </c>
      <c r="F23" s="3">
        <f>'2003'!F23+'2003'!G23+'2003'!H23</f>
        <v>687</v>
      </c>
      <c r="G23" s="3">
        <f>'2004'!F23+'2004'!G23+'2004'!H23</f>
        <v>658.5</v>
      </c>
      <c r="H23" s="3">
        <f>SUM('2005'!$F23:$H23)</f>
        <v>630</v>
      </c>
      <c r="I23" s="3">
        <f>SUM('2006'!$F23:$H23)</f>
        <v>660</v>
      </c>
      <c r="J23" s="3">
        <f>SUM('2007'!$F23:$H23)</f>
        <v>641</v>
      </c>
      <c r="K23" s="3">
        <f>SUM('2008'!$F23:$H23)</f>
        <v>864</v>
      </c>
      <c r="L23" s="3">
        <f>SUM('2009'!$F23:$H23)</f>
        <v>0</v>
      </c>
      <c r="M23" s="3">
        <f>SUM('2010'!$F23:$H23)</f>
        <v>0</v>
      </c>
      <c r="N23" s="3">
        <f>SUM('2011'!$F23:$H23)</f>
        <v>0</v>
      </c>
      <c r="O23" s="89">
        <f>SUM('2012'!$F23:$H23)</f>
        <v>0</v>
      </c>
      <c r="P23" s="458">
        <f>'2000'!Q23</f>
        <v>7</v>
      </c>
      <c r="Q23" s="9">
        <f>'2001'!P23</f>
        <v>0</v>
      </c>
      <c r="R23" s="3">
        <f>'2002'!P23</f>
        <v>0</v>
      </c>
      <c r="S23" s="3">
        <f>'2003'!P23</f>
        <v>43</v>
      </c>
      <c r="T23" s="3">
        <f>'2004'!P23</f>
        <v>21.5</v>
      </c>
      <c r="U23" s="603">
        <f>T23+(X23-T23)/4</f>
        <v>32.125</v>
      </c>
      <c r="V23" s="603">
        <f>U23+(X23-T23)/4</f>
        <v>42.75</v>
      </c>
      <c r="W23" s="603">
        <f>V23+(X23-T23)/4</f>
        <v>53.375</v>
      </c>
      <c r="X23" s="3">
        <f>'2008'!$P23</f>
        <v>64</v>
      </c>
      <c r="Y23" s="3">
        <f>'2009'!$P23</f>
        <v>0</v>
      </c>
      <c r="Z23" s="3">
        <f>'2010'!$P23</f>
        <v>0</v>
      </c>
      <c r="AA23" s="3">
        <f>'2011'!$P23</f>
        <v>0</v>
      </c>
      <c r="AB23" s="89">
        <f>'2012'!$P23</f>
        <v>0</v>
      </c>
      <c r="AC23" s="6">
        <f>SUM('2000'!$D23:$F23)</f>
        <v>0</v>
      </c>
      <c r="AD23" s="3">
        <f>SUM('2001'!$C23:$E23)</f>
        <v>0</v>
      </c>
      <c r="AE23" s="3">
        <f>SUM('2002'!$C23:$E23)</f>
        <v>0</v>
      </c>
      <c r="AF23" s="3">
        <f>SUM('2003'!$C23:$E23)</f>
        <v>0</v>
      </c>
      <c r="AG23" s="3">
        <f>SUM('2004'!$C23:$E23)</f>
        <v>0</v>
      </c>
      <c r="AH23" s="3">
        <f>SUM('2005'!$C23:$E23)</f>
        <v>0</v>
      </c>
      <c r="AI23" s="3">
        <f>SUM('2006'!$C23:$E23)</f>
        <v>0</v>
      </c>
      <c r="AJ23" s="3">
        <f>SUM('2007'!$C23:$E23)</f>
        <v>0</v>
      </c>
      <c r="AK23" s="3">
        <f>SUM('2008'!$C23:$E23)</f>
        <v>0</v>
      </c>
      <c r="AL23" s="3">
        <f>SUM('2009'!$C23:$E23)</f>
        <v>0</v>
      </c>
      <c r="AM23" s="3">
        <f>SUM('2010'!$C23:$E23)</f>
        <v>0</v>
      </c>
      <c r="AN23" s="3">
        <f>SUM('2011'!$C23:$E23)</f>
        <v>0</v>
      </c>
      <c r="AO23" s="89">
        <f>SUM('2012'!$C23:$E23)</f>
        <v>0</v>
      </c>
      <c r="AP23" s="6">
        <f>'2000'!$M23</f>
        <v>0</v>
      </c>
      <c r="AQ23" s="9">
        <f>'2001'!$L23</f>
        <v>0</v>
      </c>
      <c r="AR23" s="3">
        <f>'2002'!$L23</f>
        <v>0</v>
      </c>
      <c r="AS23" s="3">
        <f>'2003'!$L23</f>
        <v>0</v>
      </c>
      <c r="AT23" s="3">
        <f>'2004'!$L23</f>
        <v>0</v>
      </c>
      <c r="AU23" s="3">
        <f>'2005'!$L23</f>
        <v>0</v>
      </c>
      <c r="AV23" s="3">
        <f>'2006'!L23</f>
        <v>0</v>
      </c>
      <c r="AW23" s="3">
        <f>'2007'!$L23</f>
        <v>0</v>
      </c>
      <c r="AX23" s="3">
        <f>'2008'!$L23</f>
        <v>0</v>
      </c>
      <c r="AY23" s="3">
        <f>'2009'!$L23</f>
        <v>0</v>
      </c>
      <c r="AZ23" s="5">
        <f>'2010'!$L23</f>
        <v>0</v>
      </c>
      <c r="BA23" s="5">
        <f>'2011'!$L23</f>
        <v>0</v>
      </c>
      <c r="BB23" s="477">
        <f>'2012'!$L23</f>
        <v>0</v>
      </c>
      <c r="BC23" s="612">
        <f>'2000'!$I23</f>
        <v>2</v>
      </c>
      <c r="BD23" s="9">
        <f>'2001'!$H23</f>
        <v>0</v>
      </c>
      <c r="BE23" s="3">
        <f>'2002'!$H23</f>
        <v>0</v>
      </c>
      <c r="BF23" s="3">
        <f>'2003'!$H23</f>
        <v>6</v>
      </c>
      <c r="BG23" s="3">
        <f>'2004'!$H23</f>
        <v>3</v>
      </c>
      <c r="BH23" s="3">
        <f>'2005'!$H23</f>
        <v>0</v>
      </c>
      <c r="BI23" s="3">
        <f>'2006'!$H23</f>
        <v>0</v>
      </c>
      <c r="BJ23" s="3">
        <f>'2007'!$H23</f>
        <v>0</v>
      </c>
      <c r="BK23" s="3">
        <f>'2008'!$H23</f>
        <v>0</v>
      </c>
      <c r="BL23" s="3">
        <f>'2009'!$H23</f>
        <v>0</v>
      </c>
      <c r="BM23" s="5">
        <f>'2010'!$H23</f>
        <v>0</v>
      </c>
      <c r="BN23" s="72">
        <f>'2011'!$H23</f>
        <v>0</v>
      </c>
      <c r="BO23" s="5"/>
      <c r="BP23" s="6">
        <f>'2000'!$P23</f>
        <v>8</v>
      </c>
      <c r="BQ23" s="9">
        <f>'2001'!$O23</f>
        <v>0</v>
      </c>
      <c r="BR23" s="3">
        <f>'2002'!$O23</f>
        <v>0</v>
      </c>
      <c r="BS23" s="3">
        <f>'2003'!$O23</f>
        <v>0</v>
      </c>
      <c r="BT23" s="3">
        <f>'2004'!$O23</f>
        <v>0</v>
      </c>
      <c r="BU23" s="3">
        <f>'2005'!$O23</f>
        <v>0</v>
      </c>
      <c r="BV23" s="3">
        <f>'2006'!O23</f>
        <v>0</v>
      </c>
      <c r="BW23" s="3">
        <f>'2007'!$O23</f>
        <v>0</v>
      </c>
      <c r="BX23" s="3">
        <f>'2008'!$O23</f>
        <v>0</v>
      </c>
      <c r="BY23" s="3">
        <f>'2009'!$O23</f>
        <v>0</v>
      </c>
      <c r="BZ23" s="5">
        <f>'2010'!$O23</f>
        <v>0</v>
      </c>
      <c r="CA23" s="72">
        <f>'2011'!$O23</f>
        <v>0</v>
      </c>
      <c r="CB23" s="5"/>
      <c r="CC23" s="6">
        <f>'2000'!$F23</f>
        <v>0</v>
      </c>
      <c r="CD23" s="9">
        <f>'2001'!$E23</f>
        <v>0</v>
      </c>
      <c r="CE23" s="3">
        <f>'2002'!$E23</f>
        <v>0</v>
      </c>
      <c r="CF23" s="3">
        <f>'2003'!$O23</f>
        <v>0</v>
      </c>
      <c r="CG23" s="3">
        <f>'2004'!$E23</f>
        <v>0</v>
      </c>
      <c r="CH23" s="3">
        <f>'2005'!$E23</f>
        <v>0</v>
      </c>
      <c r="CI23" s="3">
        <f>'2006'!E23</f>
        <v>0</v>
      </c>
      <c r="CJ23" s="3">
        <f>'2007'!$E23</f>
        <v>0</v>
      </c>
      <c r="CK23" s="3">
        <f>'2008'!$E23</f>
        <v>0</v>
      </c>
      <c r="CL23" s="3">
        <f>'2009'!$E23</f>
        <v>0</v>
      </c>
      <c r="CM23" s="5">
        <f>'2010'!$E23</f>
        <v>0</v>
      </c>
      <c r="CN23" s="72">
        <f>'2011'!$E23</f>
        <v>0</v>
      </c>
      <c r="CO23" s="5"/>
      <c r="CP23" s="6">
        <f>'2000'!$L23</f>
        <v>0</v>
      </c>
      <c r="CQ23" s="9">
        <f>'2001'!$K23</f>
        <v>0</v>
      </c>
      <c r="CR23" s="3">
        <f>'2002'!$K23</f>
        <v>0</v>
      </c>
      <c r="CS23" s="3">
        <f>'2003'!$K23</f>
        <v>0</v>
      </c>
      <c r="CT23" s="3">
        <f>'2004'!$K23</f>
        <v>0</v>
      </c>
      <c r="CU23" s="3">
        <f>'2005'!$KM23</f>
        <v>0</v>
      </c>
      <c r="CV23" s="3">
        <f>'2006'!K23</f>
        <v>0</v>
      </c>
      <c r="CW23" s="3">
        <f>'2007'!$K23</f>
        <v>0</v>
      </c>
      <c r="CX23" s="3">
        <f>'2008'!$K23</f>
        <v>0</v>
      </c>
      <c r="CY23" s="3">
        <f>'2009'!$K23</f>
        <v>0</v>
      </c>
      <c r="CZ23" s="5">
        <f>'2010'!$K23</f>
        <v>0</v>
      </c>
      <c r="DA23" s="72">
        <f>'2011'!$K23</f>
        <v>0</v>
      </c>
      <c r="DB23" s="5"/>
      <c r="DC23" s="483" t="str">
        <f>IFERROR('2000'!$S23,"")</f>
        <v/>
      </c>
      <c r="DD23" s="70" t="str">
        <f>IFERROR('2001'!$R23,"")</f>
        <v/>
      </c>
      <c r="DE23" s="70">
        <f>IFERROR('2002'!$R23,)</f>
        <v>0</v>
      </c>
      <c r="DF23" s="70">
        <f>IFERROR('2003'!$R23,)</f>
        <v>0</v>
      </c>
      <c r="DG23" s="70">
        <f>IFERROR('2004'!$R23,)</f>
        <v>0</v>
      </c>
      <c r="DH23" s="70">
        <f>IFERROR('2005'!$R23,)</f>
        <v>0</v>
      </c>
      <c r="DI23" s="70">
        <f>IFERROR('2006'!R23,)</f>
        <v>0</v>
      </c>
      <c r="DJ23" s="70">
        <f>IFERROR('2007'!$R23,)</f>
        <v>0</v>
      </c>
      <c r="DK23" s="70">
        <f>IFERROR('2008'!$R23,)</f>
        <v>0</v>
      </c>
      <c r="DL23" s="70">
        <f>IFERROR('2009'!$R23,)</f>
        <v>0</v>
      </c>
      <c r="DM23" s="485">
        <f>IFERROR('2010'!$R23,)</f>
        <v>0</v>
      </c>
      <c r="DN23" s="486">
        <f>IFERROR('2011'!$R23,)</f>
        <v>0</v>
      </c>
    </row>
    <row r="24" spans="1:118" ht="13.8" thickTop="1">
      <c r="A24" s="3" t="str">
        <f>'2011'!A24</f>
        <v>Polk</v>
      </c>
      <c r="B24" s="3" t="str">
        <f>'2012'!B24</f>
        <v>Dallas Animal Control</v>
      </c>
      <c r="C24" s="3">
        <f>SUM('2000'!G24:I24)</f>
        <v>0</v>
      </c>
      <c r="D24" s="3">
        <f>SUM('2001'!F24:H24)</f>
        <v>0</v>
      </c>
      <c r="E24" s="3">
        <f>'2002'!F24+'2002'!G24+'2002'!H24</f>
        <v>0</v>
      </c>
      <c r="F24" s="3">
        <f>'2003'!F24+'2003'!G24+'2003'!H24</f>
        <v>0</v>
      </c>
      <c r="G24" s="3">
        <f>'2004'!F24+'2004'!G24+'2004'!H24</f>
        <v>0</v>
      </c>
      <c r="H24" s="3">
        <f>SUM('2005'!$F24:$H24)</f>
        <v>0</v>
      </c>
      <c r="I24" s="3">
        <f>SUM('2006'!$F24:$H24)</f>
        <v>0</v>
      </c>
      <c r="J24" s="3">
        <f>SUM('2007'!$F24:$H24)</f>
        <v>6</v>
      </c>
      <c r="K24" s="3">
        <f>SUM('2008'!$F24:$H24)</f>
        <v>0</v>
      </c>
      <c r="L24" s="3">
        <f>SUM('2009'!$F24:$H24)</f>
        <v>0</v>
      </c>
      <c r="M24" s="3">
        <f>SUM('2010'!$F24:$H24)</f>
        <v>0</v>
      </c>
      <c r="N24" s="3">
        <f>SUM('2011'!$F24:$H24)</f>
        <v>0</v>
      </c>
      <c r="O24" s="89">
        <f>SUM('2012'!$F24:$H24)</f>
        <v>0</v>
      </c>
      <c r="P24" s="458">
        <f>'2000'!Q24</f>
        <v>0</v>
      </c>
      <c r="Q24" s="9">
        <f>'2001'!P24</f>
        <v>0</v>
      </c>
      <c r="R24" s="3">
        <f>'2002'!P24</f>
        <v>0</v>
      </c>
      <c r="S24" s="3">
        <f>'2003'!P24</f>
        <v>0</v>
      </c>
      <c r="T24" s="3">
        <f>'2004'!P24</f>
        <v>0</v>
      </c>
      <c r="U24" s="3">
        <f>'2005'!P24</f>
        <v>0</v>
      </c>
      <c r="V24" s="3">
        <f>'2006'!P24</f>
        <v>0</v>
      </c>
      <c r="W24" s="3">
        <f>'2007'!$P24</f>
        <v>2</v>
      </c>
      <c r="X24" s="3">
        <f>'2008'!$P24</f>
        <v>0</v>
      </c>
      <c r="Y24" s="3">
        <f>'2009'!$P24</f>
        <v>0</v>
      </c>
      <c r="Z24" s="3">
        <f>'2010'!$P24</f>
        <v>0</v>
      </c>
      <c r="AA24" s="3">
        <f>'2011'!$P24</f>
        <v>0</v>
      </c>
      <c r="AB24" s="89">
        <f>'2012'!$P24</f>
        <v>0</v>
      </c>
      <c r="AC24" s="6">
        <f>SUM('2000'!$D24:$F24)</f>
        <v>0</v>
      </c>
      <c r="AD24" s="3">
        <f>SUM('2001'!$C24:$E24)</f>
        <v>187</v>
      </c>
      <c r="AE24" s="3">
        <f>SUM('2002'!$C24:$E24)</f>
        <v>167</v>
      </c>
      <c r="AF24" s="3">
        <f>SUM('2003'!$C24:$E24)</f>
        <v>0</v>
      </c>
      <c r="AG24" s="3">
        <f>SUM('2004'!$C24:$E24)</f>
        <v>0</v>
      </c>
      <c r="AH24" s="3">
        <f>SUM('2005'!$C24:$E24)</f>
        <v>0</v>
      </c>
      <c r="AI24" s="3">
        <f>SUM('2006'!$C24:$E24)</f>
        <v>0</v>
      </c>
      <c r="AJ24" s="3">
        <f>SUM('2007'!$C24:$E24)</f>
        <v>124</v>
      </c>
      <c r="AK24" s="3">
        <f>SUM('2008'!$C24:$E24)</f>
        <v>0</v>
      </c>
      <c r="AL24" s="3">
        <f>SUM('2009'!$C24:$E24)</f>
        <v>0</v>
      </c>
      <c r="AM24" s="3">
        <f>SUM('2010'!$C24:$E24)</f>
        <v>0</v>
      </c>
      <c r="AN24" s="3">
        <f>SUM('2011'!$C24:$E24)</f>
        <v>0</v>
      </c>
      <c r="AO24" s="89">
        <f>SUM('2012'!$C24:$E24)</f>
        <v>0</v>
      </c>
      <c r="AP24" s="6">
        <f>'2000'!$M24</f>
        <v>6</v>
      </c>
      <c r="AQ24" s="9">
        <f>'2001'!$L24</f>
        <v>12</v>
      </c>
      <c r="AR24" s="3">
        <f>'2002'!$L24</f>
        <v>0</v>
      </c>
      <c r="AS24" s="3">
        <f>'2003'!$L24</f>
        <v>0</v>
      </c>
      <c r="AT24" s="3">
        <f>'2004'!$L24</f>
        <v>0</v>
      </c>
      <c r="AU24" s="3">
        <f>'2005'!$L24</f>
        <v>0</v>
      </c>
      <c r="AV24" s="3">
        <f>'2006'!L24</f>
        <v>0</v>
      </c>
      <c r="AW24" s="3">
        <f>'2007'!$L24</f>
        <v>2</v>
      </c>
      <c r="AX24" s="3">
        <f>'2008'!$L24</f>
        <v>0</v>
      </c>
      <c r="AY24" s="3">
        <f>'2009'!$L24</f>
        <v>0</v>
      </c>
      <c r="AZ24" s="5">
        <f>'2010'!$L24</f>
        <v>0</v>
      </c>
      <c r="BA24" s="5">
        <f>'2011'!$L24</f>
        <v>0</v>
      </c>
      <c r="BB24" s="477">
        <f>'2012'!$L24</f>
        <v>0</v>
      </c>
      <c r="BC24" s="612">
        <f>'2000'!$I24</f>
        <v>0</v>
      </c>
      <c r="BD24" s="9">
        <f>'2001'!$H24</f>
        <v>0</v>
      </c>
      <c r="BE24" s="3">
        <f>'2002'!$H24</f>
        <v>0</v>
      </c>
      <c r="BF24" s="3">
        <f>'2003'!$H24</f>
        <v>0</v>
      </c>
      <c r="BG24" s="3">
        <f>'2004'!$H24</f>
        <v>0</v>
      </c>
      <c r="BH24" s="3">
        <f>'2005'!$H24</f>
        <v>0</v>
      </c>
      <c r="BI24" s="3">
        <f>'2006'!$H24</f>
        <v>0</v>
      </c>
      <c r="BJ24" s="3">
        <f>'2007'!$H24</f>
        <v>2</v>
      </c>
      <c r="BK24" s="3">
        <f>'2008'!$H24</f>
        <v>0</v>
      </c>
      <c r="BL24" s="3">
        <f>'2009'!$H24</f>
        <v>0</v>
      </c>
      <c r="BM24" s="5">
        <f>'2010'!$H24</f>
        <v>0</v>
      </c>
      <c r="BN24" s="72">
        <f>'2011'!$H24</f>
        <v>0</v>
      </c>
      <c r="BO24" s="5"/>
      <c r="BP24" s="6">
        <f>'2000'!$P24</f>
        <v>0</v>
      </c>
      <c r="BQ24" s="9">
        <f>'2001'!$O24</f>
        <v>0</v>
      </c>
      <c r="BR24" s="3">
        <f>'2002'!$O24</f>
        <v>0</v>
      </c>
      <c r="BS24" s="3">
        <f>'2003'!$O24</f>
        <v>0</v>
      </c>
      <c r="BT24" s="3">
        <f>'2004'!$O24</f>
        <v>0</v>
      </c>
      <c r="BU24" s="3">
        <f>'2005'!$O24</f>
        <v>0</v>
      </c>
      <c r="BV24" s="3">
        <f>'2006'!O24</f>
        <v>0</v>
      </c>
      <c r="BW24" s="3">
        <f>'2007'!$O24</f>
        <v>2</v>
      </c>
      <c r="BX24" s="3">
        <f>'2008'!$O24</f>
        <v>0</v>
      </c>
      <c r="BY24" s="3">
        <f>'2009'!$O24</f>
        <v>0</v>
      </c>
      <c r="BZ24" s="5">
        <f>'2010'!$O24</f>
        <v>0</v>
      </c>
      <c r="CA24" s="72">
        <f>'2011'!$O24</f>
        <v>0</v>
      </c>
      <c r="CB24" s="5"/>
      <c r="CC24" s="6">
        <f>'2000'!$F24</f>
        <v>0</v>
      </c>
      <c r="CD24" s="9">
        <f>'2001'!$E24</f>
        <v>0</v>
      </c>
      <c r="CE24" s="3">
        <f>'2002'!$E24</f>
        <v>0</v>
      </c>
      <c r="CF24" s="3">
        <f>'2003'!$O24</f>
        <v>0</v>
      </c>
      <c r="CG24" s="3">
        <f>'2004'!$E24</f>
        <v>0</v>
      </c>
      <c r="CH24" s="3">
        <f>'2005'!$E24</f>
        <v>0</v>
      </c>
      <c r="CI24" s="3">
        <f>'2006'!E24</f>
        <v>0</v>
      </c>
      <c r="CJ24" s="3">
        <f>'2007'!$E24</f>
        <v>0</v>
      </c>
      <c r="CK24" s="3">
        <f>'2008'!$E24</f>
        <v>0</v>
      </c>
      <c r="CL24" s="3">
        <f>'2009'!$E24</f>
        <v>0</v>
      </c>
      <c r="CM24" s="5">
        <f>'2010'!$E24</f>
        <v>0</v>
      </c>
      <c r="CN24" s="72">
        <f>'2011'!$E24</f>
        <v>0</v>
      </c>
      <c r="CO24" s="5"/>
      <c r="CP24" s="6">
        <f>'2000'!$L24</f>
        <v>0</v>
      </c>
      <c r="CQ24" s="9">
        <f>'2001'!$K24</f>
        <v>30</v>
      </c>
      <c r="CR24" s="3">
        <f>'2002'!$K24</f>
        <v>29</v>
      </c>
      <c r="CS24" s="3">
        <f>'2003'!$K24</f>
        <v>0</v>
      </c>
      <c r="CT24" s="3">
        <f>'2004'!$K24</f>
        <v>0</v>
      </c>
      <c r="CU24" s="3">
        <f>'2005'!$KM24</f>
        <v>0</v>
      </c>
      <c r="CV24" s="3">
        <f>'2006'!K24</f>
        <v>0</v>
      </c>
      <c r="CW24" s="3">
        <f>'2007'!$K24</f>
        <v>17</v>
      </c>
      <c r="CX24" s="3">
        <f>'2008'!$K24</f>
        <v>0</v>
      </c>
      <c r="CY24" s="3">
        <f>'2009'!$K24</f>
        <v>0</v>
      </c>
      <c r="CZ24" s="5">
        <f>'2010'!$K24</f>
        <v>0</v>
      </c>
      <c r="DA24" s="72">
        <f>'2011'!$K24</f>
        <v>0</v>
      </c>
      <c r="DB24" s="5"/>
      <c r="DC24" s="483" t="str">
        <f>IFERROR('2000'!$S24,"")</f>
        <v/>
      </c>
      <c r="DD24" s="70">
        <f>IFERROR('2001'!$R24,"")</f>
        <v>0.68449197860962563</v>
      </c>
      <c r="DE24" s="70">
        <f>IFERROR('2002'!$R24,)</f>
        <v>0.49700598802395207</v>
      </c>
      <c r="DF24" s="70">
        <f>IFERROR('2003'!$R24,)</f>
        <v>0</v>
      </c>
      <c r="DG24" s="70">
        <f>IFERROR('2004'!$R24,)</f>
        <v>0</v>
      </c>
      <c r="DH24" s="70">
        <f>IFERROR('2005'!$R24,)</f>
        <v>0</v>
      </c>
      <c r="DI24" s="70">
        <f>IFERROR('2006'!R24,)</f>
        <v>0</v>
      </c>
      <c r="DJ24" s="70">
        <f>IFERROR('2007'!$R24,)</f>
        <v>0.70161290322580649</v>
      </c>
      <c r="DK24" s="70">
        <f>IFERROR('2008'!$R24,)</f>
        <v>0</v>
      </c>
      <c r="DL24" s="70">
        <f>IFERROR('2009'!$R24,)</f>
        <v>0</v>
      </c>
      <c r="DM24" s="485">
        <f>IFERROR('2010'!$R24,)</f>
        <v>0</v>
      </c>
      <c r="DN24" s="486">
        <f>IFERROR('2011'!$R24,)</f>
        <v>0</v>
      </c>
    </row>
    <row r="25" spans="1:118">
      <c r="A25" s="80" t="s">
        <v>140</v>
      </c>
      <c r="B25" s="3" t="str">
        <f>'2012'!B25</f>
        <v>Displaced Pets</v>
      </c>
      <c r="C25" s="3">
        <f>SUM('2000'!G25:I25)</f>
        <v>0</v>
      </c>
      <c r="D25" s="3">
        <f>SUM('2001'!F25:H25)</f>
        <v>0</v>
      </c>
      <c r="E25" s="3">
        <f>'2002'!F25+'2002'!G25+'2002'!H25</f>
        <v>0</v>
      </c>
      <c r="F25" s="3">
        <f>'2003'!F25+'2003'!G25+'2003'!H25</f>
        <v>0</v>
      </c>
      <c r="G25" s="3">
        <f>'2004'!F25+'2004'!G25+'2004'!H25</f>
        <v>0</v>
      </c>
      <c r="H25" s="3">
        <f>SUM('2005'!$F25:$H25)</f>
        <v>0</v>
      </c>
      <c r="I25" s="3">
        <f>SUM('2006'!$F25:$H25)</f>
        <v>0</v>
      </c>
      <c r="J25" s="3">
        <f>SUM('2007'!$F25:$H25)</f>
        <v>0</v>
      </c>
      <c r="K25" s="3">
        <f>SUM('2008'!$F25:$H25)</f>
        <v>0</v>
      </c>
      <c r="L25" s="3">
        <f>SUM('2009'!$F25:$H25)</f>
        <v>0</v>
      </c>
      <c r="M25" s="3">
        <f>SUM('2010'!$F25:$H25)</f>
        <v>0</v>
      </c>
      <c r="N25" s="3">
        <f>SUM('2011'!$F25:$H25)</f>
        <v>0</v>
      </c>
      <c r="O25" s="89">
        <f>SUM('2012'!$F25:$H25)</f>
        <v>0</v>
      </c>
      <c r="P25" s="458">
        <f>'2000'!Q25</f>
        <v>0</v>
      </c>
      <c r="Q25" s="9">
        <f>'2001'!P25</f>
        <v>0</v>
      </c>
      <c r="R25" s="3">
        <f>'2002'!P25</f>
        <v>0</v>
      </c>
      <c r="S25" s="3">
        <f>'2003'!P25</f>
        <v>0</v>
      </c>
      <c r="T25" s="3">
        <f>'2004'!P25</f>
        <v>0</v>
      </c>
      <c r="U25" s="3">
        <f>'2005'!P25</f>
        <v>0</v>
      </c>
      <c r="V25" s="3">
        <f>'2006'!P25</f>
        <v>0</v>
      </c>
      <c r="W25" s="3">
        <f>'2007'!$P25</f>
        <v>0</v>
      </c>
      <c r="X25" s="3">
        <f>'2008'!$P25</f>
        <v>0</v>
      </c>
      <c r="Y25" s="3">
        <f>'2009'!$P25</f>
        <v>0</v>
      </c>
      <c r="Z25" s="3">
        <f>'2010'!$P25</f>
        <v>0</v>
      </c>
      <c r="AA25" s="3">
        <f>'2011'!$P25</f>
        <v>0</v>
      </c>
      <c r="AB25" s="89">
        <f>'2012'!$P25</f>
        <v>0</v>
      </c>
      <c r="AC25" s="6">
        <f>SUM('2000'!$D25:$F25)</f>
        <v>0</v>
      </c>
      <c r="AD25" s="3">
        <f>SUM('2001'!$C25:$E25)</f>
        <v>0</v>
      </c>
      <c r="AE25" s="3">
        <f>SUM('2002'!$C25:$E25)</f>
        <v>0</v>
      </c>
      <c r="AF25" s="3">
        <f>SUM('2003'!$C25:$E25)</f>
        <v>0</v>
      </c>
      <c r="AG25" s="3">
        <f>SUM('2004'!$C25:$E25)</f>
        <v>0</v>
      </c>
      <c r="AH25" s="3">
        <f>SUM('2005'!$C25:$E25)</f>
        <v>0</v>
      </c>
      <c r="AI25" s="3">
        <f>SUM('2006'!$C25:$E25)</f>
        <v>0</v>
      </c>
      <c r="AJ25" s="3">
        <f>SUM('2007'!$C25:$E25)</f>
        <v>0</v>
      </c>
      <c r="AK25" s="3">
        <f>SUM('2008'!$C25:$E25)</f>
        <v>0</v>
      </c>
      <c r="AL25" s="3">
        <f>SUM('2009'!$C25:$E25)</f>
        <v>0</v>
      </c>
      <c r="AM25" s="3">
        <f>SUM('2010'!$C25:$E25)</f>
        <v>0</v>
      </c>
      <c r="AN25" s="3">
        <f>SUM('2011'!$C25:$E25)</f>
        <v>0</v>
      </c>
      <c r="AO25" s="89">
        <f>SUM('2012'!$C25:$E25)</f>
        <v>67</v>
      </c>
      <c r="AP25" s="6">
        <f>'2000'!$M25</f>
        <v>0</v>
      </c>
      <c r="AQ25" s="9">
        <f>'2001'!$L25</f>
        <v>0</v>
      </c>
      <c r="AR25" s="3">
        <f>'2002'!$L25</f>
        <v>0</v>
      </c>
      <c r="AS25" s="3">
        <f>'2003'!$L25</f>
        <v>0</v>
      </c>
      <c r="AT25" s="3">
        <f>'2004'!$L25</f>
        <v>0</v>
      </c>
      <c r="AU25" s="3">
        <f>'2005'!$L25</f>
        <v>0</v>
      </c>
      <c r="AV25" s="3">
        <f>'2006'!L25</f>
        <v>0</v>
      </c>
      <c r="AW25" s="3">
        <f>'2007'!$L25</f>
        <v>0</v>
      </c>
      <c r="AX25" s="3">
        <f>'2008'!$L25</f>
        <v>0</v>
      </c>
      <c r="AY25" s="3">
        <f>'2009'!$L25</f>
        <v>0</v>
      </c>
      <c r="AZ25" s="5">
        <f>'2010'!$L25</f>
        <v>0</v>
      </c>
      <c r="BA25" s="5">
        <f>'2011'!$L25</f>
        <v>0</v>
      </c>
      <c r="BB25" s="477">
        <f>'2012'!$L25</f>
        <v>0</v>
      </c>
      <c r="BC25" s="612">
        <f>'2000'!$I27</f>
        <v>0</v>
      </c>
      <c r="BD25" s="9">
        <f>'2001'!$H25</f>
        <v>0</v>
      </c>
      <c r="BE25" s="3">
        <f>'2002'!$H25</f>
        <v>0</v>
      </c>
      <c r="BF25" s="3">
        <f>'2003'!$H25</f>
        <v>0</v>
      </c>
      <c r="BG25" s="3">
        <f>'2004'!$H25</f>
        <v>0</v>
      </c>
      <c r="BH25" s="3">
        <f>'2005'!$H25</f>
        <v>0</v>
      </c>
      <c r="BI25" s="3">
        <f>'2006'!$H25</f>
        <v>0</v>
      </c>
      <c r="BJ25" s="3">
        <f>'2007'!$H25</f>
        <v>0</v>
      </c>
      <c r="BK25" s="3">
        <f>'2008'!$H25</f>
        <v>0</v>
      </c>
      <c r="BL25" s="3">
        <f>'2009'!$H25</f>
        <v>0</v>
      </c>
      <c r="BM25" s="5">
        <f>'2010'!$H25</f>
        <v>0</v>
      </c>
      <c r="BN25" s="72">
        <f>'2011'!$H25</f>
        <v>0</v>
      </c>
      <c r="BO25" s="5"/>
      <c r="BP25" s="6">
        <f>'2000'!$P27</f>
        <v>0</v>
      </c>
      <c r="BQ25" s="9">
        <f>'2001'!$O25</f>
        <v>0</v>
      </c>
      <c r="BR25" s="3">
        <f>'2002'!$O25</f>
        <v>0</v>
      </c>
      <c r="BS25" s="3">
        <f>'2003'!$O25</f>
        <v>0</v>
      </c>
      <c r="BT25" s="3">
        <f>'2004'!$O25</f>
        <v>0</v>
      </c>
      <c r="BU25" s="3">
        <f>'2005'!$O25</f>
        <v>0</v>
      </c>
      <c r="BV25" s="3">
        <f>'2006'!O25</f>
        <v>0</v>
      </c>
      <c r="BW25" s="3">
        <f>'2007'!$O25</f>
        <v>0</v>
      </c>
      <c r="BX25" s="3">
        <f>'2008'!$O25</f>
        <v>0</v>
      </c>
      <c r="BY25" s="3">
        <f>'2009'!$O25</f>
        <v>0</v>
      </c>
      <c r="BZ25" s="5">
        <f>'2010'!$O25</f>
        <v>0</v>
      </c>
      <c r="CA25" s="72">
        <f>'2011'!$O25</f>
        <v>0</v>
      </c>
      <c r="CB25" s="5"/>
      <c r="CC25" s="6">
        <f>'2000'!$F27</f>
        <v>0</v>
      </c>
      <c r="CD25" s="9">
        <f>'2001'!$E25</f>
        <v>0</v>
      </c>
      <c r="CE25" s="3">
        <f>'2002'!$E25</f>
        <v>0</v>
      </c>
      <c r="CF25" s="3">
        <f>'2003'!$O25</f>
        <v>0</v>
      </c>
      <c r="CG25" s="3">
        <f>'2004'!$E25</f>
        <v>0</v>
      </c>
      <c r="CH25" s="3">
        <f>'2005'!$E25</f>
        <v>0</v>
      </c>
      <c r="CI25" s="3">
        <f>'2006'!E25</f>
        <v>0</v>
      </c>
      <c r="CJ25" s="3">
        <f>'2007'!$E25</f>
        <v>0</v>
      </c>
      <c r="CK25" s="3">
        <f>'2008'!$E25</f>
        <v>0</v>
      </c>
      <c r="CL25" s="3">
        <f>'2009'!$E25</f>
        <v>0</v>
      </c>
      <c r="CM25" s="5">
        <f>'2010'!$E25</f>
        <v>0</v>
      </c>
      <c r="CN25" s="72">
        <f>'2011'!$E25</f>
        <v>0</v>
      </c>
      <c r="CO25" s="5"/>
      <c r="CP25" s="6">
        <f>'2000'!$L27</f>
        <v>0</v>
      </c>
      <c r="CQ25" s="9">
        <f>'2001'!$K25</f>
        <v>0</v>
      </c>
      <c r="CR25" s="3">
        <f>'2002'!$K25</f>
        <v>0</v>
      </c>
      <c r="CS25" s="3">
        <f>'2003'!$K25</f>
        <v>0</v>
      </c>
      <c r="CT25" s="3">
        <f>'2004'!$K25</f>
        <v>0</v>
      </c>
      <c r="CU25" s="3">
        <f>'2005'!$KM25</f>
        <v>0</v>
      </c>
      <c r="CV25" s="3">
        <f>'2006'!K25</f>
        <v>0</v>
      </c>
      <c r="CW25" s="3">
        <f>'2007'!$K25</f>
        <v>0</v>
      </c>
      <c r="CX25" s="3">
        <f>'2008'!$K25</f>
        <v>0</v>
      </c>
      <c r="CY25" s="3">
        <f>'2009'!$K25</f>
        <v>0</v>
      </c>
      <c r="CZ25" s="5">
        <f>'2010'!$K25</f>
        <v>0</v>
      </c>
      <c r="DA25" s="72">
        <f>'2011'!$K25</f>
        <v>0</v>
      </c>
      <c r="DB25" s="5"/>
      <c r="DC25" s="483">
        <f>IFERROR('2000'!$S27,"")</f>
        <v>0.18509106310885218</v>
      </c>
      <c r="DD25" s="70">
        <f>IFERROR('2001'!$R25,"")</f>
        <v>0</v>
      </c>
      <c r="DE25" s="70">
        <f>IFERROR('2002'!$R25,)</f>
        <v>0</v>
      </c>
      <c r="DF25" s="70">
        <f>IFERROR('2003'!$R25,)</f>
        <v>0</v>
      </c>
      <c r="DG25" s="70">
        <f>IFERROR('2004'!$R25,)</f>
        <v>0</v>
      </c>
      <c r="DH25" s="70">
        <f>IFERROR('2005'!$R25,)</f>
        <v>0</v>
      </c>
      <c r="DI25" s="70">
        <f>IFERROR('2006'!R25,)</f>
        <v>0</v>
      </c>
      <c r="DJ25" s="70">
        <f>IFERROR('2007'!$R25,)</f>
        <v>0</v>
      </c>
      <c r="DK25" s="70">
        <f>IFERROR('2008'!$R25,)</f>
        <v>0</v>
      </c>
      <c r="DL25" s="70">
        <f>IFERROR('2009'!$R25,)</f>
        <v>0</v>
      </c>
      <c r="DM25" s="485">
        <f>IFERROR('2010'!$R25,)</f>
        <v>0</v>
      </c>
      <c r="DN25" s="486">
        <f>IFERROR('2011'!$R25,)</f>
        <v>0</v>
      </c>
    </row>
    <row r="26" spans="1:118">
      <c r="A26" s="3">
        <f>'2011'!A26</f>
        <v>0</v>
      </c>
      <c r="B26" s="3">
        <f>'2012'!B26</f>
        <v>0</v>
      </c>
      <c r="C26" s="3">
        <f>SUM('2000'!G26:I26)</f>
        <v>0</v>
      </c>
      <c r="D26" s="3">
        <f>SUM('2001'!F26:H26)</f>
        <v>0</v>
      </c>
      <c r="E26" s="3">
        <f>'2002'!F26+'2002'!G26+'2002'!H26</f>
        <v>0</v>
      </c>
      <c r="F26" s="3">
        <f>'2003'!F26+'2003'!G26+'2003'!H26</f>
        <v>0</v>
      </c>
      <c r="G26" s="3">
        <f>'2004'!F26+'2004'!G26+'2004'!H26</f>
        <v>0</v>
      </c>
      <c r="H26" s="3">
        <f>SUM('2005'!$F26:$H26)</f>
        <v>0</v>
      </c>
      <c r="I26" s="3">
        <f>SUM('2006'!$F26:$H26)</f>
        <v>0</v>
      </c>
      <c r="J26" s="3">
        <f>SUM('2007'!$F26:$H26)</f>
        <v>0</v>
      </c>
      <c r="K26" s="3">
        <f>SUM('2008'!$F26:$H26)</f>
        <v>0</v>
      </c>
      <c r="L26" s="3">
        <f>SUM('2009'!$F26:$H26)</f>
        <v>0</v>
      </c>
      <c r="M26" s="3">
        <f>SUM('2010'!$F26:$H26)</f>
        <v>0</v>
      </c>
      <c r="N26" s="3">
        <f>SUM('2011'!$F26:$H26)</f>
        <v>0</v>
      </c>
      <c r="O26" s="89">
        <f>SUM('2012'!$F26:$H26)</f>
        <v>0</v>
      </c>
      <c r="P26" s="458">
        <f>'2000'!Q26</f>
        <v>0</v>
      </c>
      <c r="Q26" s="9">
        <f>'2001'!P26</f>
        <v>0</v>
      </c>
      <c r="R26" s="3">
        <f>'2002'!P26</f>
        <v>0</v>
      </c>
      <c r="S26" s="3">
        <f>'2003'!P26</f>
        <v>0</v>
      </c>
      <c r="T26" s="3">
        <f>'2004'!P26</f>
        <v>0</v>
      </c>
      <c r="U26" s="3">
        <f>'2005'!P26</f>
        <v>0</v>
      </c>
      <c r="V26" s="3">
        <f>'2006'!P26</f>
        <v>0</v>
      </c>
      <c r="W26" s="3">
        <f>'2007'!$P26</f>
        <v>0</v>
      </c>
      <c r="X26" s="3">
        <f>'2008'!$P26</f>
        <v>0</v>
      </c>
      <c r="Y26" s="3">
        <f>'2009'!$P26</f>
        <v>0</v>
      </c>
      <c r="Z26" s="3">
        <f>'2010'!$P26</f>
        <v>0</v>
      </c>
      <c r="AA26" s="3">
        <f>'2011'!$P26</f>
        <v>0</v>
      </c>
      <c r="AB26" s="89">
        <f>'2012'!$P26</f>
        <v>0</v>
      </c>
      <c r="AC26" s="6">
        <f>SUM('2000'!$D26:$F26)</f>
        <v>0</v>
      </c>
      <c r="AD26" s="3">
        <f>SUM('2001'!$C26:$E26)</f>
        <v>0</v>
      </c>
      <c r="AE26" s="3">
        <f>SUM('2002'!$C26:$E26)</f>
        <v>0</v>
      </c>
      <c r="AF26" s="3">
        <f>SUM('2003'!$C26:$E26)</f>
        <v>0</v>
      </c>
      <c r="AG26" s="3">
        <f>SUM('2004'!$C26:$E26)</f>
        <v>0</v>
      </c>
      <c r="AH26" s="3">
        <f>SUM('2005'!$C26:$E26)</f>
        <v>0</v>
      </c>
      <c r="AI26" s="3">
        <f>SUM('2006'!$C26:$E26)</f>
        <v>0</v>
      </c>
      <c r="AJ26" s="3">
        <f>SUM('2007'!$C26:$E26)</f>
        <v>0</v>
      </c>
      <c r="AK26" s="3">
        <f>SUM('2008'!$C26:$E26)</f>
        <v>0</v>
      </c>
      <c r="AL26" s="3">
        <f>SUM('2009'!$C26:$E26)</f>
        <v>0</v>
      </c>
      <c r="AM26" s="3">
        <f>SUM('2010'!$C26:$E26)</f>
        <v>0</v>
      </c>
      <c r="AN26" s="3">
        <f>SUM('2011'!$C26:$E26)</f>
        <v>0</v>
      </c>
      <c r="AO26" s="89">
        <f>SUM('2012'!$C26:$E26)</f>
        <v>0</v>
      </c>
      <c r="AP26" s="6">
        <f>'2000'!$M26</f>
        <v>0</v>
      </c>
      <c r="AQ26" s="9">
        <f>'2001'!$L26</f>
        <v>0</v>
      </c>
      <c r="AR26" s="3">
        <f>'2002'!$L26</f>
        <v>0</v>
      </c>
      <c r="AS26" s="3">
        <f>'2003'!$L26</f>
        <v>0</v>
      </c>
      <c r="AT26" s="3">
        <f>'2004'!$L26</f>
        <v>0</v>
      </c>
      <c r="AU26" s="3">
        <f>'2005'!$L26</f>
        <v>0</v>
      </c>
      <c r="AV26" s="3">
        <f>'2006'!L26</f>
        <v>0</v>
      </c>
      <c r="AW26" s="3">
        <f>'2007'!$L26</f>
        <v>0</v>
      </c>
      <c r="AX26" s="3">
        <f>'2008'!$L26</f>
        <v>0</v>
      </c>
      <c r="AY26" s="3">
        <f>'2009'!$L26</f>
        <v>0</v>
      </c>
      <c r="AZ26" s="5">
        <f>'2010'!$L26</f>
        <v>0</v>
      </c>
      <c r="BA26" s="5">
        <f>'2011'!$L26</f>
        <v>0</v>
      </c>
      <c r="BB26" s="477">
        <f>'2012'!$L26</f>
        <v>0</v>
      </c>
      <c r="BC26" s="612">
        <f>'2000'!$I28</f>
        <v>0</v>
      </c>
      <c r="BD26" s="9">
        <f>'2001'!$H26</f>
        <v>0</v>
      </c>
      <c r="BE26" s="3">
        <f>'2002'!$H26</f>
        <v>0</v>
      </c>
      <c r="BF26" s="3">
        <f>'2003'!$H26</f>
        <v>0</v>
      </c>
      <c r="BG26" s="3">
        <f>'2004'!$H26</f>
        <v>0</v>
      </c>
      <c r="BH26" s="3">
        <f>'2005'!$H26</f>
        <v>0</v>
      </c>
      <c r="BI26" s="3">
        <f>'2006'!$H26</f>
        <v>0</v>
      </c>
      <c r="BJ26" s="3">
        <f>'2007'!$H26</f>
        <v>0</v>
      </c>
      <c r="BK26" s="3">
        <f>'2008'!$H26</f>
        <v>0</v>
      </c>
      <c r="BL26" s="3">
        <f>'2009'!$H26</f>
        <v>0</v>
      </c>
      <c r="BM26" s="5">
        <f>'2010'!$H26</f>
        <v>0</v>
      </c>
      <c r="BN26" s="72">
        <f>'2011'!$H26</f>
        <v>0</v>
      </c>
      <c r="BO26" s="5"/>
      <c r="BP26" s="6">
        <f>'2000'!$P28</f>
        <v>0</v>
      </c>
      <c r="BQ26" s="9">
        <f>'2001'!$O26</f>
        <v>0</v>
      </c>
      <c r="BR26" s="3">
        <f>'2002'!$O26</f>
        <v>0</v>
      </c>
      <c r="BS26" s="3">
        <f>'2003'!$O26</f>
        <v>0</v>
      </c>
      <c r="BT26" s="3">
        <f>'2004'!$O26</f>
        <v>0</v>
      </c>
      <c r="BU26" s="3">
        <f>'2005'!$O26</f>
        <v>0</v>
      </c>
      <c r="BV26" s="3">
        <f>'2006'!O26</f>
        <v>0</v>
      </c>
      <c r="BW26" s="3">
        <f>'2007'!$O26</f>
        <v>0</v>
      </c>
      <c r="BX26" s="3">
        <f>'2008'!$O26</f>
        <v>0</v>
      </c>
      <c r="BY26" s="3">
        <f>'2009'!$O26</f>
        <v>0</v>
      </c>
      <c r="BZ26" s="5">
        <f>'2010'!$O26</f>
        <v>0</v>
      </c>
      <c r="CA26" s="72">
        <f>'2011'!$O26</f>
        <v>0</v>
      </c>
      <c r="CB26" s="5"/>
      <c r="CC26" s="6">
        <f>'2000'!$F28</f>
        <v>0</v>
      </c>
      <c r="CD26" s="9">
        <f>'2001'!$E26</f>
        <v>0</v>
      </c>
      <c r="CE26" s="3">
        <f>'2002'!$E26</f>
        <v>0</v>
      </c>
      <c r="CF26" s="3">
        <f>'2003'!$O26</f>
        <v>0</v>
      </c>
      <c r="CG26" s="3">
        <f>'2004'!$E26</f>
        <v>0</v>
      </c>
      <c r="CH26" s="3">
        <f>'2005'!$E26</f>
        <v>0</v>
      </c>
      <c r="CI26" s="3">
        <f>'2006'!E26</f>
        <v>0</v>
      </c>
      <c r="CJ26" s="3">
        <f>'2007'!$E26</f>
        <v>0</v>
      </c>
      <c r="CK26" s="3">
        <f>'2008'!$E26</f>
        <v>0</v>
      </c>
      <c r="CL26" s="3">
        <f>'2009'!$E26</f>
        <v>0</v>
      </c>
      <c r="CM26" s="5">
        <f>'2010'!$E26</f>
        <v>0</v>
      </c>
      <c r="CN26" s="72">
        <f>'2011'!$E26</f>
        <v>0</v>
      </c>
      <c r="CO26" s="5"/>
      <c r="CP26" s="6">
        <f>'2000'!$L28</f>
        <v>0</v>
      </c>
      <c r="CQ26" s="9">
        <f>'2001'!$K26</f>
        <v>0</v>
      </c>
      <c r="CR26" s="3">
        <f>'2002'!$K26</f>
        <v>0</v>
      </c>
      <c r="CS26" s="3">
        <f>'2003'!$K26</f>
        <v>0</v>
      </c>
      <c r="CT26" s="3">
        <f>'2004'!$K26</f>
        <v>0</v>
      </c>
      <c r="CU26" s="3">
        <f>'2005'!$KM26</f>
        <v>0</v>
      </c>
      <c r="CV26" s="3">
        <f>'2006'!K26</f>
        <v>0</v>
      </c>
      <c r="CW26" s="3">
        <f>'2007'!$K26</f>
        <v>0</v>
      </c>
      <c r="CX26" s="3">
        <f>'2008'!$K26</f>
        <v>0</v>
      </c>
      <c r="CY26" s="3">
        <f>'2009'!$K26</f>
        <v>0</v>
      </c>
      <c r="CZ26" s="5">
        <f>'2010'!$K26</f>
        <v>0</v>
      </c>
      <c r="DA26" s="72">
        <f>'2011'!$K26</f>
        <v>0</v>
      </c>
      <c r="DB26" s="5"/>
      <c r="DC26" s="483" t="str">
        <f>IFERROR('2000'!$S28,"")</f>
        <v/>
      </c>
      <c r="DD26" s="70">
        <f>IFERROR('2001'!$R26,"")</f>
        <v>0</v>
      </c>
      <c r="DE26" s="70">
        <f>IFERROR('2002'!$R26,)</f>
        <v>0</v>
      </c>
      <c r="DF26" s="70">
        <f>IFERROR('2003'!$R26,)</f>
        <v>0</v>
      </c>
      <c r="DG26" s="70">
        <f>IFERROR('2004'!$R26,)</f>
        <v>0</v>
      </c>
      <c r="DH26" s="70">
        <f>IFERROR('2005'!$R26,)</f>
        <v>0</v>
      </c>
      <c r="DI26" s="70">
        <f>IFERROR('2006'!R26,)</f>
        <v>0</v>
      </c>
      <c r="DJ26" s="70">
        <f>IFERROR('2007'!$R26,)</f>
        <v>0</v>
      </c>
      <c r="DK26" s="70">
        <f>IFERROR('2008'!$R26,)</f>
        <v>0</v>
      </c>
      <c r="DL26" s="70">
        <f>IFERROR('2009'!$R26,)</f>
        <v>0</v>
      </c>
      <c r="DM26" s="485">
        <f>IFERROR('2010'!$R26,)</f>
        <v>0</v>
      </c>
      <c r="DN26" s="486">
        <f>IFERROR('2011'!$R26,)</f>
        <v>0</v>
      </c>
    </row>
    <row r="27" spans="1:118">
      <c r="A27" s="3" t="str">
        <f>'2011'!A27</f>
        <v>Douglas</v>
      </c>
      <c r="B27" s="3" t="str">
        <f>'2012'!B27</f>
        <v>Douglas Co. Animal Control**</v>
      </c>
      <c r="C27" s="3">
        <f>SUM('2000'!G27:I27)</f>
        <v>3151</v>
      </c>
      <c r="D27" s="3">
        <f>SUM('2001'!F27:H27)</f>
        <v>2963</v>
      </c>
      <c r="E27" s="3">
        <f>'2002'!F27+'2002'!G27+'2002'!H27</f>
        <v>1488</v>
      </c>
      <c r="F27" s="3">
        <f>'2003'!F27+'2003'!G27+'2003'!H27</f>
        <v>0</v>
      </c>
      <c r="G27" s="3">
        <f>'2004'!F27+'2004'!G27+'2004'!H27</f>
        <v>0</v>
      </c>
      <c r="H27" s="3">
        <f>SUM('2005'!$F27:$H27)</f>
        <v>0</v>
      </c>
      <c r="I27" s="3">
        <f>SUM('2006'!$F27:$H27)</f>
        <v>0</v>
      </c>
      <c r="J27" s="3">
        <f>SUM('2007'!$F27:$H27)</f>
        <v>0</v>
      </c>
      <c r="K27" s="3">
        <f>SUM('2008'!$F27:$H27)</f>
        <v>0</v>
      </c>
      <c r="L27" s="3">
        <f>SUM('2009'!$F27:$H27)</f>
        <v>0</v>
      </c>
      <c r="M27" s="3">
        <f>SUM('2010'!$F27:$H27)</f>
        <v>3557</v>
      </c>
      <c r="N27" s="3">
        <f>SUM('2011'!$F27:$H27)</f>
        <v>0</v>
      </c>
      <c r="O27" s="89">
        <f>SUM('2012'!$F27:$H27)</f>
        <v>0</v>
      </c>
      <c r="P27" s="458">
        <f>'2000'!Q27</f>
        <v>2621</v>
      </c>
      <c r="Q27" s="9">
        <f>'2001'!P27</f>
        <v>2370</v>
      </c>
      <c r="R27" s="3">
        <f>'2002'!P27</f>
        <v>840</v>
      </c>
      <c r="S27" s="3">
        <f>'2003'!P27</f>
        <v>0</v>
      </c>
      <c r="T27" s="3">
        <f>'2004'!P27</f>
        <v>0</v>
      </c>
      <c r="U27" s="3">
        <f>'2005'!P27</f>
        <v>0</v>
      </c>
      <c r="V27" s="3">
        <f>'2006'!P27</f>
        <v>0</v>
      </c>
      <c r="W27" s="3">
        <f>'2007'!$P27</f>
        <v>0</v>
      </c>
      <c r="X27" s="3">
        <f>'2008'!$P27</f>
        <v>0</v>
      </c>
      <c r="Y27" s="3">
        <f>'2009'!$P27</f>
        <v>0</v>
      </c>
      <c r="Z27" s="3">
        <f>'2010'!$P27</f>
        <v>2991</v>
      </c>
      <c r="AA27" s="3">
        <f>'2011'!$P27</f>
        <v>0</v>
      </c>
      <c r="AB27" s="89">
        <f>'2012'!$P27</f>
        <v>0</v>
      </c>
      <c r="AC27" s="6">
        <f>SUM('2000'!$D27:$F27)</f>
        <v>2361</v>
      </c>
      <c r="AD27" s="3">
        <f>SUM('2001'!$C27:$E27)</f>
        <v>2179</v>
      </c>
      <c r="AE27" s="3">
        <f>SUM('2002'!$C27:$E27)</f>
        <v>984</v>
      </c>
      <c r="AF27" s="3">
        <f>SUM('2003'!$C27:$E27)</f>
        <v>0</v>
      </c>
      <c r="AG27" s="3">
        <f>SUM('2004'!$C27:$E27)</f>
        <v>0</v>
      </c>
      <c r="AH27" s="3">
        <f>SUM('2005'!$C27:$E27)</f>
        <v>0</v>
      </c>
      <c r="AI27" s="3">
        <f>SUM('2006'!$C27:$E27)</f>
        <v>0</v>
      </c>
      <c r="AJ27" s="3">
        <f>SUM('2007'!$C27:$E27)</f>
        <v>0</v>
      </c>
      <c r="AK27" s="3">
        <f>SUM('2008'!$C27:$E27)</f>
        <v>0</v>
      </c>
      <c r="AL27" s="3">
        <f>SUM('2009'!$C27:$E27)</f>
        <v>0</v>
      </c>
      <c r="AM27" s="3">
        <f>SUM('2010'!$C27:$E27)</f>
        <v>1755</v>
      </c>
      <c r="AN27" s="3">
        <f>SUM('2011'!$C27:$E27)</f>
        <v>0</v>
      </c>
      <c r="AO27" s="89">
        <f>SUM('2012'!$C27:$E27)</f>
        <v>0</v>
      </c>
      <c r="AP27" s="6">
        <f>'2000'!$M27</f>
        <v>1281</v>
      </c>
      <c r="AQ27" s="9">
        <f>'2001'!$L27</f>
        <v>1066</v>
      </c>
      <c r="AR27" s="3">
        <f>'2002'!$L27</f>
        <v>57</v>
      </c>
      <c r="AS27" s="3">
        <f>'2003'!$L27</f>
        <v>0</v>
      </c>
      <c r="AT27" s="3">
        <f>'2004'!$L27</f>
        <v>0</v>
      </c>
      <c r="AU27" s="3">
        <f>'2005'!$L27</f>
        <v>0</v>
      </c>
      <c r="AV27" s="3">
        <f>'2006'!L27</f>
        <v>0</v>
      </c>
      <c r="AW27" s="3">
        <f>'2007'!$L27</f>
        <v>0</v>
      </c>
      <c r="AX27" s="3">
        <f>'2008'!$L27</f>
        <v>0</v>
      </c>
      <c r="AY27" s="3">
        <f>'2009'!$L27</f>
        <v>0</v>
      </c>
      <c r="AZ27" s="5">
        <f>'2010'!$L27</f>
        <v>725</v>
      </c>
      <c r="BA27" s="5">
        <f>'2011'!$L27</f>
        <v>0</v>
      </c>
      <c r="BB27" s="477">
        <f>'2012'!$L27</f>
        <v>0</v>
      </c>
      <c r="BC27" s="612" t="e">
        <f>'2000'!#REF!</f>
        <v>#REF!</v>
      </c>
      <c r="BD27" s="9">
        <f>'2001'!$H27</f>
        <v>0</v>
      </c>
      <c r="BE27" s="3">
        <f>'2002'!$H27</f>
        <v>0</v>
      </c>
      <c r="BF27" s="3">
        <f>'2003'!$H27</f>
        <v>0</v>
      </c>
      <c r="BG27" s="3">
        <f>'2004'!$H27</f>
        <v>0</v>
      </c>
      <c r="BH27" s="3">
        <f>'2005'!$H27</f>
        <v>0</v>
      </c>
      <c r="BI27" s="3">
        <f>'2006'!$H27</f>
        <v>0</v>
      </c>
      <c r="BJ27" s="3">
        <f>'2007'!$H27</f>
        <v>0</v>
      </c>
      <c r="BK27" s="3">
        <f>'2008'!$H27</f>
        <v>0</v>
      </c>
      <c r="BL27" s="3">
        <f>'2009'!$H27</f>
        <v>0</v>
      </c>
      <c r="BM27" s="5">
        <f>'2010'!$H27</f>
        <v>0</v>
      </c>
      <c r="BN27" s="72">
        <f>'2011'!$H27</f>
        <v>0</v>
      </c>
      <c r="BO27" s="5"/>
      <c r="BP27" s="6" t="e">
        <f>'2000'!#REF!</f>
        <v>#REF!</v>
      </c>
      <c r="BQ27" s="9">
        <f>'2001'!$O27</f>
        <v>0</v>
      </c>
      <c r="BR27" s="3">
        <f>'2002'!$O27</f>
        <v>0</v>
      </c>
      <c r="BS27" s="3">
        <f>'2003'!$O27</f>
        <v>0</v>
      </c>
      <c r="BT27" s="3">
        <f>'2004'!$O27</f>
        <v>0</v>
      </c>
      <c r="BU27" s="3">
        <f>'2005'!$O27</f>
        <v>0</v>
      </c>
      <c r="BV27" s="3">
        <f>'2006'!O27</f>
        <v>0</v>
      </c>
      <c r="BW27" s="3">
        <f>'2007'!$O27</f>
        <v>0</v>
      </c>
      <c r="BX27" s="3">
        <f>'2008'!$O27</f>
        <v>0</v>
      </c>
      <c r="BY27" s="3">
        <f>'2009'!$O27</f>
        <v>0</v>
      </c>
      <c r="BZ27" s="5">
        <f>'2010'!$O27</f>
        <v>35</v>
      </c>
      <c r="CA27" s="72">
        <f>'2011'!$O27</f>
        <v>0</v>
      </c>
      <c r="CB27" s="5"/>
      <c r="CC27" s="6" t="e">
        <f>'2000'!#REF!</f>
        <v>#REF!</v>
      </c>
      <c r="CD27" s="9">
        <f>'2001'!$E27</f>
        <v>0</v>
      </c>
      <c r="CE27" s="3">
        <f>'2002'!$E27</f>
        <v>0</v>
      </c>
      <c r="CF27" s="3">
        <f>'2003'!$O27</f>
        <v>0</v>
      </c>
      <c r="CG27" s="3">
        <f>'2004'!$E27</f>
        <v>0</v>
      </c>
      <c r="CH27" s="3">
        <f>'2005'!$E27</f>
        <v>0</v>
      </c>
      <c r="CI27" s="3">
        <f>'2006'!E27</f>
        <v>0</v>
      </c>
      <c r="CJ27" s="3">
        <f>'2007'!$E27</f>
        <v>0</v>
      </c>
      <c r="CK27" s="3">
        <f>'2008'!$E27</f>
        <v>0</v>
      </c>
      <c r="CL27" s="3">
        <f>'2009'!$E27</f>
        <v>0</v>
      </c>
      <c r="CM27" s="5">
        <f>'2010'!$E27</f>
        <v>3</v>
      </c>
      <c r="CN27" s="72">
        <f>'2011'!$E27</f>
        <v>0</v>
      </c>
      <c r="CO27" s="5"/>
      <c r="CP27" s="6" t="e">
        <f>'2000'!#REF!</f>
        <v>#REF!</v>
      </c>
      <c r="CQ27" s="9">
        <f>'2001'!$K27</f>
        <v>0</v>
      </c>
      <c r="CR27" s="3">
        <f>'2002'!$K27</f>
        <v>0</v>
      </c>
      <c r="CS27" s="3">
        <f>'2003'!$K27</f>
        <v>0</v>
      </c>
      <c r="CT27" s="3">
        <f>'2004'!$K27</f>
        <v>0</v>
      </c>
      <c r="CU27" s="3">
        <f>'2005'!$KM27</f>
        <v>0</v>
      </c>
      <c r="CV27" s="3">
        <f>'2006'!K27</f>
        <v>0</v>
      </c>
      <c r="CW27" s="3">
        <f>'2007'!$K27</f>
        <v>0</v>
      </c>
      <c r="CX27" s="3">
        <f>'2008'!$K27</f>
        <v>0</v>
      </c>
      <c r="CY27" s="3">
        <f>'2009'!$K27</f>
        <v>0</v>
      </c>
      <c r="CZ27" s="5">
        <f>'2010'!$K27</f>
        <v>111</v>
      </c>
      <c r="DA27" s="72">
        <f>'2011'!$K27</f>
        <v>0</v>
      </c>
      <c r="DB27" s="5"/>
      <c r="DC27" s="483" t="str">
        <f>IFERROR('2000'!#REF!,"")</f>
        <v/>
      </c>
      <c r="DD27" s="70">
        <f>IFERROR('2001'!$R27,"")</f>
        <v>0.19687930243230839</v>
      </c>
      <c r="DE27" s="70">
        <f>IFERROR('2002'!$R27,)</f>
        <v>0.24695121951219512</v>
      </c>
      <c r="DF27" s="70">
        <f>IFERROR('2003'!$R27,)</f>
        <v>0</v>
      </c>
      <c r="DG27" s="70">
        <f>IFERROR('2004'!$R27,)</f>
        <v>0</v>
      </c>
      <c r="DH27" s="70">
        <f>IFERROR('2005'!$R27,)</f>
        <v>0</v>
      </c>
      <c r="DI27" s="70">
        <f>IFERROR('2006'!R27,)</f>
        <v>0</v>
      </c>
      <c r="DJ27" s="70">
        <f>IFERROR('2007'!$R27,)</f>
        <v>0</v>
      </c>
      <c r="DK27" s="70">
        <f>IFERROR('2008'!$R27,)</f>
        <v>0</v>
      </c>
      <c r="DL27" s="70">
        <f>IFERROR('2009'!$R27,)</f>
        <v>0</v>
      </c>
      <c r="DM27" s="485">
        <f>IFERROR('2010'!$R27,)</f>
        <v>0.23931623931623933</v>
      </c>
      <c r="DN27" s="486">
        <f>IFERROR('2011'!$R27,)</f>
        <v>0</v>
      </c>
    </row>
    <row r="28" spans="1:118">
      <c r="A28" s="3" t="str">
        <f>'2011'!A28</f>
        <v>Yamhill</v>
      </c>
      <c r="B28" s="3" t="str">
        <f>'2012'!B28</f>
        <v>Evergreen-Doe Humane Society</v>
      </c>
      <c r="C28" s="3">
        <f>SUM('2000'!G28:I28)</f>
        <v>0</v>
      </c>
      <c r="D28" s="3">
        <f>SUM('2001'!F28:H28)</f>
        <v>0</v>
      </c>
      <c r="E28" s="3">
        <f>'2002'!F28+'2002'!G28+'2002'!H28</f>
        <v>0</v>
      </c>
      <c r="F28" s="3">
        <f>'2003'!F28+'2003'!G28+'2003'!H28</f>
        <v>0</v>
      </c>
      <c r="G28" s="3">
        <f>'2004'!F28+'2004'!G28+'2004'!H28</f>
        <v>0</v>
      </c>
      <c r="H28" s="3">
        <f>SUM('2005'!$F28:$H28)</f>
        <v>0</v>
      </c>
      <c r="I28" s="3">
        <f>SUM('2006'!$F28:$H28)</f>
        <v>0</v>
      </c>
      <c r="J28" s="3">
        <f>SUM('2007'!$F28:$H28)</f>
        <v>0</v>
      </c>
      <c r="K28" s="3">
        <f>SUM('2008'!$F28:$H28)</f>
        <v>0</v>
      </c>
      <c r="L28" s="3">
        <f>SUM('2009'!$F28:$H28)</f>
        <v>0</v>
      </c>
      <c r="M28" s="3">
        <f>SUM('2010'!$F28:$H28)</f>
        <v>0</v>
      </c>
      <c r="N28" s="3">
        <f>SUM('2011'!$F28:$H28)</f>
        <v>0</v>
      </c>
      <c r="O28" s="89">
        <f>SUM('2012'!$F28:$H28)</f>
        <v>0</v>
      </c>
      <c r="P28" s="458">
        <f>'2000'!Q28</f>
        <v>0</v>
      </c>
      <c r="Q28" s="9">
        <f>'2001'!P28</f>
        <v>0</v>
      </c>
      <c r="R28" s="3">
        <f>'2002'!P28</f>
        <v>0</v>
      </c>
      <c r="S28" s="3">
        <f>'2003'!P28</f>
        <v>0</v>
      </c>
      <c r="T28" s="3">
        <f>'2004'!P28</f>
        <v>0</v>
      </c>
      <c r="U28" s="3">
        <f>'2005'!P28</f>
        <v>0</v>
      </c>
      <c r="V28" s="3">
        <f>'2006'!P28</f>
        <v>0</v>
      </c>
      <c r="W28" s="3">
        <f>'2007'!$P28</f>
        <v>0</v>
      </c>
      <c r="X28" s="3">
        <f>'2008'!$P28</f>
        <v>0</v>
      </c>
      <c r="Y28" s="3">
        <f>'2009'!$P28</f>
        <v>0</v>
      </c>
      <c r="Z28" s="3">
        <f>'2010'!$P28</f>
        <v>0</v>
      </c>
      <c r="AA28" s="3">
        <f>'2011'!$P28</f>
        <v>0</v>
      </c>
      <c r="AB28" s="89">
        <f>'2012'!$P28</f>
        <v>0</v>
      </c>
      <c r="AC28" s="6">
        <f>SUM('2000'!$D28:$F28)</f>
        <v>0</v>
      </c>
      <c r="AD28" s="3">
        <f>SUM('2001'!$C28:$E28)</f>
        <v>0</v>
      </c>
      <c r="AE28" s="3">
        <f>SUM('2002'!$C28:$E28)</f>
        <v>0</v>
      </c>
      <c r="AF28" s="3">
        <f>SUM('2003'!$C28:$E28)</f>
        <v>0</v>
      </c>
      <c r="AG28" s="3">
        <f>SUM('2004'!$C28:$E28)</f>
        <v>0</v>
      </c>
      <c r="AH28" s="3">
        <f>SUM('2005'!$C28:$E28)</f>
        <v>0</v>
      </c>
      <c r="AI28" s="3">
        <f>SUM('2006'!$C28:$E28)</f>
        <v>0</v>
      </c>
      <c r="AJ28" s="3">
        <f>SUM('2007'!$C28:$E28)</f>
        <v>0</v>
      </c>
      <c r="AK28" s="3">
        <f>SUM('2008'!$C28:$E28)</f>
        <v>0</v>
      </c>
      <c r="AL28" s="3">
        <f>SUM('2009'!$C28:$E28)</f>
        <v>0</v>
      </c>
      <c r="AM28" s="3">
        <f>SUM('2010'!$C28:$E28)</f>
        <v>0</v>
      </c>
      <c r="AN28" s="3">
        <f>SUM('2011'!$C28:$E28)</f>
        <v>0</v>
      </c>
      <c r="AO28" s="89">
        <f>SUM('2012'!$C28:$E28)</f>
        <v>0</v>
      </c>
      <c r="AP28" s="6">
        <f>'2000'!$M28</f>
        <v>0</v>
      </c>
      <c r="AQ28" s="9">
        <f>'2001'!$L28</f>
        <v>0</v>
      </c>
      <c r="AR28" s="3">
        <f>'2002'!$L28</f>
        <v>0</v>
      </c>
      <c r="AS28" s="3">
        <f>'2003'!$L28</f>
        <v>0</v>
      </c>
      <c r="AT28" s="3">
        <f>'2004'!$L28</f>
        <v>0</v>
      </c>
      <c r="AU28" s="3">
        <f>'2005'!$L28</f>
        <v>0</v>
      </c>
      <c r="AV28" s="3">
        <f>'2006'!L28</f>
        <v>0</v>
      </c>
      <c r="AW28" s="3">
        <f>'2007'!$L28</f>
        <v>0</v>
      </c>
      <c r="AX28" s="3">
        <f>'2008'!$L28</f>
        <v>0</v>
      </c>
      <c r="AY28" s="3">
        <f>'2009'!$L28</f>
        <v>0</v>
      </c>
      <c r="AZ28" s="5">
        <f>'2010'!$L28</f>
        <v>0</v>
      </c>
      <c r="BA28" s="5">
        <f>'2011'!$L28</f>
        <v>0</v>
      </c>
      <c r="BB28" s="477">
        <f>'2012'!$L28</f>
        <v>0</v>
      </c>
      <c r="BC28" s="612">
        <f>'2000'!$I29</f>
        <v>0</v>
      </c>
      <c r="BD28" s="9">
        <f>'2001'!$H28</f>
        <v>0</v>
      </c>
      <c r="BE28" s="3">
        <f>'2002'!$H28</f>
        <v>0</v>
      </c>
      <c r="BF28" s="3">
        <f>'2003'!$H28</f>
        <v>0</v>
      </c>
      <c r="BG28" s="3">
        <f>'2004'!$H28</f>
        <v>0</v>
      </c>
      <c r="BH28" s="3">
        <f>'2005'!$H28</f>
        <v>0</v>
      </c>
      <c r="BI28" s="3">
        <f>'2006'!$H28</f>
        <v>0</v>
      </c>
      <c r="BJ28" s="3">
        <f>'2007'!$H28</f>
        <v>0</v>
      </c>
      <c r="BK28" s="3">
        <f>'2008'!$H28</f>
        <v>0</v>
      </c>
      <c r="BL28" s="3">
        <f>'2009'!$H28</f>
        <v>0</v>
      </c>
      <c r="BM28" s="5">
        <f>'2010'!$H28</f>
        <v>0</v>
      </c>
      <c r="BN28" s="72">
        <f>'2011'!$H28</f>
        <v>0</v>
      </c>
      <c r="BO28" s="5"/>
      <c r="BP28" s="6">
        <f>'2000'!$P29</f>
        <v>0</v>
      </c>
      <c r="BQ28" s="9">
        <f>'2001'!$O28</f>
        <v>0</v>
      </c>
      <c r="BR28" s="3">
        <f>'2002'!$O28</f>
        <v>0</v>
      </c>
      <c r="BS28" s="3">
        <f>'2003'!$O28</f>
        <v>0</v>
      </c>
      <c r="BT28" s="3">
        <f>'2004'!$O28</f>
        <v>0</v>
      </c>
      <c r="BU28" s="3">
        <f>'2005'!$O28</f>
        <v>0</v>
      </c>
      <c r="BV28" s="3">
        <f>'2006'!O28</f>
        <v>0</v>
      </c>
      <c r="BW28" s="3">
        <f>'2007'!$O28</f>
        <v>0</v>
      </c>
      <c r="BX28" s="3">
        <f>'2008'!$O28</f>
        <v>0</v>
      </c>
      <c r="BY28" s="3">
        <f>'2009'!$O28</f>
        <v>0</v>
      </c>
      <c r="BZ28" s="5">
        <f>'2010'!$O28</f>
        <v>0</v>
      </c>
      <c r="CA28" s="72">
        <f>'2011'!$O28</f>
        <v>0</v>
      </c>
      <c r="CB28" s="5"/>
      <c r="CC28" s="6">
        <f>'2000'!$F29</f>
        <v>0</v>
      </c>
      <c r="CD28" s="9">
        <f>'2001'!$E28</f>
        <v>0</v>
      </c>
      <c r="CE28" s="3">
        <f>'2002'!$E28</f>
        <v>0</v>
      </c>
      <c r="CF28" s="3">
        <f>'2003'!$O28</f>
        <v>0</v>
      </c>
      <c r="CG28" s="3">
        <f>'2004'!$E28</f>
        <v>0</v>
      </c>
      <c r="CH28" s="3">
        <f>'2005'!$E28</f>
        <v>0</v>
      </c>
      <c r="CI28" s="3">
        <f>'2006'!E28</f>
        <v>0</v>
      </c>
      <c r="CJ28" s="3">
        <f>'2007'!$E28</f>
        <v>0</v>
      </c>
      <c r="CK28" s="3">
        <f>'2008'!$E28</f>
        <v>0</v>
      </c>
      <c r="CL28" s="3">
        <f>'2009'!$E28</f>
        <v>0</v>
      </c>
      <c r="CM28" s="5">
        <f>'2010'!$E28</f>
        <v>0</v>
      </c>
      <c r="CN28" s="72">
        <f>'2011'!$E28</f>
        <v>0</v>
      </c>
      <c r="CO28" s="5"/>
      <c r="CP28" s="6">
        <f>'2000'!$L29</f>
        <v>0</v>
      </c>
      <c r="CQ28" s="9">
        <f>'2001'!$K28</f>
        <v>0</v>
      </c>
      <c r="CR28" s="3">
        <f>'2002'!$K28</f>
        <v>0</v>
      </c>
      <c r="CS28" s="3">
        <f>'2003'!$K28</f>
        <v>0</v>
      </c>
      <c r="CT28" s="3">
        <f>'2004'!$K28</f>
        <v>0</v>
      </c>
      <c r="CU28" s="3">
        <f>'2005'!$KM28</f>
        <v>0</v>
      </c>
      <c r="CV28" s="3">
        <f>'2006'!K28</f>
        <v>0</v>
      </c>
      <c r="CW28" s="3">
        <f>'2007'!$K28</f>
        <v>0</v>
      </c>
      <c r="CX28" s="3">
        <f>'2008'!$K28</f>
        <v>0</v>
      </c>
      <c r="CY28" s="3">
        <f>'2009'!$K28</f>
        <v>0</v>
      </c>
      <c r="CZ28" s="5">
        <f>'2010'!$K28</f>
        <v>0</v>
      </c>
      <c r="DA28" s="72">
        <f>'2011'!$K28</f>
        <v>0</v>
      </c>
      <c r="DB28" s="5"/>
      <c r="DC28" s="483" t="str">
        <f>IFERROR('2000'!$S29,"")</f>
        <v/>
      </c>
      <c r="DD28" s="70" t="str">
        <f>IFERROR('2001'!$R28,"")</f>
        <v/>
      </c>
      <c r="DE28" s="70">
        <f>IFERROR('2002'!$R28,)</f>
        <v>0</v>
      </c>
      <c r="DF28" s="70">
        <f>IFERROR('2003'!$R28,)</f>
        <v>0</v>
      </c>
      <c r="DG28" s="70">
        <f>IFERROR('2004'!$R28,)</f>
        <v>0</v>
      </c>
      <c r="DH28" s="70">
        <f>IFERROR('2005'!$R28,)</f>
        <v>0</v>
      </c>
      <c r="DI28" s="70">
        <f>IFERROR('2006'!R28,)</f>
        <v>0</v>
      </c>
      <c r="DJ28" s="70">
        <f>IFERROR('2007'!$R28,)</f>
        <v>0</v>
      </c>
      <c r="DK28" s="70">
        <f>IFERROR('2008'!$R28,)</f>
        <v>0</v>
      </c>
      <c r="DL28" s="70">
        <f>IFERROR('2009'!$R28,)</f>
        <v>0</v>
      </c>
      <c r="DM28" s="485">
        <f>IFERROR('2010'!$R28,)</f>
        <v>0</v>
      </c>
      <c r="DN28" s="486">
        <f>IFERROR('2011'!$R28,)</f>
        <v>0</v>
      </c>
    </row>
    <row r="29" spans="1:118" ht="13.8" thickBot="1">
      <c r="A29" s="3" t="str">
        <f>'2011'!A29</f>
        <v>Clackamas</v>
      </c>
      <c r="B29" s="3" t="str">
        <f>'2012'!B29</f>
        <v>Family Dogs New Life Shelter</v>
      </c>
      <c r="C29" s="3">
        <f>SUM('2000'!G29:I29)</f>
        <v>0</v>
      </c>
      <c r="D29" s="3">
        <f>SUM('2001'!F29:H29)</f>
        <v>0</v>
      </c>
      <c r="E29" s="3">
        <f>'2002'!F29+'2002'!G29+'2002'!H29</f>
        <v>0</v>
      </c>
      <c r="F29" s="3">
        <f>'2003'!F29+'2003'!G29+'2003'!H29</f>
        <v>0</v>
      </c>
      <c r="G29" s="3">
        <f>'2004'!F29+'2004'!G29+'2004'!H29</f>
        <v>0</v>
      </c>
      <c r="H29" s="3">
        <f>SUM('2005'!$F29:$H29)</f>
        <v>6</v>
      </c>
      <c r="I29" s="3">
        <f>SUM('2006'!$F29:$H29)</f>
        <v>6</v>
      </c>
      <c r="J29" s="3">
        <f>SUM('2007'!$F29:$H29)</f>
        <v>6</v>
      </c>
      <c r="K29" s="3">
        <f>SUM('2008'!$F29:$H29)</f>
        <v>0</v>
      </c>
      <c r="L29" s="3">
        <f>SUM('2009'!$F29:$H29)</f>
        <v>0</v>
      </c>
      <c r="M29" s="3">
        <f>SUM('2010'!$F29:$H29)</f>
        <v>0</v>
      </c>
      <c r="N29" s="3">
        <f>SUM('2011'!$F29:$H29)</f>
        <v>0</v>
      </c>
      <c r="O29" s="89">
        <f>SUM('2012'!$F29:$H29)</f>
        <v>0</v>
      </c>
      <c r="P29" s="458">
        <f>'2000'!Q29</f>
        <v>0</v>
      </c>
      <c r="Q29" s="9">
        <f>'2001'!P29</f>
        <v>0</v>
      </c>
      <c r="R29" s="3">
        <f>'2002'!P29</f>
        <v>0</v>
      </c>
      <c r="S29" s="3">
        <f>'2003'!P29</f>
        <v>0</v>
      </c>
      <c r="T29" s="3">
        <f>'2004'!P29</f>
        <v>0</v>
      </c>
      <c r="U29" s="3">
        <f>'2005'!P29</f>
        <v>2</v>
      </c>
      <c r="V29" s="3">
        <f>'2006'!P29</f>
        <v>2</v>
      </c>
      <c r="W29" s="3">
        <f>'2007'!$P29</f>
        <v>2</v>
      </c>
      <c r="X29" s="3">
        <f>'2008'!$P29</f>
        <v>0</v>
      </c>
      <c r="Y29" s="3">
        <f>'2009'!$P29</f>
        <v>0</v>
      </c>
      <c r="Z29" s="3">
        <f>'2010'!$P29</f>
        <v>0</v>
      </c>
      <c r="AA29" s="3">
        <f>'2011'!$P29</f>
        <v>0</v>
      </c>
      <c r="AB29" s="89">
        <f>'2012'!$P29</f>
        <v>0</v>
      </c>
      <c r="AC29" s="6">
        <f>SUM('2000'!$D29:$F29)</f>
        <v>0</v>
      </c>
      <c r="AD29" s="3">
        <f>SUM('2001'!$C29:$E29)</f>
        <v>391</v>
      </c>
      <c r="AE29" s="3">
        <f>SUM('2002'!$C29:$E29)</f>
        <v>591</v>
      </c>
      <c r="AF29" s="3">
        <f>SUM('2003'!$C29:$E29)</f>
        <v>680</v>
      </c>
      <c r="AG29" s="3">
        <f>SUM('2004'!$C29:$E29)</f>
        <v>519</v>
      </c>
      <c r="AH29" s="3">
        <f>SUM('2005'!$C29:$E29)</f>
        <v>465</v>
      </c>
      <c r="AI29" s="3">
        <f>SUM('2006'!$C29:$E29)</f>
        <v>1002</v>
      </c>
      <c r="AJ29" s="3">
        <f>SUM('2007'!$C29:$E29)</f>
        <v>969</v>
      </c>
      <c r="AK29" s="3">
        <f>SUM('2008'!$C29:$E29)</f>
        <v>1011</v>
      </c>
      <c r="AL29" s="3">
        <f>SUM('2009'!$C29:$E29)</f>
        <v>1005</v>
      </c>
      <c r="AM29" s="3">
        <f>SUM('2010'!$C29:$E29)</f>
        <v>1014</v>
      </c>
      <c r="AN29" s="3">
        <f>SUM('2011'!$C29:$E29)</f>
        <v>1017</v>
      </c>
      <c r="AO29" s="89">
        <f>SUM('2012'!$C29:$E29)</f>
        <v>1012</v>
      </c>
      <c r="AP29" s="6">
        <f>'2000'!$M29</f>
        <v>0</v>
      </c>
      <c r="AQ29" s="9">
        <f>'2001'!$L29</f>
        <v>3</v>
      </c>
      <c r="AR29" s="3">
        <f>'2002'!$L29</f>
        <v>3</v>
      </c>
      <c r="AS29" s="3">
        <f>'2003'!$L29</f>
        <v>4</v>
      </c>
      <c r="AT29" s="3">
        <f>'2004'!$L29</f>
        <v>1</v>
      </c>
      <c r="AU29" s="3">
        <f>'2005'!$L29</f>
        <v>1</v>
      </c>
      <c r="AV29" s="3">
        <f>'2006'!L29</f>
        <v>0</v>
      </c>
      <c r="AW29" s="3">
        <f>'2007'!$L29</f>
        <v>0</v>
      </c>
      <c r="AX29" s="3">
        <f>'2008'!$L29</f>
        <v>0</v>
      </c>
      <c r="AY29" s="3">
        <f>'2009'!$L29</f>
        <v>1</v>
      </c>
      <c r="AZ29" s="5">
        <f>'2010'!$L29</f>
        <v>1</v>
      </c>
      <c r="BA29" s="5">
        <f>'2011'!$L29</f>
        <v>0</v>
      </c>
      <c r="BB29" s="477">
        <f>'2012'!$L29</f>
        <v>1</v>
      </c>
      <c r="BC29" s="612">
        <f>'2000'!$I30</f>
        <v>0</v>
      </c>
      <c r="BD29" s="9">
        <f>'2001'!$H29</f>
        <v>0</v>
      </c>
      <c r="BE29" s="3">
        <f>'2002'!$H29</f>
        <v>0</v>
      </c>
      <c r="BF29" s="3">
        <f>'2003'!$H29</f>
        <v>0</v>
      </c>
      <c r="BG29" s="3">
        <f>'2004'!$H29</f>
        <v>0</v>
      </c>
      <c r="BH29" s="3">
        <f>'2005'!$H29</f>
        <v>2</v>
      </c>
      <c r="BI29" s="3">
        <f>'2006'!$H29</f>
        <v>2</v>
      </c>
      <c r="BJ29" s="3">
        <f>'2007'!$H29</f>
        <v>2</v>
      </c>
      <c r="BK29" s="3">
        <f>'2008'!$H29</f>
        <v>0</v>
      </c>
      <c r="BL29" s="3">
        <f>'2009'!$H29</f>
        <v>0</v>
      </c>
      <c r="BM29" s="5">
        <f>'2010'!$H29</f>
        <v>0</v>
      </c>
      <c r="BN29" s="72">
        <f>'2011'!$H29</f>
        <v>0</v>
      </c>
      <c r="BO29" s="5"/>
      <c r="BP29" s="6">
        <f>'2000'!$P30</f>
        <v>0</v>
      </c>
      <c r="BQ29" s="9">
        <f>'2001'!$O29</f>
        <v>0</v>
      </c>
      <c r="BR29" s="3">
        <f>'2002'!$O29</f>
        <v>0</v>
      </c>
      <c r="BS29" s="3">
        <f>'2003'!$O29</f>
        <v>0</v>
      </c>
      <c r="BT29" s="3">
        <f>'2004'!$O29</f>
        <v>0</v>
      </c>
      <c r="BU29" s="3">
        <f>'2005'!$O29</f>
        <v>2</v>
      </c>
      <c r="BV29" s="3">
        <f>'2006'!O29</f>
        <v>2</v>
      </c>
      <c r="BW29" s="3">
        <f>'2007'!$O29</f>
        <v>2</v>
      </c>
      <c r="BX29" s="3">
        <f>'2008'!$O29</f>
        <v>0</v>
      </c>
      <c r="BY29" s="3">
        <f>'2009'!$O29</f>
        <v>0</v>
      </c>
      <c r="BZ29" s="5">
        <f>'2010'!$O29</f>
        <v>0</v>
      </c>
      <c r="CA29" s="72">
        <f>'2011'!$O29</f>
        <v>0</v>
      </c>
      <c r="CB29" s="5"/>
      <c r="CC29" s="6">
        <f>'2000'!$F30</f>
        <v>0</v>
      </c>
      <c r="CD29" s="9">
        <f>'2001'!$E29</f>
        <v>108</v>
      </c>
      <c r="CE29" s="3">
        <f>'2002'!$E29</f>
        <v>261</v>
      </c>
      <c r="CF29" s="3">
        <f>'2003'!$O29</f>
        <v>0</v>
      </c>
      <c r="CG29" s="3">
        <f>'2004'!$E29</f>
        <v>391</v>
      </c>
      <c r="CH29" s="3">
        <f>'2005'!$E29</f>
        <v>326</v>
      </c>
      <c r="CI29" s="3">
        <f>'2006'!E29</f>
        <v>910</v>
      </c>
      <c r="CJ29" s="3">
        <f>'2007'!$E29</f>
        <v>890</v>
      </c>
      <c r="CK29" s="3">
        <f>'2008'!$E29</f>
        <v>953</v>
      </c>
      <c r="CL29" s="3">
        <f>'2009'!$E29</f>
        <v>944</v>
      </c>
      <c r="CM29" s="5">
        <f>'2010'!$E29</f>
        <v>953</v>
      </c>
      <c r="CN29" s="72">
        <f>'2011'!$E29</f>
        <v>877</v>
      </c>
      <c r="CO29" s="5"/>
      <c r="CP29" s="6">
        <f>'2000'!$L30</f>
        <v>0</v>
      </c>
      <c r="CQ29" s="9">
        <f>'2001'!$K29</f>
        <v>6</v>
      </c>
      <c r="CR29" s="3">
        <f>'2002'!$K29</f>
        <v>17</v>
      </c>
      <c r="CS29" s="3">
        <f>'2003'!$K29</f>
        <v>26</v>
      </c>
      <c r="CT29" s="3">
        <f>'2004'!$K29</f>
        <v>1</v>
      </c>
      <c r="CU29" s="3">
        <f>'2005'!$KM29</f>
        <v>0</v>
      </c>
      <c r="CV29" s="3">
        <f>'2006'!K29</f>
        <v>13</v>
      </c>
      <c r="CW29" s="3">
        <f>'2007'!$K29</f>
        <v>16</v>
      </c>
      <c r="CX29" s="3">
        <f>'2008'!$K29</f>
        <v>7</v>
      </c>
      <c r="CY29" s="3">
        <f>'2009'!$K29</f>
        <v>3</v>
      </c>
      <c r="CZ29" s="5">
        <f>'2010'!$K29</f>
        <v>3</v>
      </c>
      <c r="DA29" s="72">
        <f>'2011'!$K29</f>
        <v>2</v>
      </c>
      <c r="DB29" s="5"/>
      <c r="DC29" s="483" t="str">
        <f>IFERROR('2000'!$S30,"")</f>
        <v/>
      </c>
      <c r="DD29" s="70">
        <f>IFERROR('2001'!$R29,"")</f>
        <v>2.0460358056265986E-2</v>
      </c>
      <c r="DE29" s="70">
        <f>IFERROR('2002'!$R29,)</f>
        <v>1.1844331641285956E-2</v>
      </c>
      <c r="DF29" s="70">
        <f>IFERROR('2003'!$R29,)</f>
        <v>1.0294117647058823E-2</v>
      </c>
      <c r="DG29" s="70">
        <f>IFERROR('2004'!$R29,)</f>
        <v>0</v>
      </c>
      <c r="DH29" s="70">
        <f>IFERROR('2005'!$R29,)</f>
        <v>0</v>
      </c>
      <c r="DI29" s="70">
        <f>IFERROR('2006'!R29,)</f>
        <v>0</v>
      </c>
      <c r="DJ29" s="70">
        <f>IFERROR('2007'!$R29,)</f>
        <v>3.0959752321981426E-3</v>
      </c>
      <c r="DK29" s="70">
        <f>IFERROR('2008'!$R29,)</f>
        <v>0</v>
      </c>
      <c r="DL29" s="70">
        <f>IFERROR('2009'!$R29,)</f>
        <v>0</v>
      </c>
      <c r="DM29" s="485">
        <f>IFERROR('2010'!$R29,)</f>
        <v>0</v>
      </c>
      <c r="DN29" s="486">
        <f>IFERROR('2011'!$R29,)</f>
        <v>0</v>
      </c>
    </row>
    <row r="30" spans="1:118" ht="14.4" thickTop="1" thickBot="1">
      <c r="A30" s="3" t="str">
        <f>'2011'!A30</f>
        <v>Lane</v>
      </c>
      <c r="B30" s="3" t="str">
        <f>'2012'!B30</f>
        <v xml:space="preserve">Florence Area Humane Society </v>
      </c>
      <c r="C30" s="3">
        <f>SUM('2000'!G30:I30)</f>
        <v>0</v>
      </c>
      <c r="D30" s="3">
        <f>SUM('2001'!F30:H30)</f>
        <v>231</v>
      </c>
      <c r="E30" s="3">
        <f>'2002'!F30+'2002'!G30+'2002'!H30</f>
        <v>504</v>
      </c>
      <c r="F30" s="3">
        <f>'2003'!F30+'2003'!G30+'2003'!H30</f>
        <v>451</v>
      </c>
      <c r="G30" s="3">
        <f>'2004'!F30+'2004'!G30+'2004'!H30</f>
        <v>420</v>
      </c>
      <c r="H30" s="3">
        <f>SUM('2005'!$F30:$H30)</f>
        <v>319</v>
      </c>
      <c r="I30" s="3">
        <f>SUM('2006'!$F30:$H30)</f>
        <v>296</v>
      </c>
      <c r="J30" s="3">
        <f>SUM('2007'!$F30:$H30)</f>
        <v>285</v>
      </c>
      <c r="K30" s="3">
        <f>SUM('2008'!$F30:$H30)</f>
        <v>295</v>
      </c>
      <c r="L30" s="3">
        <f>SUM('2009'!$F30:$H30)</f>
        <v>259</v>
      </c>
      <c r="M30" s="3">
        <f>SUM('2010'!$F30:$H30)</f>
        <v>264</v>
      </c>
      <c r="N30" s="3">
        <f>SUM('2011'!$F30:$H30)</f>
        <v>277</v>
      </c>
      <c r="O30" s="603">
        <f>N30</f>
        <v>277</v>
      </c>
      <c r="P30" s="458">
        <f>'2000'!Q30</f>
        <v>11</v>
      </c>
      <c r="Q30" s="9">
        <f>'2001'!P30</f>
        <v>12</v>
      </c>
      <c r="R30" s="3">
        <f>'2002'!P30</f>
        <v>13</v>
      </c>
      <c r="S30" s="3">
        <f>'2003'!P30</f>
        <v>38</v>
      </c>
      <c r="T30" s="3">
        <f>'2004'!P30</f>
        <v>31</v>
      </c>
      <c r="U30" s="3">
        <f>'2005'!P30</f>
        <v>6</v>
      </c>
      <c r="V30" s="3">
        <f>'2006'!P30</f>
        <v>3</v>
      </c>
      <c r="W30" s="3">
        <f>'2007'!$P30</f>
        <v>11</v>
      </c>
      <c r="X30" s="3">
        <f>'2008'!$P30</f>
        <v>2</v>
      </c>
      <c r="Y30" s="3">
        <f>'2009'!$P30</f>
        <v>4</v>
      </c>
      <c r="Z30" s="3">
        <f>'2010'!$P30</f>
        <v>6</v>
      </c>
      <c r="AA30" s="3">
        <f>'2011'!$P30</f>
        <v>8</v>
      </c>
      <c r="AB30" s="603">
        <f>AA30</f>
        <v>8</v>
      </c>
      <c r="AC30" s="6">
        <f>SUM('2000'!$D30:$F30)</f>
        <v>0</v>
      </c>
      <c r="AD30" s="3">
        <f>SUM('2001'!$C30:$E30)</f>
        <v>277</v>
      </c>
      <c r="AE30" s="3">
        <f>SUM('2002'!$C30:$E30)</f>
        <v>274</v>
      </c>
      <c r="AF30" s="3">
        <f>SUM('2003'!$C30:$E30)</f>
        <v>250</v>
      </c>
      <c r="AG30" s="3">
        <f>SUM('2004'!$C30:$E30)</f>
        <v>257</v>
      </c>
      <c r="AH30" s="3">
        <f>SUM('2005'!$C30:$E30)</f>
        <v>269</v>
      </c>
      <c r="AI30" s="3">
        <f>SUM('2006'!$C30:$E30)</f>
        <v>266</v>
      </c>
      <c r="AJ30" s="3">
        <f>SUM('2007'!$C30:$E30)</f>
        <v>200</v>
      </c>
      <c r="AK30" s="3">
        <f>SUM('2008'!$C30:$E30)</f>
        <v>187</v>
      </c>
      <c r="AL30" s="3">
        <f>SUM('2009'!$C30:$E30)</f>
        <v>182</v>
      </c>
      <c r="AM30" s="3">
        <f>SUM('2010'!$C30:$E30)</f>
        <v>130</v>
      </c>
      <c r="AN30" s="3">
        <f>SUM('2011'!$C30:$E30)</f>
        <v>173</v>
      </c>
      <c r="AO30" s="603">
        <f>AN30</f>
        <v>173</v>
      </c>
      <c r="AP30" s="6">
        <f>'2000'!$M30</f>
        <v>1</v>
      </c>
      <c r="AQ30" s="9">
        <f>'2001'!$L30</f>
        <v>0</v>
      </c>
      <c r="AR30" s="3">
        <f>'2002'!$L30</f>
        <v>2</v>
      </c>
      <c r="AS30" s="3">
        <f>'2003'!$L30</f>
        <v>0</v>
      </c>
      <c r="AT30" s="3">
        <f>'2004'!$L30</f>
        <v>1</v>
      </c>
      <c r="AU30" s="3">
        <f>'2005'!$L30</f>
        <v>12</v>
      </c>
      <c r="AV30" s="3">
        <f>'2006'!L30</f>
        <v>1</v>
      </c>
      <c r="AW30" s="3">
        <f>'2007'!$L30</f>
        <v>2</v>
      </c>
      <c r="AX30" s="3">
        <f>'2008'!$L30</f>
        <v>0</v>
      </c>
      <c r="AY30" s="3">
        <f>'2009'!$L30</f>
        <v>3</v>
      </c>
      <c r="AZ30" s="5">
        <f>'2010'!$L30</f>
        <v>2</v>
      </c>
      <c r="BA30" s="5">
        <f>'2011'!$L30</f>
        <v>3</v>
      </c>
      <c r="BB30" s="477">
        <f>'2012'!$L30</f>
        <v>0</v>
      </c>
      <c r="BC30" s="612">
        <f>'2000'!$I31</f>
        <v>0</v>
      </c>
      <c r="BD30" s="9">
        <f>'2001'!$H30</f>
        <v>0</v>
      </c>
      <c r="BE30" s="3">
        <f>'2002'!$H30</f>
        <v>0</v>
      </c>
      <c r="BF30" s="3">
        <f>'2003'!$H30</f>
        <v>0</v>
      </c>
      <c r="BG30" s="3">
        <f>'2004'!$H30</f>
        <v>0</v>
      </c>
      <c r="BH30" s="3">
        <f>'2005'!$H30</f>
        <v>0</v>
      </c>
      <c r="BI30" s="3">
        <f>'2006'!$H30</f>
        <v>0</v>
      </c>
      <c r="BJ30" s="3">
        <f>'2007'!$H30</f>
        <v>0</v>
      </c>
      <c r="BK30" s="3">
        <f>'2008'!$H30</f>
        <v>0</v>
      </c>
      <c r="BL30" s="3">
        <f>'2009'!$H30</f>
        <v>0</v>
      </c>
      <c r="BM30" s="5">
        <f>'2010'!$H30</f>
        <v>0</v>
      </c>
      <c r="BN30" s="72">
        <f>'2011'!$H30</f>
        <v>0</v>
      </c>
      <c r="BO30" s="5"/>
      <c r="BP30" s="6">
        <f>'2000'!$P31</f>
        <v>0</v>
      </c>
      <c r="BQ30" s="9">
        <f>'2001'!$O30</f>
        <v>0</v>
      </c>
      <c r="BR30" s="3">
        <f>'2002'!$O30</f>
        <v>0</v>
      </c>
      <c r="BS30" s="3">
        <f>'2003'!$O30</f>
        <v>0</v>
      </c>
      <c r="BT30" s="3">
        <f>'2004'!$O30</f>
        <v>3</v>
      </c>
      <c r="BU30" s="3">
        <f>'2005'!$O30</f>
        <v>0</v>
      </c>
      <c r="BV30" s="3">
        <f>'2006'!O30</f>
        <v>0</v>
      </c>
      <c r="BW30" s="3">
        <f>'2007'!$O30</f>
        <v>0</v>
      </c>
      <c r="BX30" s="3">
        <f>'2008'!$O30</f>
        <v>0</v>
      </c>
      <c r="BY30" s="3">
        <f>'2009'!$O30</f>
        <v>0</v>
      </c>
      <c r="BZ30" s="5">
        <f>'2010'!$O30</f>
        <v>0</v>
      </c>
      <c r="CA30" s="72">
        <f>'2011'!$O30</f>
        <v>0</v>
      </c>
      <c r="CB30" s="5"/>
      <c r="CC30" s="6">
        <f>'2000'!$F31</f>
        <v>0</v>
      </c>
      <c r="CD30" s="9">
        <f>'2001'!$E30</f>
        <v>0</v>
      </c>
      <c r="CE30" s="3">
        <f>'2002'!$E30</f>
        <v>0</v>
      </c>
      <c r="CF30" s="3">
        <f>'2003'!$O30</f>
        <v>0</v>
      </c>
      <c r="CG30" s="3">
        <f>'2004'!$E30</f>
        <v>0</v>
      </c>
      <c r="CH30" s="3">
        <f>'2005'!$E30</f>
        <v>0</v>
      </c>
      <c r="CI30" s="3">
        <f>'2006'!E30</f>
        <v>0</v>
      </c>
      <c r="CJ30" s="3">
        <f>'2007'!$E30</f>
        <v>0</v>
      </c>
      <c r="CK30" s="3">
        <f>'2008'!$E30</f>
        <v>0</v>
      </c>
      <c r="CL30" s="3">
        <f>'2009'!$E30</f>
        <v>0</v>
      </c>
      <c r="CM30" s="5">
        <f>'2010'!$E30</f>
        <v>0</v>
      </c>
      <c r="CN30" s="72">
        <f>'2011'!$E30</f>
        <v>0</v>
      </c>
      <c r="CO30" s="5"/>
      <c r="CP30" s="6">
        <f>'2000'!$L31</f>
        <v>0</v>
      </c>
      <c r="CQ30" s="9">
        <f>'2001'!$K30</f>
        <v>28</v>
      </c>
      <c r="CR30" s="3">
        <f>'2002'!$K30</f>
        <v>16</v>
      </c>
      <c r="CS30" s="3">
        <f>'2003'!$K30</f>
        <v>3</v>
      </c>
      <c r="CT30" s="3">
        <f>'2004'!$K30</f>
        <v>17</v>
      </c>
      <c r="CU30" s="3">
        <f>'2005'!$KM30</f>
        <v>0</v>
      </c>
      <c r="CV30" s="3">
        <f>'2006'!K30</f>
        <v>14</v>
      </c>
      <c r="CW30" s="3">
        <f>'2007'!$K30</f>
        <v>6</v>
      </c>
      <c r="CX30" s="3">
        <f>'2008'!$K30</f>
        <v>5</v>
      </c>
      <c r="CY30" s="3">
        <f>'2009'!$K30</f>
        <v>0</v>
      </c>
      <c r="CZ30" s="5">
        <f>'2010'!$K30</f>
        <v>0</v>
      </c>
      <c r="DA30" s="72">
        <f>'2011'!$K30</f>
        <v>5</v>
      </c>
      <c r="DB30" s="5"/>
      <c r="DC30" s="483" t="str">
        <f>IFERROR('2000'!$S31,"")</f>
        <v/>
      </c>
      <c r="DD30" s="70">
        <f>IFERROR('2001'!$R30,"")</f>
        <v>0.39350180505415161</v>
      </c>
      <c r="DE30" s="70">
        <f>IFERROR('2002'!$R30,)</f>
        <v>0.33211678832116787</v>
      </c>
      <c r="DF30" s="70">
        <f>IFERROR('2003'!$R30,)</f>
        <v>0.32800000000000001</v>
      </c>
      <c r="DG30" s="70">
        <f>IFERROR('2004'!$R30,)</f>
        <v>0.41634241245136189</v>
      </c>
      <c r="DH30" s="70">
        <f>IFERROR('2005'!$R30,)</f>
        <v>0.45353159851301117</v>
      </c>
      <c r="DI30" s="70">
        <f>IFERROR('2006'!R30,)</f>
        <v>0.46616541353383456</v>
      </c>
      <c r="DJ30" s="70">
        <f>IFERROR('2007'!$R30,)</f>
        <v>0.44</v>
      </c>
      <c r="DK30" s="70">
        <f>IFERROR('2008'!$R30,)</f>
        <v>0.5133689839572193</v>
      </c>
      <c r="DL30" s="70">
        <f>IFERROR('2009'!$R30,)</f>
        <v>0.46703296703296704</v>
      </c>
      <c r="DM30" s="485">
        <f>IFERROR('2010'!$R30,)</f>
        <v>0.76923076923076927</v>
      </c>
      <c r="DN30" s="486">
        <f>IFERROR('2011'!$R30,)</f>
        <v>0.54913294797687862</v>
      </c>
    </row>
    <row r="31" spans="1:118" ht="13.8" thickTop="1">
      <c r="A31" s="3" t="str">
        <f>'2011'!A31</f>
        <v>Klamath</v>
      </c>
      <c r="B31" s="3" t="str">
        <f>'2012'!B31</f>
        <v>Friends of Pets of Klamath Basin</v>
      </c>
      <c r="C31" s="3">
        <f>SUM('2000'!G31:I31)</f>
        <v>0</v>
      </c>
      <c r="D31" s="3">
        <f>SUM('2001'!F31:H31)</f>
        <v>0</v>
      </c>
      <c r="E31" s="3">
        <f>'2002'!F31+'2002'!G31+'2002'!H31</f>
        <v>0</v>
      </c>
      <c r="F31" s="3">
        <f>'2003'!F31+'2003'!G31+'2003'!H31</f>
        <v>0</v>
      </c>
      <c r="G31" s="3">
        <f>'2004'!F31+'2004'!G31+'2004'!H31</f>
        <v>0</v>
      </c>
      <c r="H31" s="3">
        <f>SUM('2005'!$F31:$H31)</f>
        <v>0</v>
      </c>
      <c r="I31" s="3">
        <f>SUM('2006'!$F31:$H31)</f>
        <v>0</v>
      </c>
      <c r="J31" s="3">
        <f>SUM('2007'!$F31:$H31)</f>
        <v>0</v>
      </c>
      <c r="K31" s="3">
        <f>SUM('2008'!$F31:$H31)</f>
        <v>338</v>
      </c>
      <c r="L31" s="3">
        <f>SUM('2009'!$F31:$H31)</f>
        <v>341</v>
      </c>
      <c r="M31" s="3">
        <f>SUM('2010'!$F31:$H31)</f>
        <v>320</v>
      </c>
      <c r="N31" s="3">
        <f>SUM('2011'!$F31:$H31)</f>
        <v>168</v>
      </c>
      <c r="O31" s="89">
        <f>SUM('2012'!$F31:$H31)</f>
        <v>161</v>
      </c>
      <c r="P31" s="458">
        <f>'2000'!Q31</f>
        <v>0</v>
      </c>
      <c r="Q31" s="9">
        <f>'2001'!P31</f>
        <v>0</v>
      </c>
      <c r="R31" s="3">
        <f>'2002'!P31</f>
        <v>0</v>
      </c>
      <c r="S31" s="3">
        <f>'2003'!P31</f>
        <v>0</v>
      </c>
      <c r="T31" s="3">
        <f>'2004'!P31</f>
        <v>0</v>
      </c>
      <c r="U31" s="3">
        <f>'2005'!P31</f>
        <v>0</v>
      </c>
      <c r="V31" s="3">
        <f>'2006'!P31</f>
        <v>0</v>
      </c>
      <c r="W31" s="3">
        <f>'2007'!$P31</f>
        <v>0</v>
      </c>
      <c r="X31" s="3">
        <f>'2008'!$P31</f>
        <v>165</v>
      </c>
      <c r="Y31" s="3">
        <f>'2009'!$P31</f>
        <v>157</v>
      </c>
      <c r="Z31" s="3">
        <f>'2010'!$P31</f>
        <v>128</v>
      </c>
      <c r="AA31" s="3">
        <f>'2011'!$P31</f>
        <v>103</v>
      </c>
      <c r="AB31" s="89">
        <f>'2012'!$P31</f>
        <v>87</v>
      </c>
      <c r="AC31" s="6">
        <f>SUM('2000'!$D31:$F31)</f>
        <v>0</v>
      </c>
      <c r="AD31" s="3">
        <f>SUM('2001'!$C31:$E31)</f>
        <v>0</v>
      </c>
      <c r="AE31" s="3">
        <f>SUM('2002'!$C31:$E31)</f>
        <v>0</v>
      </c>
      <c r="AF31" s="3">
        <f>SUM('2003'!$C31:$E31)</f>
        <v>0</v>
      </c>
      <c r="AG31" s="3">
        <f>SUM('2004'!$C31:$E31)</f>
        <v>0</v>
      </c>
      <c r="AH31" s="3">
        <f>SUM('2005'!$C31:$E31)</f>
        <v>0</v>
      </c>
      <c r="AI31" s="3">
        <f>SUM('2006'!$C31:$E31)</f>
        <v>0</v>
      </c>
      <c r="AJ31" s="3">
        <f>SUM('2007'!$C31:$E31)</f>
        <v>0</v>
      </c>
      <c r="AK31" s="3">
        <f>SUM('2008'!$C31:$E31)</f>
        <v>0</v>
      </c>
      <c r="AL31" s="3">
        <f>SUM('2009'!$C31:$E31)</f>
        <v>0</v>
      </c>
      <c r="AM31" s="3">
        <f>SUM('2010'!$C31:$E31)</f>
        <v>0</v>
      </c>
      <c r="AN31" s="3">
        <f>SUM('2011'!$C31:$E31)</f>
        <v>0</v>
      </c>
      <c r="AO31" s="89">
        <f>SUM('2012'!$C31:$E31)</f>
        <v>0</v>
      </c>
      <c r="AP31" s="6">
        <f>'2000'!$M31</f>
        <v>0</v>
      </c>
      <c r="AQ31" s="9">
        <f>'2001'!$L31</f>
        <v>0</v>
      </c>
      <c r="AR31" s="3">
        <f>'2002'!$L31</f>
        <v>0</v>
      </c>
      <c r="AS31" s="3">
        <f>'2003'!$L31</f>
        <v>0</v>
      </c>
      <c r="AT31" s="3">
        <f>'2004'!$L31</f>
        <v>0</v>
      </c>
      <c r="AU31" s="3">
        <f>'2005'!$L31</f>
        <v>0</v>
      </c>
      <c r="AV31" s="3">
        <f>'2006'!L31</f>
        <v>0</v>
      </c>
      <c r="AW31" s="3">
        <f>'2007'!$L31</f>
        <v>0</v>
      </c>
      <c r="AX31" s="3">
        <f>'2008'!$L31</f>
        <v>0</v>
      </c>
      <c r="AY31" s="3">
        <f>'2009'!$L31</f>
        <v>0</v>
      </c>
      <c r="AZ31" s="5">
        <f>'2010'!$L31</f>
        <v>0</v>
      </c>
      <c r="BA31" s="5">
        <f>'2011'!$L31</f>
        <v>0</v>
      </c>
      <c r="BB31" s="477">
        <f>'2012'!$L31</f>
        <v>0</v>
      </c>
      <c r="BC31" s="612">
        <f>'2000'!$I32</f>
        <v>0</v>
      </c>
      <c r="BD31" s="9">
        <f>'2001'!$H31</f>
        <v>0</v>
      </c>
      <c r="BE31" s="3">
        <f>'2002'!$H31</f>
        <v>0</v>
      </c>
      <c r="BF31" s="3">
        <f>'2003'!$H31</f>
        <v>0</v>
      </c>
      <c r="BG31" s="3">
        <f>'2004'!$H31</f>
        <v>0</v>
      </c>
      <c r="BH31" s="3">
        <f>'2005'!$H31</f>
        <v>0</v>
      </c>
      <c r="BI31" s="3">
        <f>'2006'!$H31</f>
        <v>0</v>
      </c>
      <c r="BJ31" s="3">
        <f>'2007'!$H31</f>
        <v>0</v>
      </c>
      <c r="BK31" s="3">
        <f>'2008'!$H31</f>
        <v>0</v>
      </c>
      <c r="BL31" s="3">
        <f>'2009'!$H31</f>
        <v>0</v>
      </c>
      <c r="BM31" s="5">
        <f>'2010'!$H31</f>
        <v>0</v>
      </c>
      <c r="BN31" s="72">
        <f>'2011'!$H31</f>
        <v>0</v>
      </c>
      <c r="BO31" s="5"/>
      <c r="BP31" s="6">
        <f>'2000'!$P32</f>
        <v>0</v>
      </c>
      <c r="BQ31" s="9">
        <f>'2001'!$O31</f>
        <v>0</v>
      </c>
      <c r="BR31" s="3">
        <f>'2002'!$O31</f>
        <v>0</v>
      </c>
      <c r="BS31" s="3">
        <f>'2003'!$O31</f>
        <v>0</v>
      </c>
      <c r="BT31" s="3">
        <f>'2004'!$O31</f>
        <v>0</v>
      </c>
      <c r="BU31" s="3">
        <f>'2005'!$O31</f>
        <v>0</v>
      </c>
      <c r="BV31" s="3">
        <f>'2006'!O31</f>
        <v>0</v>
      </c>
      <c r="BW31" s="3">
        <f>'2007'!$O31</f>
        <v>0</v>
      </c>
      <c r="BX31" s="3">
        <f>'2008'!$O31</f>
        <v>0</v>
      </c>
      <c r="BY31" s="3">
        <f>'2009'!$O31</f>
        <v>0</v>
      </c>
      <c r="BZ31" s="5">
        <f>'2010'!$O31</f>
        <v>0</v>
      </c>
      <c r="CA31" s="72">
        <f>'2011'!$O31</f>
        <v>0</v>
      </c>
      <c r="CB31" s="5"/>
      <c r="CC31" s="6">
        <f>'2000'!$F32</f>
        <v>0</v>
      </c>
      <c r="CD31" s="9">
        <f>'2001'!$E31</f>
        <v>0</v>
      </c>
      <c r="CE31" s="3">
        <f>'2002'!$E31</f>
        <v>0</v>
      </c>
      <c r="CF31" s="3">
        <f>'2003'!$O31</f>
        <v>0</v>
      </c>
      <c r="CG31" s="3">
        <f>'2004'!$E31</f>
        <v>0</v>
      </c>
      <c r="CH31" s="3">
        <f>'2005'!$E31</f>
        <v>0</v>
      </c>
      <c r="CI31" s="3">
        <f>'2006'!E31</f>
        <v>0</v>
      </c>
      <c r="CJ31" s="3">
        <f>'2007'!$E31</f>
        <v>0</v>
      </c>
      <c r="CK31" s="3">
        <f>'2008'!$E31</f>
        <v>0</v>
      </c>
      <c r="CL31" s="3">
        <f>'2009'!$E31</f>
        <v>0</v>
      </c>
      <c r="CM31" s="5">
        <f>'2010'!$E31</f>
        <v>0</v>
      </c>
      <c r="CN31" s="72">
        <f>'2011'!$E31</f>
        <v>0</v>
      </c>
      <c r="CO31" s="5"/>
      <c r="CP31" s="6">
        <f>'2000'!$L32</f>
        <v>0</v>
      </c>
      <c r="CQ31" s="9">
        <f>'2001'!$K31</f>
        <v>0</v>
      </c>
      <c r="CR31" s="3">
        <f>'2002'!$K31</f>
        <v>0</v>
      </c>
      <c r="CS31" s="3">
        <f>'2003'!$K31</f>
        <v>0</v>
      </c>
      <c r="CT31" s="3">
        <f>'2004'!$K31</f>
        <v>0</v>
      </c>
      <c r="CU31" s="3">
        <f>'2005'!$KM31</f>
        <v>0</v>
      </c>
      <c r="CV31" s="3">
        <f>'2006'!K31</f>
        <v>0</v>
      </c>
      <c r="CW31" s="3">
        <f>'2007'!$K31</f>
        <v>0</v>
      </c>
      <c r="CX31" s="3">
        <f>'2008'!$K31</f>
        <v>0</v>
      </c>
      <c r="CY31" s="3">
        <f>'2009'!$K31</f>
        <v>0</v>
      </c>
      <c r="CZ31" s="5">
        <f>'2010'!$K31</f>
        <v>0</v>
      </c>
      <c r="DA31" s="72">
        <f>'2011'!$K31</f>
        <v>0</v>
      </c>
      <c r="DB31" s="5"/>
      <c r="DC31" s="483" t="str">
        <f>IFERROR('2000'!$S32,"")</f>
        <v/>
      </c>
      <c r="DD31" s="70" t="str">
        <f>IFERROR('2001'!$R31,"")</f>
        <v/>
      </c>
      <c r="DE31" s="70">
        <f>IFERROR('2002'!$R31,)</f>
        <v>0</v>
      </c>
      <c r="DF31" s="70">
        <f>IFERROR('2003'!$R31,)</f>
        <v>0</v>
      </c>
      <c r="DG31" s="70">
        <f>IFERROR('2004'!$R31,)</f>
        <v>0</v>
      </c>
      <c r="DH31" s="70">
        <f>IFERROR('2005'!$R31,)</f>
        <v>0</v>
      </c>
      <c r="DI31" s="70">
        <f>IFERROR('2006'!R31,)</f>
        <v>0</v>
      </c>
      <c r="DJ31" s="70">
        <f>IFERROR('2007'!$R31,)</f>
        <v>0</v>
      </c>
      <c r="DK31" s="70">
        <f>IFERROR('2008'!$R31,)</f>
        <v>0</v>
      </c>
      <c r="DL31" s="70">
        <f>IFERROR('2009'!$R31,)</f>
        <v>0</v>
      </c>
      <c r="DM31" s="485">
        <f>IFERROR('2010'!$R31,)</f>
        <v>0</v>
      </c>
      <c r="DN31" s="486">
        <f>IFERROR('2011'!$R31,)</f>
        <v>0</v>
      </c>
    </row>
    <row r="32" spans="1:118">
      <c r="A32" s="3" t="str">
        <f>'2011'!A32</f>
        <v>Gilliam</v>
      </c>
      <c r="B32" s="3" t="str">
        <f>'2012'!B32</f>
        <v>Gilliam County Animal Control</v>
      </c>
      <c r="C32" s="3">
        <f>SUM('2000'!G32:I32)</f>
        <v>0</v>
      </c>
      <c r="D32" s="3">
        <f>SUM('2001'!F32:H32)</f>
        <v>0</v>
      </c>
      <c r="E32" s="3">
        <f>'2002'!F32+'2002'!G32+'2002'!H32</f>
        <v>0</v>
      </c>
      <c r="F32" s="3">
        <f>'2003'!F32+'2003'!G32+'2003'!H32</f>
        <v>0</v>
      </c>
      <c r="G32" s="3">
        <f>'2004'!F32+'2004'!G32+'2004'!H32</f>
        <v>0</v>
      </c>
      <c r="H32" s="3">
        <f>SUM('2005'!$F32:$H32)</f>
        <v>0</v>
      </c>
      <c r="I32" s="3">
        <f>SUM('2006'!$F32:$H32)</f>
        <v>0</v>
      </c>
      <c r="J32" s="3">
        <f>SUM('2007'!$F32:$H32)</f>
        <v>0</v>
      </c>
      <c r="K32" s="3">
        <f>SUM('2008'!$F32:$H32)</f>
        <v>0</v>
      </c>
      <c r="L32" s="3">
        <f>SUM('2009'!$F32:$H32)</f>
        <v>0</v>
      </c>
      <c r="M32" s="3">
        <f>SUM('2010'!$F32:$H32)</f>
        <v>0</v>
      </c>
      <c r="N32" s="3">
        <f>SUM('2011'!$F32:$H32)</f>
        <v>0</v>
      </c>
      <c r="O32" s="89">
        <f>SUM('2012'!$F32:$H32)</f>
        <v>0</v>
      </c>
      <c r="P32" s="458">
        <f>'2000'!Q32</f>
        <v>0</v>
      </c>
      <c r="Q32" s="9">
        <f>'2001'!P32</f>
        <v>0</v>
      </c>
      <c r="R32" s="3">
        <f>'2002'!P32</f>
        <v>0</v>
      </c>
      <c r="S32" s="3">
        <f>'2003'!P32</f>
        <v>0</v>
      </c>
      <c r="T32" s="3">
        <f>'2004'!P32</f>
        <v>0</v>
      </c>
      <c r="U32" s="3">
        <f>'2005'!P32</f>
        <v>0</v>
      </c>
      <c r="V32" s="3">
        <f>'2006'!P32</f>
        <v>0</v>
      </c>
      <c r="W32" s="3">
        <f>'2007'!$P32</f>
        <v>0</v>
      </c>
      <c r="X32" s="3">
        <f>'2008'!$P32</f>
        <v>0</v>
      </c>
      <c r="Y32" s="3">
        <f>'2009'!$P32</f>
        <v>0</v>
      </c>
      <c r="Z32" s="3">
        <f>'2010'!$P32</f>
        <v>0</v>
      </c>
      <c r="AA32" s="3">
        <f>'2011'!$P32</f>
        <v>0</v>
      </c>
      <c r="AB32" s="89">
        <f>'2012'!$P32</f>
        <v>0</v>
      </c>
      <c r="AC32" s="6">
        <f>SUM('2000'!$D32:$F32)</f>
        <v>0</v>
      </c>
      <c r="AD32" s="3">
        <f>SUM('2001'!$C32:$E32)</f>
        <v>0</v>
      </c>
      <c r="AE32" s="3">
        <f>SUM('2002'!$C32:$E32)</f>
        <v>0</v>
      </c>
      <c r="AF32" s="3">
        <f>SUM('2003'!$C32:$E32)</f>
        <v>0</v>
      </c>
      <c r="AG32" s="3">
        <f>SUM('2004'!$C32:$E32)</f>
        <v>0</v>
      </c>
      <c r="AH32" s="3">
        <f>SUM('2005'!$C32:$E32)</f>
        <v>0</v>
      </c>
      <c r="AI32" s="3">
        <f>SUM('2006'!$C32:$E32)</f>
        <v>0</v>
      </c>
      <c r="AJ32" s="3">
        <f>SUM('2007'!$C32:$E32)</f>
        <v>0</v>
      </c>
      <c r="AK32" s="3">
        <f>SUM('2008'!$C32:$E32)</f>
        <v>0</v>
      </c>
      <c r="AL32" s="3">
        <f>SUM('2009'!$C32:$E32)</f>
        <v>0</v>
      </c>
      <c r="AM32" s="3">
        <f>SUM('2010'!$C32:$E32)</f>
        <v>0</v>
      </c>
      <c r="AN32" s="3">
        <f>SUM('2011'!$C32:$E32)</f>
        <v>0</v>
      </c>
      <c r="AO32" s="89">
        <f>SUM('2012'!$C32:$E32)</f>
        <v>0</v>
      </c>
      <c r="AP32" s="6">
        <f>'2000'!$M32</f>
        <v>0</v>
      </c>
      <c r="AQ32" s="9">
        <f>'2001'!$L32</f>
        <v>0</v>
      </c>
      <c r="AR32" s="3">
        <f>'2002'!$L32</f>
        <v>0</v>
      </c>
      <c r="AS32" s="3">
        <f>'2003'!$L32</f>
        <v>0</v>
      </c>
      <c r="AT32" s="3">
        <f>'2004'!$L32</f>
        <v>0</v>
      </c>
      <c r="AU32" s="3">
        <f>'2005'!$L32</f>
        <v>0</v>
      </c>
      <c r="AV32" s="3">
        <f>'2006'!L32</f>
        <v>0</v>
      </c>
      <c r="AW32" s="3">
        <f>'2007'!$L32</f>
        <v>0</v>
      </c>
      <c r="AX32" s="3">
        <f>'2008'!$L32</f>
        <v>0</v>
      </c>
      <c r="AY32" s="3">
        <f>'2009'!$L32</f>
        <v>0</v>
      </c>
      <c r="AZ32" s="5">
        <f>'2010'!$L32</f>
        <v>0</v>
      </c>
      <c r="BA32" s="5">
        <f>'2011'!$L32</f>
        <v>0</v>
      </c>
      <c r="BB32" s="477">
        <f>'2012'!$L32</f>
        <v>0</v>
      </c>
      <c r="BC32" s="612">
        <f>'2000'!$I33</f>
        <v>0</v>
      </c>
      <c r="BD32" s="9">
        <f>'2001'!$H32</f>
        <v>0</v>
      </c>
      <c r="BE32" s="3">
        <f>'2002'!$H32</f>
        <v>0</v>
      </c>
      <c r="BF32" s="3">
        <f>'2003'!$H32</f>
        <v>0</v>
      </c>
      <c r="BG32" s="3">
        <f>'2004'!$H32</f>
        <v>0</v>
      </c>
      <c r="BH32" s="3">
        <f>'2005'!$H32</f>
        <v>0</v>
      </c>
      <c r="BI32" s="3">
        <f>'2006'!$H32</f>
        <v>0</v>
      </c>
      <c r="BJ32" s="3">
        <f>'2007'!$H32</f>
        <v>0</v>
      </c>
      <c r="BK32" s="3">
        <f>'2008'!$H32</f>
        <v>0</v>
      </c>
      <c r="BL32" s="3">
        <f>'2009'!$H32</f>
        <v>0</v>
      </c>
      <c r="BM32" s="5">
        <f>'2010'!$H32</f>
        <v>0</v>
      </c>
      <c r="BN32" s="72">
        <f>'2011'!$H32</f>
        <v>0</v>
      </c>
      <c r="BO32" s="5"/>
      <c r="BP32" s="6">
        <f>'2000'!$P33</f>
        <v>0</v>
      </c>
      <c r="BQ32" s="9">
        <f>'2001'!$O32</f>
        <v>0</v>
      </c>
      <c r="BR32" s="3">
        <f>'2002'!$O32</f>
        <v>0</v>
      </c>
      <c r="BS32" s="3">
        <f>'2003'!$O32</f>
        <v>0</v>
      </c>
      <c r="BT32" s="3">
        <f>'2004'!$O32</f>
        <v>0</v>
      </c>
      <c r="BU32" s="3">
        <f>'2005'!$O32</f>
        <v>0</v>
      </c>
      <c r="BV32" s="3">
        <f>'2006'!O32</f>
        <v>0</v>
      </c>
      <c r="BW32" s="3">
        <f>'2007'!$O32</f>
        <v>0</v>
      </c>
      <c r="BX32" s="3">
        <f>'2008'!$O32</f>
        <v>0</v>
      </c>
      <c r="BY32" s="3">
        <f>'2009'!$O32</f>
        <v>0</v>
      </c>
      <c r="BZ32" s="5">
        <f>'2010'!$O32</f>
        <v>0</v>
      </c>
      <c r="CA32" s="72">
        <f>'2011'!$O32</f>
        <v>0</v>
      </c>
      <c r="CB32" s="5"/>
      <c r="CC32" s="6">
        <f>'2000'!$F33</f>
        <v>0</v>
      </c>
      <c r="CD32" s="9">
        <f>'2001'!$E32</f>
        <v>0</v>
      </c>
      <c r="CE32" s="3">
        <f>'2002'!$E32</f>
        <v>0</v>
      </c>
      <c r="CF32" s="3">
        <f>'2003'!$O32</f>
        <v>0</v>
      </c>
      <c r="CG32" s="3">
        <f>'2004'!$E32</f>
        <v>0</v>
      </c>
      <c r="CH32" s="3">
        <f>'2005'!$E32</f>
        <v>0</v>
      </c>
      <c r="CI32" s="3">
        <f>'2006'!E32</f>
        <v>0</v>
      </c>
      <c r="CJ32" s="3">
        <f>'2007'!$E32</f>
        <v>0</v>
      </c>
      <c r="CK32" s="3">
        <f>'2008'!$E32</f>
        <v>0</v>
      </c>
      <c r="CL32" s="3">
        <f>'2009'!$E32</f>
        <v>0</v>
      </c>
      <c r="CM32" s="5">
        <f>'2010'!$E32</f>
        <v>0</v>
      </c>
      <c r="CN32" s="72">
        <f>'2011'!$E32</f>
        <v>0</v>
      </c>
      <c r="CO32" s="5"/>
      <c r="CP32" s="6">
        <f>'2000'!$L33</f>
        <v>0</v>
      </c>
      <c r="CQ32" s="9">
        <f>'2001'!$K32</f>
        <v>0</v>
      </c>
      <c r="CR32" s="3">
        <f>'2002'!$K32</f>
        <v>0</v>
      </c>
      <c r="CS32" s="3">
        <f>'2003'!$K32</f>
        <v>0</v>
      </c>
      <c r="CT32" s="3">
        <f>'2004'!$K32</f>
        <v>0</v>
      </c>
      <c r="CU32" s="3">
        <f>'2005'!$KM32</f>
        <v>0</v>
      </c>
      <c r="CV32" s="3">
        <f>'2006'!K32</f>
        <v>0</v>
      </c>
      <c r="CW32" s="3">
        <f>'2007'!$K32</f>
        <v>0</v>
      </c>
      <c r="CX32" s="3">
        <f>'2008'!$K32</f>
        <v>0</v>
      </c>
      <c r="CY32" s="3">
        <f>'2009'!$K32</f>
        <v>0</v>
      </c>
      <c r="CZ32" s="5">
        <f>'2010'!$K32</f>
        <v>0</v>
      </c>
      <c r="DA32" s="72">
        <f>'2011'!$K32</f>
        <v>0</v>
      </c>
      <c r="DB32" s="5"/>
      <c r="DC32" s="483" t="str">
        <f>IFERROR('2000'!$S33,"")</f>
        <v/>
      </c>
      <c r="DD32" s="70" t="str">
        <f>IFERROR('2001'!$R32,"")</f>
        <v/>
      </c>
      <c r="DE32" s="70">
        <f>IFERROR('2002'!$R32,)</f>
        <v>0</v>
      </c>
      <c r="DF32" s="70">
        <f>IFERROR('2003'!$R32,)</f>
        <v>0</v>
      </c>
      <c r="DG32" s="70">
        <f>IFERROR('2004'!$R32,)</f>
        <v>0</v>
      </c>
      <c r="DH32" s="70">
        <f>IFERROR('2005'!$R32,)</f>
        <v>0</v>
      </c>
      <c r="DI32" s="70">
        <f>IFERROR('2006'!R32,)</f>
        <v>0</v>
      </c>
      <c r="DJ32" s="70">
        <f>IFERROR('2007'!$R32,)</f>
        <v>0</v>
      </c>
      <c r="DK32" s="70">
        <f>IFERROR('2008'!$R32,)</f>
        <v>0</v>
      </c>
      <c r="DL32" s="70">
        <f>IFERROR('2009'!$R32,)</f>
        <v>0</v>
      </c>
      <c r="DM32" s="485">
        <f>IFERROR('2010'!$R32,)</f>
        <v>0</v>
      </c>
      <c r="DN32" s="486">
        <f>IFERROR('2011'!$R32,)</f>
        <v>0</v>
      </c>
    </row>
    <row r="33" spans="1:118">
      <c r="A33" s="3" t="str">
        <f>'2011'!A33</f>
        <v>Multnomah</v>
      </c>
      <c r="B33" s="3" t="str">
        <f>'2012'!B33</f>
        <v>Golden Bond Rescue Oregon</v>
      </c>
      <c r="C33" s="3">
        <f>SUM('2000'!G33:I33)</f>
        <v>0</v>
      </c>
      <c r="D33" s="3">
        <f>SUM('2001'!F33:H33)</f>
        <v>0</v>
      </c>
      <c r="E33" s="3">
        <f>'2002'!F33+'2002'!G33+'2002'!H33</f>
        <v>0</v>
      </c>
      <c r="F33" s="3">
        <f>'2003'!F33+'2003'!G33+'2003'!H33</f>
        <v>0</v>
      </c>
      <c r="G33" s="3">
        <f>'2004'!F33+'2004'!G33+'2004'!H33</f>
        <v>0</v>
      </c>
      <c r="H33" s="3">
        <f>SUM('2005'!$F33:$H33)</f>
        <v>0</v>
      </c>
      <c r="I33" s="3">
        <f>SUM('2006'!$F33:$H33)</f>
        <v>0</v>
      </c>
      <c r="J33" s="3">
        <f>SUM('2007'!$F33:$H33)</f>
        <v>0</v>
      </c>
      <c r="K33" s="3">
        <f>SUM('2008'!$F33:$H33)</f>
        <v>0</v>
      </c>
      <c r="L33" s="3">
        <f>SUM('2009'!$F33:$H33)</f>
        <v>0</v>
      </c>
      <c r="M33" s="3">
        <f>SUM('2010'!$F33:$H33)</f>
        <v>0</v>
      </c>
      <c r="N33" s="3">
        <f>SUM('2011'!$F33:$H33)</f>
        <v>0</v>
      </c>
      <c r="O33" s="89">
        <f>SUM('2012'!$F33:$H33)</f>
        <v>0</v>
      </c>
      <c r="P33" s="458">
        <f>'2000'!Q33</f>
        <v>0</v>
      </c>
      <c r="Q33" s="9">
        <f>'2001'!P33</f>
        <v>0</v>
      </c>
      <c r="R33" s="3">
        <f>'2002'!P33</f>
        <v>0</v>
      </c>
      <c r="S33" s="3">
        <f>'2003'!P33</f>
        <v>0</v>
      </c>
      <c r="T33" s="3">
        <f>'2004'!P33</f>
        <v>0</v>
      </c>
      <c r="U33" s="3">
        <f>'2005'!P33</f>
        <v>0</v>
      </c>
      <c r="V33" s="3">
        <f>'2006'!P33</f>
        <v>0</v>
      </c>
      <c r="W33" s="3">
        <f>'2007'!$P33</f>
        <v>0</v>
      </c>
      <c r="X33" s="3">
        <f>'2008'!$P33</f>
        <v>0</v>
      </c>
      <c r="Y33" s="3">
        <f>'2009'!$P33</f>
        <v>0</v>
      </c>
      <c r="Z33" s="3">
        <f>'2010'!$P33</f>
        <v>0</v>
      </c>
      <c r="AA33" s="3">
        <f>'2011'!$P33</f>
        <v>0</v>
      </c>
      <c r="AB33" s="89">
        <f>'2012'!$P33</f>
        <v>0</v>
      </c>
      <c r="AC33" s="6">
        <f>SUM('2000'!$D33:$F33)</f>
        <v>0</v>
      </c>
      <c r="AD33" s="3">
        <f>SUM('2001'!$C33:$E33)</f>
        <v>0</v>
      </c>
      <c r="AE33" s="3">
        <f>SUM('2002'!$C33:$E33)</f>
        <v>0</v>
      </c>
      <c r="AF33" s="3">
        <f>SUM('2003'!$C33:$E33)</f>
        <v>0</v>
      </c>
      <c r="AG33" s="3">
        <f>SUM('2004'!$C33:$E33)</f>
        <v>0</v>
      </c>
      <c r="AH33" s="3">
        <f>SUM('2005'!$C33:$E33)</f>
        <v>0</v>
      </c>
      <c r="AI33" s="3">
        <f>SUM('2006'!$C33:$E33)</f>
        <v>0</v>
      </c>
      <c r="AJ33" s="3">
        <f>SUM('2007'!$C33:$E33)</f>
        <v>0</v>
      </c>
      <c r="AK33" s="3">
        <f>SUM('2008'!$C33:$E33)</f>
        <v>0</v>
      </c>
      <c r="AL33" s="3">
        <f>SUM('2009'!$C33:$E33)</f>
        <v>0</v>
      </c>
      <c r="AM33" s="3">
        <f>SUM('2010'!$C33:$E33)</f>
        <v>0</v>
      </c>
      <c r="AN33" s="3">
        <f>SUM('2011'!$C33:$E33)</f>
        <v>115</v>
      </c>
      <c r="AO33" s="89">
        <f>SUM('2012'!$C33:$E33)</f>
        <v>106</v>
      </c>
      <c r="AP33" s="6">
        <f>'2000'!$M33</f>
        <v>0</v>
      </c>
      <c r="AQ33" s="9">
        <f>'2001'!$L33</f>
        <v>0</v>
      </c>
      <c r="AR33" s="3">
        <f>'2002'!$L33</f>
        <v>0</v>
      </c>
      <c r="AS33" s="3">
        <f>'2003'!$L33</f>
        <v>0</v>
      </c>
      <c r="AT33" s="3">
        <f>'2004'!$L33</f>
        <v>0</v>
      </c>
      <c r="AU33" s="3">
        <f>'2005'!$L33</f>
        <v>0</v>
      </c>
      <c r="AV33" s="3">
        <f>'2006'!L33</f>
        <v>0</v>
      </c>
      <c r="AW33" s="3">
        <f>'2007'!$L33</f>
        <v>0</v>
      </c>
      <c r="AX33" s="3">
        <f>'2008'!$L33</f>
        <v>0</v>
      </c>
      <c r="AY33" s="3">
        <f>'2009'!$L33</f>
        <v>0</v>
      </c>
      <c r="AZ33" s="5">
        <f>'2010'!$L33</f>
        <v>0</v>
      </c>
      <c r="BA33" s="5">
        <f>'2011'!$L33</f>
        <v>5</v>
      </c>
      <c r="BB33" s="477">
        <f>'2012'!$L33</f>
        <v>5</v>
      </c>
      <c r="BC33" s="612">
        <f>'2000'!$I34</f>
        <v>0</v>
      </c>
      <c r="BD33" s="9">
        <f>'2001'!$H33</f>
        <v>0</v>
      </c>
      <c r="BE33" s="3">
        <f>'2002'!$H33</f>
        <v>0</v>
      </c>
      <c r="BF33" s="3">
        <f>'2003'!$H33</f>
        <v>0</v>
      </c>
      <c r="BG33" s="3">
        <f>'2004'!$H33</f>
        <v>0</v>
      </c>
      <c r="BH33" s="3">
        <f>'2005'!$H33</f>
        <v>0</v>
      </c>
      <c r="BI33" s="3">
        <f>'2006'!$H33</f>
        <v>0</v>
      </c>
      <c r="BJ33" s="3">
        <f>'2007'!$H33</f>
        <v>0</v>
      </c>
      <c r="BK33" s="3">
        <f>'2008'!$H33</f>
        <v>0</v>
      </c>
      <c r="BL33" s="3">
        <f>'2009'!$H33</f>
        <v>0</v>
      </c>
      <c r="BM33" s="5">
        <f>'2010'!$H33</f>
        <v>0</v>
      </c>
      <c r="BN33" s="72">
        <f>'2011'!$H33</f>
        <v>0</v>
      </c>
      <c r="BO33" s="5"/>
      <c r="BP33" s="6">
        <f>'2000'!$P34</f>
        <v>2</v>
      </c>
      <c r="BQ33" s="9">
        <f>'2001'!$O33</f>
        <v>0</v>
      </c>
      <c r="BR33" s="3">
        <f>'2002'!$O33</f>
        <v>0</v>
      </c>
      <c r="BS33" s="3">
        <f>'2003'!$O33</f>
        <v>0</v>
      </c>
      <c r="BT33" s="3">
        <f>'2004'!$O33</f>
        <v>0</v>
      </c>
      <c r="BU33" s="3">
        <f>'2005'!$O33</f>
        <v>0</v>
      </c>
      <c r="BV33" s="3">
        <f>'2006'!O33</f>
        <v>0</v>
      </c>
      <c r="BW33" s="3">
        <f>'2007'!$O33</f>
        <v>0</v>
      </c>
      <c r="BX33" s="3">
        <f>'2008'!$O33</f>
        <v>0</v>
      </c>
      <c r="BY33" s="3">
        <f>'2009'!$O33</f>
        <v>0</v>
      </c>
      <c r="BZ33" s="5">
        <f>'2010'!$O33</f>
        <v>0</v>
      </c>
      <c r="CA33" s="72">
        <f>'2011'!$O33</f>
        <v>0</v>
      </c>
      <c r="CB33" s="5"/>
      <c r="CC33" s="6">
        <f>'2000'!$F34</f>
        <v>0</v>
      </c>
      <c r="CD33" s="9">
        <f>'2001'!$E33</f>
        <v>0</v>
      </c>
      <c r="CE33" s="3">
        <f>'2002'!$E33</f>
        <v>0</v>
      </c>
      <c r="CF33" s="3">
        <f>'2003'!$O33</f>
        <v>0</v>
      </c>
      <c r="CG33" s="3">
        <f>'2004'!$E33</f>
        <v>0</v>
      </c>
      <c r="CH33" s="3">
        <f>'2005'!$E33</f>
        <v>0</v>
      </c>
      <c r="CI33" s="3">
        <f>'2006'!E33</f>
        <v>0</v>
      </c>
      <c r="CJ33" s="3">
        <f>'2007'!$E33</f>
        <v>0</v>
      </c>
      <c r="CK33" s="3">
        <f>'2008'!$E33</f>
        <v>0</v>
      </c>
      <c r="CL33" s="3">
        <f>'2009'!$E33</f>
        <v>0</v>
      </c>
      <c r="CM33" s="5">
        <f>'2010'!$E33</f>
        <v>0</v>
      </c>
      <c r="CN33" s="72">
        <f>'2011'!$E33</f>
        <v>42</v>
      </c>
      <c r="CO33" s="5"/>
      <c r="CP33" s="6">
        <f>'2000'!$L34</f>
        <v>17</v>
      </c>
      <c r="CQ33" s="9">
        <f>'2001'!$K33</f>
        <v>0</v>
      </c>
      <c r="CR33" s="3">
        <f>'2002'!$K33</f>
        <v>0</v>
      </c>
      <c r="CS33" s="3">
        <f>'2003'!$K33</f>
        <v>0</v>
      </c>
      <c r="CT33" s="3">
        <f>'2004'!$K33</f>
        <v>0</v>
      </c>
      <c r="CU33" s="3">
        <f>'2005'!$KM33</f>
        <v>0</v>
      </c>
      <c r="CV33" s="3">
        <f>'2006'!K33</f>
        <v>0</v>
      </c>
      <c r="CW33" s="3">
        <f>'2007'!$K33</f>
        <v>0</v>
      </c>
      <c r="CX33" s="3">
        <f>'2008'!$K33</f>
        <v>0</v>
      </c>
      <c r="CY33" s="3">
        <f>'2009'!$K33</f>
        <v>0</v>
      </c>
      <c r="CZ33" s="5">
        <f>'2010'!$K33</f>
        <v>0</v>
      </c>
      <c r="DA33" s="72">
        <f>'2011'!$K33</f>
        <v>0</v>
      </c>
      <c r="DB33" s="5"/>
      <c r="DC33" s="483">
        <f>IFERROR('2000'!$S34,"")</f>
        <v>3.8606403013182675E-2</v>
      </c>
      <c r="DD33" s="70" t="str">
        <f>IFERROR('2001'!$R33,"")</f>
        <v/>
      </c>
      <c r="DE33" s="70">
        <f>IFERROR('2002'!$R33,)</f>
        <v>0</v>
      </c>
      <c r="DF33" s="70">
        <f>IFERROR('2003'!$R33,)</f>
        <v>0</v>
      </c>
      <c r="DG33" s="70">
        <f>IFERROR('2004'!$R33,)</f>
        <v>0</v>
      </c>
      <c r="DH33" s="70">
        <f>IFERROR('2005'!$R33,)</f>
        <v>0</v>
      </c>
      <c r="DI33" s="70">
        <f>IFERROR('2006'!R33,)</f>
        <v>0</v>
      </c>
      <c r="DJ33" s="70">
        <f>IFERROR('2007'!$R33,)</f>
        <v>0</v>
      </c>
      <c r="DK33" s="70">
        <f>IFERROR('2008'!$R33,)</f>
        <v>0</v>
      </c>
      <c r="DL33" s="70">
        <f>IFERROR('2009'!$R33,)</f>
        <v>0</v>
      </c>
      <c r="DM33" s="485">
        <f>IFERROR('2010'!$R33,)</f>
        <v>0</v>
      </c>
      <c r="DN33" s="486">
        <f>IFERROR('2011'!$R33,)</f>
        <v>0</v>
      </c>
    </row>
    <row r="34" spans="1:118">
      <c r="A34" s="3" t="str">
        <f>'2011'!A34</f>
        <v>Lane</v>
      </c>
      <c r="B34" s="3" t="str">
        <f>'2012'!B34</f>
        <v>Greenhill Humane Society</v>
      </c>
      <c r="C34" s="3">
        <f>SUM('2000'!G34:I34)</f>
        <v>2520</v>
      </c>
      <c r="D34" s="3">
        <f>SUM('2001'!F34:H34)</f>
        <v>2207.5</v>
      </c>
      <c r="E34" s="3">
        <f>'2002'!F34+'2002'!G34+'2002'!H34</f>
        <v>1895</v>
      </c>
      <c r="F34" s="3">
        <f>'2003'!F34+'2003'!G34+'2003'!H34</f>
        <v>1847</v>
      </c>
      <c r="G34" s="3">
        <f>'2004'!F34+'2004'!G34+'2004'!H34</f>
        <v>2678</v>
      </c>
      <c r="H34" s="3">
        <f>SUM('2005'!$F34:$H34)</f>
        <v>2094</v>
      </c>
      <c r="I34" s="3">
        <f>SUM('2006'!$F34:$H34)</f>
        <v>1534</v>
      </c>
      <c r="J34" s="3">
        <f>SUM('2007'!$F34:$H34)</f>
        <v>1292</v>
      </c>
      <c r="K34" s="3">
        <f>SUM('2008'!$F34:$H34)</f>
        <v>1149</v>
      </c>
      <c r="L34" s="3">
        <f>SUM('2009'!$F34:$H34)</f>
        <v>1206</v>
      </c>
      <c r="M34" s="3">
        <f>SUM('2010'!$F34:$H34)</f>
        <v>1259</v>
      </c>
      <c r="N34" s="3">
        <f>SUM('2011'!$F34:$H34)</f>
        <v>1213</v>
      </c>
      <c r="O34" s="89">
        <f>SUM('2012'!$F34:$H34)</f>
        <v>1098</v>
      </c>
      <c r="P34" s="458">
        <f>'2000'!Q34</f>
        <v>839</v>
      </c>
      <c r="Q34" s="9">
        <f>'2001'!P34</f>
        <v>546</v>
      </c>
      <c r="R34" s="3">
        <f>'2002'!P34</f>
        <v>253</v>
      </c>
      <c r="S34" s="3">
        <f>'2003'!P34</f>
        <v>558</v>
      </c>
      <c r="T34" s="3">
        <f>'2004'!P34</f>
        <v>900</v>
      </c>
      <c r="U34" s="3">
        <f>'2005'!P34</f>
        <v>940</v>
      </c>
      <c r="V34" s="3">
        <f>'2006'!P34</f>
        <v>571</v>
      </c>
      <c r="W34" s="3">
        <f>'2007'!$P34</f>
        <v>404</v>
      </c>
      <c r="X34" s="3">
        <f>'2008'!$P34</f>
        <v>163</v>
      </c>
      <c r="Y34" s="3">
        <f>'2009'!$P34</f>
        <v>138</v>
      </c>
      <c r="Z34" s="3">
        <f>'2010'!$P34</f>
        <v>168</v>
      </c>
      <c r="AA34" s="3">
        <f>'2011'!$P34</f>
        <v>87</v>
      </c>
      <c r="AB34" s="89">
        <f>'2012'!$P34</f>
        <v>130</v>
      </c>
      <c r="AC34" s="6">
        <f>SUM('2000'!$D34:$F34)</f>
        <v>1062</v>
      </c>
      <c r="AD34" s="3">
        <f>SUM('2001'!$C34:$E34)</f>
        <v>1042.5</v>
      </c>
      <c r="AE34" s="3">
        <f>SUM('2002'!$C34:$E34)</f>
        <v>1023</v>
      </c>
      <c r="AF34" s="3">
        <f>SUM('2003'!$C34:$E34)</f>
        <v>944</v>
      </c>
      <c r="AG34" s="3">
        <f>SUM('2004'!$C34:$E34)</f>
        <v>890</v>
      </c>
      <c r="AH34" s="3">
        <f>SUM('2005'!$C34:$E34)</f>
        <v>1298</v>
      </c>
      <c r="AI34" s="3">
        <f>SUM('2006'!$C34:$E34)</f>
        <v>1053</v>
      </c>
      <c r="AJ34" s="3">
        <f>SUM('2007'!$C34:$E34)</f>
        <v>800</v>
      </c>
      <c r="AK34" s="3">
        <f>SUM('2008'!$C34:$E34)</f>
        <v>789</v>
      </c>
      <c r="AL34" s="3">
        <f>SUM('2009'!$C34:$E34)</f>
        <v>871</v>
      </c>
      <c r="AM34" s="3">
        <f>SUM('2010'!$C34:$E34)</f>
        <v>773</v>
      </c>
      <c r="AN34" s="3">
        <f>SUM('2011'!$C34:$E34)</f>
        <v>764</v>
      </c>
      <c r="AO34" s="89">
        <f>SUM('2012'!$C34:$E34)</f>
        <v>550</v>
      </c>
      <c r="AP34" s="6">
        <f>'2000'!$M34</f>
        <v>161</v>
      </c>
      <c r="AQ34" s="9">
        <f>'2001'!$L34</f>
        <v>123.5</v>
      </c>
      <c r="AR34" s="3">
        <f>'2002'!$L34</f>
        <v>86</v>
      </c>
      <c r="AS34" s="3">
        <f>'2003'!$L34</f>
        <v>131</v>
      </c>
      <c r="AT34" s="3">
        <f>'2004'!$L34</f>
        <v>158</v>
      </c>
      <c r="AU34" s="3">
        <f>'2005'!$L34</f>
        <v>213</v>
      </c>
      <c r="AV34" s="3">
        <f>'2006'!L34</f>
        <v>280</v>
      </c>
      <c r="AW34" s="3">
        <f>'2007'!$L34</f>
        <v>185</v>
      </c>
      <c r="AX34" s="3">
        <f>'2008'!$L34</f>
        <v>44</v>
      </c>
      <c r="AY34" s="3">
        <f>'2009'!$L34</f>
        <v>3</v>
      </c>
      <c r="AZ34" s="5">
        <f>'2010'!$L34</f>
        <v>9</v>
      </c>
      <c r="BA34" s="5">
        <f>'2011'!$L34</f>
        <v>9</v>
      </c>
      <c r="BB34" s="477">
        <f>'2012'!$L34</f>
        <v>13</v>
      </c>
      <c r="BC34" s="612">
        <f>'2000'!$I35</f>
        <v>0</v>
      </c>
      <c r="BD34" s="9">
        <f>'2001'!$H34</f>
        <v>0</v>
      </c>
      <c r="BE34" s="3">
        <f>'2002'!$H34</f>
        <v>0</v>
      </c>
      <c r="BF34" s="3">
        <f>'2003'!$H34</f>
        <v>0</v>
      </c>
      <c r="BG34" s="3">
        <f>'2004'!$H34</f>
        <v>327</v>
      </c>
      <c r="BH34" s="3">
        <f>'2005'!$H34</f>
        <v>304</v>
      </c>
      <c r="BI34" s="3">
        <f>'2006'!$H34</f>
        <v>275</v>
      </c>
      <c r="BJ34" s="3">
        <f>'2007'!$H34</f>
        <v>318</v>
      </c>
      <c r="BK34" s="3">
        <f>'2008'!$H34</f>
        <v>308</v>
      </c>
      <c r="BL34" s="3">
        <f>'2009'!$H34</f>
        <v>308</v>
      </c>
      <c r="BM34" s="5">
        <f>'2010'!$H34</f>
        <v>341</v>
      </c>
      <c r="BN34" s="72">
        <f>'2011'!$H34</f>
        <v>299</v>
      </c>
      <c r="BO34" s="5"/>
      <c r="BP34" s="6">
        <f>'2000'!$P35</f>
        <v>0</v>
      </c>
      <c r="BQ34" s="9">
        <f>'2001'!$O34</f>
        <v>1</v>
      </c>
      <c r="BR34" s="3">
        <f>'2002'!$O34</f>
        <v>0</v>
      </c>
      <c r="BS34" s="3">
        <f>'2003'!$O34</f>
        <v>12</v>
      </c>
      <c r="BT34" s="3">
        <f>'2004'!$O34</f>
        <v>3</v>
      </c>
      <c r="BU34" s="3">
        <f>'2005'!$O34</f>
        <v>0</v>
      </c>
      <c r="BV34" s="3">
        <f>'2006'!O34</f>
        <v>18</v>
      </c>
      <c r="BW34" s="3">
        <f>'2007'!$O34</f>
        <v>7</v>
      </c>
      <c r="BX34" s="3">
        <f>'2008'!$O34</f>
        <v>11</v>
      </c>
      <c r="BY34" s="3">
        <f>'2009'!$O34</f>
        <v>2</v>
      </c>
      <c r="BZ34" s="5">
        <f>'2010'!$O34</f>
        <v>7</v>
      </c>
      <c r="CA34" s="72">
        <f>'2011'!$O34</f>
        <v>4</v>
      </c>
      <c r="CB34" s="5"/>
      <c r="CC34" s="6">
        <f>'2000'!$F35</f>
        <v>0</v>
      </c>
      <c r="CD34" s="9">
        <f>'2001'!$E34</f>
        <v>0</v>
      </c>
      <c r="CE34" s="3">
        <f>'2002'!$E34</f>
        <v>0</v>
      </c>
      <c r="CF34" s="3">
        <f>'2003'!$O34</f>
        <v>12</v>
      </c>
      <c r="CG34" s="3">
        <f>'2004'!$E34</f>
        <v>122</v>
      </c>
      <c r="CH34" s="3">
        <f>'2005'!$E34</f>
        <v>334</v>
      </c>
      <c r="CI34" s="3">
        <f>'2006'!E34</f>
        <v>521</v>
      </c>
      <c r="CJ34" s="3">
        <f>'2007'!$E34</f>
        <v>341</v>
      </c>
      <c r="CK34" s="3">
        <f>'2008'!$E34</f>
        <v>319</v>
      </c>
      <c r="CL34" s="3">
        <f>'2009'!$E34</f>
        <v>433</v>
      </c>
      <c r="CM34" s="5">
        <f>'2010'!$E34</f>
        <v>294</v>
      </c>
      <c r="CN34" s="72">
        <f>'2011'!$E34</f>
        <v>324</v>
      </c>
      <c r="CO34" s="5"/>
      <c r="CP34" s="6">
        <f>'2000'!$L35</f>
        <v>0</v>
      </c>
      <c r="CQ34" s="9">
        <f>'2001'!$K34</f>
        <v>8.5</v>
      </c>
      <c r="CR34" s="3">
        <f>'2002'!$K34</f>
        <v>0</v>
      </c>
      <c r="CS34" s="3">
        <f>'2003'!$K34</f>
        <v>92</v>
      </c>
      <c r="CT34" s="3">
        <f>'2004'!$K34</f>
        <v>69</v>
      </c>
      <c r="CU34" s="3">
        <f>'2005'!$KM34</f>
        <v>0</v>
      </c>
      <c r="CV34" s="3">
        <f>'2006'!K34</f>
        <v>90</v>
      </c>
      <c r="CW34" s="3">
        <f>'2007'!$K34</f>
        <v>66</v>
      </c>
      <c r="CX34" s="3">
        <f>'2008'!$K34</f>
        <v>45</v>
      </c>
      <c r="CY34" s="3">
        <f>'2009'!$K34</f>
        <v>47</v>
      </c>
      <c r="CZ34" s="5">
        <f>'2010'!$K34</f>
        <v>40</v>
      </c>
      <c r="DA34" s="72">
        <f>'2011'!$K34</f>
        <v>24</v>
      </c>
      <c r="DB34" s="5"/>
      <c r="DC34" s="483" t="str">
        <f>IFERROR('2000'!$S35,"")</f>
        <v/>
      </c>
      <c r="DD34" s="70">
        <f>IFERROR('2001'!$R34,"")</f>
        <v>2.4940047961630695E-2</v>
      </c>
      <c r="DE34" s="70">
        <f>IFERROR('2002'!$R34,)</f>
        <v>1.0752688172043012E-2</v>
      </c>
      <c r="DF34" s="70">
        <f>IFERROR('2003'!$R34,)</f>
        <v>0</v>
      </c>
      <c r="DG34" s="70">
        <f>IFERROR('2004'!$R34,)</f>
        <v>4.1573033707865172E-2</v>
      </c>
      <c r="DH34" s="70">
        <f>IFERROR('2005'!$R34,)</f>
        <v>3.543913713405239E-2</v>
      </c>
      <c r="DI34" s="70">
        <f>IFERROR('2006'!R34,)</f>
        <v>1.4245014245014245E-2</v>
      </c>
      <c r="DJ34" s="70">
        <f>IFERROR('2007'!$R34,)</f>
        <v>2.375E-2</v>
      </c>
      <c r="DK34" s="70">
        <f>IFERROR('2008'!$R34,)</f>
        <v>4.5627376425855515E-2</v>
      </c>
      <c r="DL34" s="70">
        <f>IFERROR('2009'!$R34,)</f>
        <v>2.5258323765786451E-2</v>
      </c>
      <c r="DM34" s="485">
        <f>IFERROR('2010'!$R34,)</f>
        <v>1.8111254851228976E-2</v>
      </c>
      <c r="DN34" s="486">
        <f>IFERROR('2011'!$R34,)</f>
        <v>1.9633507853403141E-2</v>
      </c>
    </row>
    <row r="35" spans="1:118" ht="13.8" thickBot="1">
      <c r="A35" s="3" t="str">
        <f>'2011'!A35</f>
        <v>Harney</v>
      </c>
      <c r="B35" s="3" t="str">
        <f>'2012'!B35</f>
        <v xml:space="preserve">Harney County Save a Stray </v>
      </c>
      <c r="C35" s="3">
        <f>SUM('2000'!G35:I35)</f>
        <v>0</v>
      </c>
      <c r="D35" s="3">
        <f>SUM('2001'!F35:H35)</f>
        <v>0</v>
      </c>
      <c r="E35" s="3">
        <f>'2002'!F35+'2002'!G35+'2002'!H35</f>
        <v>0</v>
      </c>
      <c r="F35" s="3">
        <f>'2003'!F35+'2003'!G35+'2003'!H35</f>
        <v>0</v>
      </c>
      <c r="G35" s="3">
        <f>'2004'!F35+'2004'!G35+'2004'!H35</f>
        <v>0</v>
      </c>
      <c r="H35" s="3">
        <f>SUM('2005'!$F35:$H35)</f>
        <v>0</v>
      </c>
      <c r="I35" s="3">
        <f>SUM('2006'!$F35:$H35)</f>
        <v>0</v>
      </c>
      <c r="J35" s="3">
        <f>SUM('2007'!$F35:$H35)</f>
        <v>0</v>
      </c>
      <c r="K35" s="3">
        <f>SUM('2008'!$F35:$H35)</f>
        <v>0</v>
      </c>
      <c r="L35" s="3">
        <f>SUM('2009'!$F35:$H35)</f>
        <v>0</v>
      </c>
      <c r="M35" s="3">
        <f>SUM('2010'!$F35:$H35)</f>
        <v>0</v>
      </c>
      <c r="N35" s="3">
        <f>SUM('2011'!$F35:$H35)</f>
        <v>106</v>
      </c>
      <c r="O35" s="89">
        <f>SUM('2012'!$F35:$H35)</f>
        <v>70</v>
      </c>
      <c r="P35" s="458">
        <f>'2000'!Q35</f>
        <v>0</v>
      </c>
      <c r="Q35" s="9">
        <f>'2001'!P35</f>
        <v>0</v>
      </c>
      <c r="R35" s="3">
        <f>'2002'!P35</f>
        <v>0</v>
      </c>
      <c r="S35" s="3">
        <f>'2003'!P35</f>
        <v>0</v>
      </c>
      <c r="T35" s="3">
        <f>'2004'!P35</f>
        <v>0</v>
      </c>
      <c r="U35" s="3">
        <f>'2005'!P35</f>
        <v>0</v>
      </c>
      <c r="V35" s="3">
        <f>'2006'!P35</f>
        <v>0</v>
      </c>
      <c r="W35" s="3">
        <f>'2007'!$P35</f>
        <v>0</v>
      </c>
      <c r="X35" s="3">
        <f>'2008'!$P35</f>
        <v>0</v>
      </c>
      <c r="Y35" s="3">
        <f>'2009'!$P35</f>
        <v>0</v>
      </c>
      <c r="Z35" s="3">
        <f>'2010'!$P35</f>
        <v>0</v>
      </c>
      <c r="AA35" s="3">
        <f>'2011'!$P35</f>
        <v>4</v>
      </c>
      <c r="AB35" s="89">
        <f>'2012'!$P35</f>
        <v>5</v>
      </c>
      <c r="AC35" s="6">
        <f>SUM('2000'!$D35:$F35)</f>
        <v>0</v>
      </c>
      <c r="AD35" s="3">
        <f>SUM('2001'!$C35:$E35)</f>
        <v>0</v>
      </c>
      <c r="AE35" s="3">
        <f>SUM('2002'!$C35:$E35)</f>
        <v>0</v>
      </c>
      <c r="AF35" s="3">
        <f>SUM('2003'!$C35:$E35)</f>
        <v>0</v>
      </c>
      <c r="AG35" s="3">
        <f>SUM('2004'!$C35:$E35)</f>
        <v>0</v>
      </c>
      <c r="AH35" s="3">
        <f>SUM('2005'!$C35:$E35)</f>
        <v>0</v>
      </c>
      <c r="AI35" s="3">
        <f>SUM('2006'!$C35:$E35)</f>
        <v>0</v>
      </c>
      <c r="AJ35" s="3">
        <f>SUM('2007'!$C35:$E35)</f>
        <v>0</v>
      </c>
      <c r="AK35" s="3">
        <f>SUM('2008'!$C35:$E35)</f>
        <v>0</v>
      </c>
      <c r="AL35" s="3">
        <f>SUM('2009'!$C35:$E35)</f>
        <v>0</v>
      </c>
      <c r="AM35" s="3">
        <f>SUM('2010'!$C35:$E35)</f>
        <v>0</v>
      </c>
      <c r="AN35" s="3">
        <f>SUM('2011'!$C35:$E35)</f>
        <v>158</v>
      </c>
      <c r="AO35" s="89">
        <f>SUM('2012'!$C35:$E35)</f>
        <v>117</v>
      </c>
      <c r="AP35" s="6">
        <f>'2000'!$M35</f>
        <v>0</v>
      </c>
      <c r="AQ35" s="9">
        <f>'2001'!$L35</f>
        <v>0</v>
      </c>
      <c r="AR35" s="3">
        <f>'2002'!$L35</f>
        <v>0</v>
      </c>
      <c r="AS35" s="3">
        <f>'2003'!$L35</f>
        <v>0</v>
      </c>
      <c r="AT35" s="3">
        <f>'2004'!$L35</f>
        <v>0</v>
      </c>
      <c r="AU35" s="3">
        <f>'2005'!$L35</f>
        <v>0</v>
      </c>
      <c r="AV35" s="3">
        <f>'2006'!L35</f>
        <v>0</v>
      </c>
      <c r="AW35" s="3">
        <f>'2007'!$L35</f>
        <v>0</v>
      </c>
      <c r="AX35" s="3">
        <f>'2008'!$L35</f>
        <v>0</v>
      </c>
      <c r="AY35" s="3">
        <f>'2009'!$L35</f>
        <v>0</v>
      </c>
      <c r="AZ35" s="5">
        <f>'2010'!$L35</f>
        <v>0</v>
      </c>
      <c r="BA35" s="5">
        <f>'2011'!$L35</f>
        <v>3</v>
      </c>
      <c r="BB35" s="477">
        <f>'2012'!$L35</f>
        <v>2</v>
      </c>
      <c r="BC35" s="612">
        <f>'2000'!$I36</f>
        <v>0</v>
      </c>
      <c r="BD35" s="9">
        <f>'2001'!$H35</f>
        <v>0</v>
      </c>
      <c r="BE35" s="3">
        <f>'2002'!$H35</f>
        <v>0</v>
      </c>
      <c r="BF35" s="3">
        <f>'2003'!$H35</f>
        <v>0</v>
      </c>
      <c r="BG35" s="3">
        <f>'2004'!$H35</f>
        <v>0</v>
      </c>
      <c r="BH35" s="3">
        <f>'2005'!$H35</f>
        <v>0</v>
      </c>
      <c r="BI35" s="3">
        <f>'2006'!$H35</f>
        <v>0</v>
      </c>
      <c r="BJ35" s="3">
        <f>'2007'!$H35</f>
        <v>0</v>
      </c>
      <c r="BK35" s="3">
        <f>'2008'!$H35</f>
        <v>0</v>
      </c>
      <c r="BL35" s="3">
        <f>'2009'!$H35</f>
        <v>0</v>
      </c>
      <c r="BM35" s="5">
        <f>'2010'!$H35</f>
        <v>0</v>
      </c>
      <c r="BN35" s="72">
        <f>'2011'!$H35</f>
        <v>0</v>
      </c>
      <c r="BO35" s="5"/>
      <c r="BP35" s="6">
        <f>'2000'!$P36</f>
        <v>0</v>
      </c>
      <c r="BQ35" s="9">
        <f>'2001'!$O35</f>
        <v>0</v>
      </c>
      <c r="BR35" s="3">
        <f>'2002'!$O35</f>
        <v>0</v>
      </c>
      <c r="BS35" s="3">
        <f>'2003'!$O35</f>
        <v>0</v>
      </c>
      <c r="BT35" s="3">
        <f>'2004'!$O35</f>
        <v>0</v>
      </c>
      <c r="BU35" s="3">
        <f>'2005'!$O35</f>
        <v>0</v>
      </c>
      <c r="BV35" s="3">
        <f>'2006'!O35</f>
        <v>0</v>
      </c>
      <c r="BW35" s="3">
        <f>'2007'!$O35</f>
        <v>0</v>
      </c>
      <c r="BX35" s="3">
        <f>'2008'!$O35</f>
        <v>0</v>
      </c>
      <c r="BY35" s="3">
        <f>'2009'!$O35</f>
        <v>0</v>
      </c>
      <c r="BZ35" s="5">
        <f>'2010'!$O35</f>
        <v>0</v>
      </c>
      <c r="CA35" s="72">
        <f>'2011'!$O35</f>
        <v>96</v>
      </c>
      <c r="CB35" s="5"/>
      <c r="CC35" s="6">
        <f>'2000'!$F36</f>
        <v>0</v>
      </c>
      <c r="CD35" s="9">
        <f>'2001'!$E35</f>
        <v>0</v>
      </c>
      <c r="CE35" s="3">
        <f>'2002'!$E35</f>
        <v>0</v>
      </c>
      <c r="CF35" s="3">
        <f>'2003'!$O35</f>
        <v>0</v>
      </c>
      <c r="CG35" s="3">
        <f>'2004'!$E35</f>
        <v>0</v>
      </c>
      <c r="CH35" s="3">
        <f>'2005'!$E35</f>
        <v>0</v>
      </c>
      <c r="CI35" s="3">
        <f>'2006'!E35</f>
        <v>0</v>
      </c>
      <c r="CJ35" s="3">
        <f>'2007'!$E35</f>
        <v>0</v>
      </c>
      <c r="CK35" s="3">
        <f>'2008'!$E35</f>
        <v>0</v>
      </c>
      <c r="CL35" s="3">
        <f>'2009'!$E35</f>
        <v>0</v>
      </c>
      <c r="CM35" s="5">
        <f>'2010'!$E35</f>
        <v>0</v>
      </c>
      <c r="CN35" s="72">
        <f>'2011'!$E35</f>
        <v>0</v>
      </c>
      <c r="CO35" s="5"/>
      <c r="CP35" s="6">
        <f>'2000'!$L36</f>
        <v>0</v>
      </c>
      <c r="CQ35" s="9">
        <f>'2001'!$K35</f>
        <v>0</v>
      </c>
      <c r="CR35" s="3">
        <f>'2002'!$K35</f>
        <v>0</v>
      </c>
      <c r="CS35" s="3">
        <f>'2003'!$K35</f>
        <v>0</v>
      </c>
      <c r="CT35" s="3">
        <f>'2004'!$K35</f>
        <v>0</v>
      </c>
      <c r="CU35" s="3">
        <f>'2005'!$KM35</f>
        <v>0</v>
      </c>
      <c r="CV35" s="3">
        <f>'2006'!K35</f>
        <v>0</v>
      </c>
      <c r="CW35" s="3">
        <f>'2007'!$K35</f>
        <v>0</v>
      </c>
      <c r="CX35" s="3">
        <f>'2008'!$K35</f>
        <v>0</v>
      </c>
      <c r="CY35" s="3">
        <f>'2009'!$K35</f>
        <v>0</v>
      </c>
      <c r="CZ35" s="5">
        <f>'2010'!$K35</f>
        <v>0</v>
      </c>
      <c r="DA35" s="72">
        <f>'2011'!$K35</f>
        <v>153</v>
      </c>
      <c r="DB35" s="5"/>
      <c r="DC35" s="483" t="str">
        <f>IFERROR('2000'!$S36,"")</f>
        <v/>
      </c>
      <c r="DD35" s="70" t="str">
        <f>IFERROR('2001'!$R35,"")</f>
        <v/>
      </c>
      <c r="DE35" s="70">
        <f>IFERROR('2002'!$R35,)</f>
        <v>0</v>
      </c>
      <c r="DF35" s="70">
        <f>IFERROR('2003'!$R35,)</f>
        <v>0</v>
      </c>
      <c r="DG35" s="70">
        <f>IFERROR('2004'!$R35,)</f>
        <v>0</v>
      </c>
      <c r="DH35" s="70">
        <f>IFERROR('2005'!$R35,)</f>
        <v>0</v>
      </c>
      <c r="DI35" s="70">
        <f>IFERROR('2006'!R35,)</f>
        <v>0</v>
      </c>
      <c r="DJ35" s="70">
        <f>IFERROR('2007'!$R35,)</f>
        <v>0</v>
      </c>
      <c r="DK35" s="70">
        <f>IFERROR('2008'!$R35,)</f>
        <v>0</v>
      </c>
      <c r="DL35" s="70">
        <f>IFERROR('2009'!$R35,)</f>
        <v>0</v>
      </c>
      <c r="DM35" s="485">
        <f>IFERROR('2010'!$R35,)</f>
        <v>0</v>
      </c>
      <c r="DN35" s="486">
        <f>IFERROR('2011'!$R35,)</f>
        <v>0</v>
      </c>
    </row>
    <row r="36" spans="1:118" ht="14.4" thickTop="1" thickBot="1">
      <c r="A36" s="3" t="str">
        <f>'2011'!A36</f>
        <v>Harney</v>
      </c>
      <c r="B36" s="3" t="str">
        <f>'2012'!B36</f>
        <v>Harney County Veterinary Clinic (Burns Animal Control)</v>
      </c>
      <c r="C36" s="3">
        <f>SUM('2000'!G36:I36)</f>
        <v>0</v>
      </c>
      <c r="D36" s="3">
        <f>SUM('2001'!F36:H36)</f>
        <v>0</v>
      </c>
      <c r="E36" s="3">
        <f>'2002'!F36+'2002'!G36+'2002'!H36</f>
        <v>6</v>
      </c>
      <c r="F36" s="3">
        <f>'2003'!F36+'2003'!G36+'2003'!H36</f>
        <v>0</v>
      </c>
      <c r="G36" s="3">
        <f>'2004'!F36+'2004'!G36+'2004'!H36</f>
        <v>0</v>
      </c>
      <c r="H36" s="3">
        <f>SUM('2005'!$F36:$H36)</f>
        <v>6</v>
      </c>
      <c r="I36" s="3">
        <f>SUM('2006'!$F36:$H36)</f>
        <v>6</v>
      </c>
      <c r="J36" s="3">
        <f>SUM('2007'!$F36:$H36)</f>
        <v>0</v>
      </c>
      <c r="K36" s="3">
        <f>SUM('2008'!$F36:$H36)</f>
        <v>0</v>
      </c>
      <c r="L36" s="3">
        <f>SUM('2009'!$F36:$H36)</f>
        <v>0</v>
      </c>
      <c r="M36" s="3">
        <f>SUM('2010'!$F36:$H36)</f>
        <v>0</v>
      </c>
      <c r="N36" s="3">
        <f>SUM('2011'!$F36:$H36)</f>
        <v>0</v>
      </c>
      <c r="O36" s="89">
        <f>SUM('2012'!$F36:$H36)</f>
        <v>0</v>
      </c>
      <c r="P36" s="458">
        <f>'2000'!Q36</f>
        <v>0</v>
      </c>
      <c r="Q36" s="9">
        <f>'2001'!P36</f>
        <v>0</v>
      </c>
      <c r="R36" s="3">
        <f>'2002'!P36</f>
        <v>2</v>
      </c>
      <c r="S36" s="3">
        <f>'2003'!P36</f>
        <v>0</v>
      </c>
      <c r="T36" s="3">
        <f>'2004'!P36</f>
        <v>0</v>
      </c>
      <c r="U36" s="3">
        <f>'2005'!P36</f>
        <v>2</v>
      </c>
      <c r="V36" s="3">
        <f>'2006'!P36</f>
        <v>2</v>
      </c>
      <c r="W36" s="3">
        <f>'2007'!$P36</f>
        <v>0</v>
      </c>
      <c r="X36" s="3">
        <f>'2008'!$P36</f>
        <v>0</v>
      </c>
      <c r="Y36" s="3">
        <f>'2009'!$P36</f>
        <v>0</v>
      </c>
      <c r="Z36" s="3">
        <f>'2010'!$P36</f>
        <v>0</v>
      </c>
      <c r="AA36" s="3">
        <f>'2011'!$P36</f>
        <v>0</v>
      </c>
      <c r="AB36" s="89">
        <f>'2012'!$P36</f>
        <v>0</v>
      </c>
      <c r="AC36" s="6">
        <f>SUM('2000'!$D36:$F36)</f>
        <v>0</v>
      </c>
      <c r="AD36" s="3">
        <f>SUM('2001'!$C36:$E36)</f>
        <v>0</v>
      </c>
      <c r="AE36" s="3">
        <f>SUM('2002'!$C36:$E36)</f>
        <v>183</v>
      </c>
      <c r="AF36" s="3">
        <f>SUM('2003'!$C36:$E36)</f>
        <v>126</v>
      </c>
      <c r="AG36" s="3">
        <f>SUM('2004'!$C36:$E36)</f>
        <v>142</v>
      </c>
      <c r="AH36" s="3">
        <f>SUM('2005'!$C36:$E36)</f>
        <v>86</v>
      </c>
      <c r="AI36" s="603">
        <f>AH36+(AK36-AH36)/3</f>
        <v>110.33333333333333</v>
      </c>
      <c r="AJ36" s="603">
        <f>AI36+(AK36-AH36)/3</f>
        <v>134.66666666666666</v>
      </c>
      <c r="AK36" s="3">
        <f>SUM('2008'!$C36:$E36)</f>
        <v>159</v>
      </c>
      <c r="AL36" s="3">
        <f>SUM('2009'!$C36:$E36)</f>
        <v>114</v>
      </c>
      <c r="AM36" s="3">
        <f>SUM('2010'!$C36:$E36)</f>
        <v>127</v>
      </c>
      <c r="AN36" s="3">
        <f>SUM('2011'!$C36:$E36)</f>
        <v>128</v>
      </c>
      <c r="AO36" s="89">
        <f>SUM('2012'!$C36:$E36)</f>
        <v>100</v>
      </c>
      <c r="AP36" s="6">
        <f>'2000'!$M36</f>
        <v>54</v>
      </c>
      <c r="AQ36" s="9">
        <f>'2001'!$L36</f>
        <v>0</v>
      </c>
      <c r="AR36" s="3">
        <f>'2002'!$L36</f>
        <v>62</v>
      </c>
      <c r="AS36" s="3">
        <f>'2003'!$L36</f>
        <v>39</v>
      </c>
      <c r="AT36" s="3">
        <f>'2004'!$L36</f>
        <v>31</v>
      </c>
      <c r="AU36" s="3">
        <f>'2005'!$L36</f>
        <v>21</v>
      </c>
      <c r="AV36" s="603">
        <f>AU36+(AX36-AU36)/3</f>
        <v>24.333333333333332</v>
      </c>
      <c r="AW36" s="603">
        <f>AV36+(AX36-AU36)/3</f>
        <v>27.666666666666664</v>
      </c>
      <c r="AX36" s="3">
        <f>'2008'!$L36</f>
        <v>31</v>
      </c>
      <c r="AY36" s="3">
        <f>'2009'!$L36</f>
        <v>4</v>
      </c>
      <c r="AZ36" s="5">
        <f>'2010'!$L36</f>
        <v>1</v>
      </c>
      <c r="BA36" s="5">
        <f>'2011'!$L36</f>
        <v>5</v>
      </c>
      <c r="BB36" s="477">
        <f>'2012'!$L36</f>
        <v>1</v>
      </c>
      <c r="BC36" s="612">
        <f>'2000'!$I37</f>
        <v>0</v>
      </c>
      <c r="BD36" s="9">
        <f>'2001'!$H36</f>
        <v>0</v>
      </c>
      <c r="BE36" s="3">
        <f>'2002'!$H36</f>
        <v>2</v>
      </c>
      <c r="BF36" s="3">
        <f>'2003'!$H36</f>
        <v>0</v>
      </c>
      <c r="BG36" s="3">
        <f>'2004'!$H36</f>
        <v>0</v>
      </c>
      <c r="BH36" s="3">
        <f>'2005'!$H36</f>
        <v>2</v>
      </c>
      <c r="BI36" s="3">
        <f>'2006'!$H36</f>
        <v>2</v>
      </c>
      <c r="BJ36" s="3">
        <f>'2007'!$H36</f>
        <v>0</v>
      </c>
      <c r="BK36" s="3">
        <f>'2008'!$H36</f>
        <v>0</v>
      </c>
      <c r="BL36" s="3">
        <f>'2009'!$H36</f>
        <v>0</v>
      </c>
      <c r="BM36" s="5">
        <f>'2010'!$H36</f>
        <v>0</v>
      </c>
      <c r="BN36" s="72">
        <f>'2011'!$H36</f>
        <v>0</v>
      </c>
      <c r="BO36" s="5"/>
      <c r="BP36" s="6">
        <f>'2000'!$P37</f>
        <v>0</v>
      </c>
      <c r="BQ36" s="9">
        <f>'2001'!$O36</f>
        <v>0</v>
      </c>
      <c r="BR36" s="3">
        <f>'2002'!$O36</f>
        <v>2</v>
      </c>
      <c r="BS36" s="3">
        <f>'2003'!$O36</f>
        <v>0</v>
      </c>
      <c r="BT36" s="3">
        <f>'2004'!$O36</f>
        <v>0</v>
      </c>
      <c r="BU36" s="3">
        <f>'2005'!$O36</f>
        <v>2</v>
      </c>
      <c r="BV36" s="3">
        <f>'2006'!O36</f>
        <v>2</v>
      </c>
      <c r="BW36" s="3">
        <f>'2007'!$O36</f>
        <v>0</v>
      </c>
      <c r="BX36" s="3">
        <f>'2008'!$O36</f>
        <v>0</v>
      </c>
      <c r="BY36" s="3">
        <f>'2009'!$O36</f>
        <v>0</v>
      </c>
      <c r="BZ36" s="5">
        <f>'2010'!$O36</f>
        <v>0</v>
      </c>
      <c r="CA36" s="72">
        <f>'2011'!$O36</f>
        <v>0</v>
      </c>
      <c r="CB36" s="5"/>
      <c r="CC36" s="6">
        <f>'2000'!$F37</f>
        <v>0</v>
      </c>
      <c r="CD36" s="9">
        <f>'2001'!$E36</f>
        <v>0</v>
      </c>
      <c r="CE36" s="3">
        <f>'2002'!$E36</f>
        <v>0</v>
      </c>
      <c r="CF36" s="3">
        <f>'2003'!$O36</f>
        <v>0</v>
      </c>
      <c r="CG36" s="3">
        <f>'2004'!$E36</f>
        <v>0</v>
      </c>
      <c r="CH36" s="3">
        <f>'2005'!$E36</f>
        <v>0</v>
      </c>
      <c r="CI36" s="3" t="str">
        <f>'2006'!E36</f>
        <v>shelter</v>
      </c>
      <c r="CJ36" s="3" t="str">
        <f>'2007'!$E36</f>
        <v>shelter</v>
      </c>
      <c r="CK36" s="3">
        <f>'2008'!$E36</f>
        <v>0</v>
      </c>
      <c r="CL36" s="3">
        <f>'2009'!$E36</f>
        <v>0</v>
      </c>
      <c r="CM36" s="5">
        <f>'2010'!$E36</f>
        <v>0</v>
      </c>
      <c r="CN36" s="72">
        <f>'2011'!$E36</f>
        <v>0</v>
      </c>
      <c r="CO36" s="5"/>
      <c r="CP36" s="6">
        <f>'2000'!$L37</f>
        <v>0</v>
      </c>
      <c r="CQ36" s="9">
        <f>'2001'!$K36</f>
        <v>0</v>
      </c>
      <c r="CR36" s="3">
        <f>'2002'!$K36</f>
        <v>0</v>
      </c>
      <c r="CS36" s="3">
        <f>'2003'!$K36</f>
        <v>0</v>
      </c>
      <c r="CT36" s="3">
        <f>'2004'!$K36</f>
        <v>0</v>
      </c>
      <c r="CU36" s="3">
        <f>'2005'!$KM36</f>
        <v>0</v>
      </c>
      <c r="CV36" s="3">
        <f>'2006'!K36</f>
        <v>0</v>
      </c>
      <c r="CW36" s="3">
        <f>'2007'!$K36</f>
        <v>0</v>
      </c>
      <c r="CX36" s="3">
        <f>'2008'!$K36</f>
        <v>0</v>
      </c>
      <c r="CY36" s="3">
        <f>'2009'!$K36</f>
        <v>0</v>
      </c>
      <c r="CZ36" s="5">
        <f>'2010'!$K36</f>
        <v>1</v>
      </c>
      <c r="DA36" s="72">
        <f>'2011'!$K36</f>
        <v>0</v>
      </c>
      <c r="DB36" s="5"/>
      <c r="DC36" s="483">
        <f>IFERROR('2000'!$S37,"")</f>
        <v>0.36067708333333331</v>
      </c>
      <c r="DD36" s="70" t="str">
        <f>IFERROR('2001'!$R36,"")</f>
        <v/>
      </c>
      <c r="DE36" s="70">
        <f>IFERROR('2002'!$R36,)</f>
        <v>0.29508196721311475</v>
      </c>
      <c r="DF36" s="70">
        <f>IFERROR('2003'!$R36,)</f>
        <v>0.41269841269841268</v>
      </c>
      <c r="DG36" s="70">
        <f>IFERROR('2004'!$R36,)</f>
        <v>0.57042253521126762</v>
      </c>
      <c r="DH36" s="70">
        <f>IFERROR('2005'!$R36,)</f>
        <v>0.45348837209302323</v>
      </c>
      <c r="DI36" s="70">
        <f>IFERROR('2006'!R36,)</f>
        <v>0</v>
      </c>
      <c r="DJ36" s="70">
        <f>IFERROR('2007'!$R36,)</f>
        <v>0</v>
      </c>
      <c r="DK36" s="70">
        <f>IFERROR('2008'!$R36,)</f>
        <v>0.45283018867924529</v>
      </c>
      <c r="DL36" s="70">
        <f>IFERROR('2009'!$R36,)</f>
        <v>0.38596491228070173</v>
      </c>
      <c r="DM36" s="485">
        <f>IFERROR('2010'!$R36,)</f>
        <v>0.47244094488188976</v>
      </c>
      <c r="DN36" s="486">
        <f>IFERROR('2011'!$R36,)</f>
        <v>0.4921875</v>
      </c>
    </row>
    <row r="37" spans="1:118" ht="14.4" thickTop="1" thickBot="1">
      <c r="A37" s="3" t="str">
        <f>'2011'!A37</f>
        <v>Benton</v>
      </c>
      <c r="B37" s="3" t="str">
        <f>'2012'!B37</f>
        <v>Heartland Humane Society</v>
      </c>
      <c r="C37" s="3">
        <f>SUM('2000'!G37:I37)</f>
        <v>1513</v>
      </c>
      <c r="D37" s="3">
        <f>SUM('2001'!F37:H37)</f>
        <v>1430</v>
      </c>
      <c r="E37" s="3">
        <f>'2002'!F37+'2002'!G37+'2002'!H37</f>
        <v>1521</v>
      </c>
      <c r="F37" s="3">
        <f>'2003'!F37+'2003'!G37+'2003'!H37</f>
        <v>2006</v>
      </c>
      <c r="G37" s="3">
        <f>'2004'!F37+'2004'!G37+'2004'!H37</f>
        <v>2323</v>
      </c>
      <c r="H37" s="3">
        <f>SUM('2005'!$F37:$H37)</f>
        <v>2039</v>
      </c>
      <c r="I37" s="3">
        <f>SUM('2006'!$F37:$H37)</f>
        <v>1771</v>
      </c>
      <c r="J37" s="3">
        <f>SUM('2007'!$F37:$H37)</f>
        <v>1159</v>
      </c>
      <c r="K37" s="3">
        <f>SUM('2008'!$F37:$H37)</f>
        <v>1086</v>
      </c>
      <c r="L37" s="3">
        <f>SUM('2009'!$F37:$H37)</f>
        <v>1142</v>
      </c>
      <c r="M37" s="3">
        <f>SUM('2010'!$F37:$H37)</f>
        <v>1209</v>
      </c>
      <c r="N37" s="3">
        <f>SUM('2011'!$F37:$H37)</f>
        <v>1097</v>
      </c>
      <c r="O37" s="89">
        <f>SUM('2012'!$F37:$H37)</f>
        <v>1046</v>
      </c>
      <c r="P37" s="458">
        <f>'2000'!Q37</f>
        <v>551</v>
      </c>
      <c r="Q37" s="9">
        <f>'2001'!P37</f>
        <v>528</v>
      </c>
      <c r="R37" s="3">
        <f>'2002'!P37</f>
        <v>635</v>
      </c>
      <c r="S37" s="3">
        <f>'2003'!P37</f>
        <v>1048</v>
      </c>
      <c r="T37" s="3">
        <f>'2004'!P37</f>
        <v>1387</v>
      </c>
      <c r="U37" s="3">
        <f>'2005'!P37</f>
        <v>983</v>
      </c>
      <c r="V37" s="3">
        <f>'2006'!P37</f>
        <v>729</v>
      </c>
      <c r="W37" s="3">
        <f>'2007'!$P37</f>
        <v>279</v>
      </c>
      <c r="X37" s="3">
        <f>'2008'!$P37</f>
        <v>277</v>
      </c>
      <c r="Y37" s="3">
        <f>'2009'!$P37</f>
        <v>343</v>
      </c>
      <c r="Z37" s="3">
        <f>'2010'!$P37</f>
        <v>408</v>
      </c>
      <c r="AA37" s="3">
        <f>'2011'!$P37</f>
        <v>292</v>
      </c>
      <c r="AB37" s="89">
        <f>'2012'!$P37</f>
        <v>161</v>
      </c>
      <c r="AC37" s="6">
        <f>SUM('2000'!$D37:$F37)</f>
        <v>768</v>
      </c>
      <c r="AD37" s="3">
        <f>SUM('2001'!$C37:$E37)</f>
        <v>752</v>
      </c>
      <c r="AE37" s="3">
        <f>SUM('2002'!$C37:$E37)</f>
        <v>805</v>
      </c>
      <c r="AF37" s="3">
        <f>SUM('2003'!$C37:$E37)</f>
        <v>839</v>
      </c>
      <c r="AG37" s="3">
        <f>SUM('2004'!$C37:$E37)</f>
        <v>895</v>
      </c>
      <c r="AH37" s="3">
        <f>SUM('2005'!$C37:$E37)</f>
        <v>881</v>
      </c>
      <c r="AI37" s="3">
        <f>SUM('2006'!$C37:$E37)</f>
        <v>873</v>
      </c>
      <c r="AJ37" s="3">
        <f>SUM('2007'!$C37:$E37)</f>
        <v>771</v>
      </c>
      <c r="AK37" s="3">
        <f>SUM('2008'!$C37:$E37)</f>
        <v>697</v>
      </c>
      <c r="AL37" s="3">
        <f>SUM('2009'!$C37:$E37)</f>
        <v>727</v>
      </c>
      <c r="AM37" s="3">
        <f>SUM('2010'!$C37:$E37)</f>
        <v>664</v>
      </c>
      <c r="AN37" s="3">
        <f>SUM('2011'!$C37:$E37)</f>
        <v>708</v>
      </c>
      <c r="AO37" s="89">
        <f>SUM('2012'!$C37:$E37)</f>
        <v>552</v>
      </c>
      <c r="AP37" s="6">
        <f>'2000'!$M37</f>
        <v>104</v>
      </c>
      <c r="AQ37" s="9">
        <f>'2001'!$L37</f>
        <v>90</v>
      </c>
      <c r="AR37" s="3">
        <f>'2002'!$L37</f>
        <v>107</v>
      </c>
      <c r="AS37" s="3">
        <f>'2003'!$L37</f>
        <v>124</v>
      </c>
      <c r="AT37" s="3">
        <f>'2004'!$L37</f>
        <v>114</v>
      </c>
      <c r="AU37" s="3">
        <f>'2005'!$L37</f>
        <v>149</v>
      </c>
      <c r="AV37" s="3">
        <f>'2006'!L37</f>
        <v>167</v>
      </c>
      <c r="AW37" s="3">
        <f>'2007'!$L37</f>
        <v>92</v>
      </c>
      <c r="AX37" s="3">
        <f>'2008'!$L37</f>
        <v>100</v>
      </c>
      <c r="AY37" s="3">
        <f>'2009'!$L37</f>
        <v>108</v>
      </c>
      <c r="AZ37" s="5">
        <f>'2010'!$L37</f>
        <v>112</v>
      </c>
      <c r="BA37" s="5">
        <f>'2011'!$L37</f>
        <v>109</v>
      </c>
      <c r="BB37" s="477">
        <f>'2012'!$L37</f>
        <v>49</v>
      </c>
      <c r="BC37" s="612">
        <f>'2000'!$I38</f>
        <v>0</v>
      </c>
      <c r="BD37" s="9">
        <f>'2001'!$H37</f>
        <v>0</v>
      </c>
      <c r="BE37" s="3">
        <f>'2002'!$H37</f>
        <v>0</v>
      </c>
      <c r="BF37" s="3">
        <f>'2003'!$H37</f>
        <v>0</v>
      </c>
      <c r="BG37" s="3">
        <f>'2004'!$H37</f>
        <v>0</v>
      </c>
      <c r="BH37" s="3">
        <f>'2005'!$H37</f>
        <v>19</v>
      </c>
      <c r="BI37" s="3">
        <f>'2006'!$H37</f>
        <v>2</v>
      </c>
      <c r="BJ37" s="3">
        <f>'2007'!$H37</f>
        <v>0</v>
      </c>
      <c r="BK37" s="3">
        <f>'2008'!$H37</f>
        <v>14</v>
      </c>
      <c r="BL37" s="3">
        <f>'2009'!$H37</f>
        <v>31</v>
      </c>
      <c r="BM37" s="5">
        <f>'2010'!$H37</f>
        <v>26</v>
      </c>
      <c r="BN37" s="72">
        <f>'2011'!$H37</f>
        <v>19</v>
      </c>
      <c r="BO37" s="5"/>
      <c r="BP37" s="6">
        <f>'2000'!$P38</f>
        <v>0</v>
      </c>
      <c r="BQ37" s="9">
        <f>'2001'!$O37</f>
        <v>0</v>
      </c>
      <c r="BR37" s="3">
        <f>'2002'!$O37</f>
        <v>0</v>
      </c>
      <c r="BS37" s="3">
        <f>'2003'!$O37</f>
        <v>0</v>
      </c>
      <c r="BT37" s="3">
        <f>'2004'!$O37</f>
        <v>28</v>
      </c>
      <c r="BU37" s="3">
        <f>'2005'!$O37</f>
        <v>42</v>
      </c>
      <c r="BV37" s="3">
        <f>'2006'!O37</f>
        <v>22</v>
      </c>
      <c r="BW37" s="3">
        <f>'2007'!$O37</f>
        <v>9</v>
      </c>
      <c r="BX37" s="3">
        <f>'2008'!$O37</f>
        <v>10</v>
      </c>
      <c r="BY37" s="3">
        <f>'2009'!$O37</f>
        <v>14</v>
      </c>
      <c r="BZ37" s="5">
        <f>'2010'!$O37</f>
        <v>20</v>
      </c>
      <c r="CA37" s="72">
        <f>'2011'!$O37</f>
        <v>87</v>
      </c>
      <c r="CB37" s="5"/>
      <c r="CC37" s="6">
        <f>'2000'!$F38</f>
        <v>0</v>
      </c>
      <c r="CD37" s="9">
        <f>'2001'!$E37</f>
        <v>0</v>
      </c>
      <c r="CE37" s="3">
        <f>'2002'!$E37</f>
        <v>0</v>
      </c>
      <c r="CF37" s="3">
        <f>'2003'!$O37</f>
        <v>0</v>
      </c>
      <c r="CG37" s="3">
        <f>'2004'!$E37</f>
        <v>43</v>
      </c>
      <c r="CH37" s="3">
        <f>'2005'!$E37</f>
        <v>72</v>
      </c>
      <c r="CI37" s="3">
        <f>'2006'!E37</f>
        <v>83</v>
      </c>
      <c r="CJ37" s="3">
        <f>'2007'!$E37</f>
        <v>47</v>
      </c>
      <c r="CK37" s="3">
        <f>'2008'!$E37</f>
        <v>54</v>
      </c>
      <c r="CL37" s="3">
        <f>'2009'!$E37</f>
        <v>178</v>
      </c>
      <c r="CM37" s="5">
        <f>'2010'!$E37</f>
        <v>105</v>
      </c>
      <c r="CN37" s="72">
        <f>'2011'!$E37</f>
        <v>121</v>
      </c>
      <c r="CO37" s="5"/>
      <c r="CP37" s="6">
        <f>'2000'!$L38</f>
        <v>0</v>
      </c>
      <c r="CQ37" s="9">
        <f>'2001'!$K37</f>
        <v>0</v>
      </c>
      <c r="CR37" s="3">
        <f>'2002'!$K37</f>
        <v>0</v>
      </c>
      <c r="CS37" s="3">
        <f>'2003'!$K37</f>
        <v>0</v>
      </c>
      <c r="CT37" s="3">
        <f>'2004'!$K37</f>
        <v>52</v>
      </c>
      <c r="CU37" s="3">
        <f>'2005'!$KM37</f>
        <v>0</v>
      </c>
      <c r="CV37" s="3">
        <f>'2006'!K37</f>
        <v>64</v>
      </c>
      <c r="CW37" s="3">
        <f>'2007'!$K37</f>
        <v>60</v>
      </c>
      <c r="CX37" s="3">
        <f>'2008'!$K37</f>
        <v>56</v>
      </c>
      <c r="CY37" s="3">
        <f>'2009'!$K37</f>
        <v>59</v>
      </c>
      <c r="CZ37" s="5">
        <f>'2010'!$K37</f>
        <v>69</v>
      </c>
      <c r="DA37" s="72">
        <f>'2011'!$K37</f>
        <v>54</v>
      </c>
      <c r="DB37" s="5"/>
      <c r="DC37" s="483" t="str">
        <f>IFERROR('2000'!$S38,"")</f>
        <v/>
      </c>
      <c r="DD37" s="70">
        <f>IFERROR('2001'!$R37,"")</f>
        <v>0.42686170212765956</v>
      </c>
      <c r="DE37" s="70">
        <f>IFERROR('2002'!$R37,)</f>
        <v>0.37267080745341613</v>
      </c>
      <c r="DF37" s="70">
        <f>IFERROR('2003'!$R37,)</f>
        <v>0.37544696066746125</v>
      </c>
      <c r="DG37" s="70">
        <f>IFERROR('2004'!$R37,)</f>
        <v>0.34413407821229053</v>
      </c>
      <c r="DH37" s="70">
        <f>IFERROR('2005'!$R37,)</f>
        <v>0.33825198637911463</v>
      </c>
      <c r="DI37" s="70">
        <f>IFERROR('2006'!R37,)</f>
        <v>0.34822451317296677</v>
      </c>
      <c r="DJ37" s="70">
        <f>IFERROR('2007'!$R37,)</f>
        <v>0.47470817120622566</v>
      </c>
      <c r="DK37" s="70">
        <f>IFERROR('2008'!$R37,)</f>
        <v>0.48637015781922527</v>
      </c>
      <c r="DL37" s="70">
        <f>IFERROR('2009'!$R37,)</f>
        <v>0.41815680880330125</v>
      </c>
      <c r="DM37" s="485">
        <f>IFERROR('2010'!$R37,)</f>
        <v>0.41867469879518071</v>
      </c>
      <c r="DN37" s="486">
        <f>IFERROR('2011'!$R37,)</f>
        <v>0.42796610169491528</v>
      </c>
    </row>
    <row r="38" spans="1:118" ht="14.4" thickTop="1" thickBot="1">
      <c r="A38" s="3" t="str">
        <f>'2011'!A38</f>
        <v>Wasco</v>
      </c>
      <c r="B38" s="3" t="str">
        <f>'2012'!B38</f>
        <v>Home At Last Humane Society (aka Wasco Co. Animal Control)</v>
      </c>
      <c r="C38" s="3">
        <f>SUM('2000'!G38:I38)</f>
        <v>0</v>
      </c>
      <c r="D38" s="3">
        <f>SUM('2001'!F38:H38)</f>
        <v>0</v>
      </c>
      <c r="E38" s="3">
        <f>'2002'!F38+'2002'!G38+'2002'!H38</f>
        <v>0</v>
      </c>
      <c r="F38" s="3">
        <f>'2003'!F38+'2003'!G38+'2003'!H38</f>
        <v>12</v>
      </c>
      <c r="G38" s="3">
        <f>'2004'!F38+'2004'!G38+'2004'!H38</f>
        <v>81</v>
      </c>
      <c r="H38" s="3">
        <f>SUM('2005'!$F38:$H38)</f>
        <v>267</v>
      </c>
      <c r="I38" s="3">
        <f>SUM('2006'!$F38:$H38)</f>
        <v>160</v>
      </c>
      <c r="J38" s="603">
        <f>AVERAGE(K38,I38)</f>
        <v>154</v>
      </c>
      <c r="K38" s="3">
        <f>SUM('2008'!$F38:$H38)</f>
        <v>148</v>
      </c>
      <c r="L38" s="3">
        <f>SUM('2009'!$F38:$H38)</f>
        <v>259</v>
      </c>
      <c r="M38" s="3">
        <f>SUM('2010'!$F38:$H38)</f>
        <v>269</v>
      </c>
      <c r="N38" s="3">
        <f>SUM('2011'!$F38:$H38)</f>
        <v>260</v>
      </c>
      <c r="O38" s="89">
        <f>SUM('2012'!$F38:$H38)</f>
        <v>234</v>
      </c>
      <c r="P38" s="458">
        <f>'2000'!Q38</f>
        <v>0</v>
      </c>
      <c r="Q38" s="9">
        <f>'2001'!P38</f>
        <v>0</v>
      </c>
      <c r="R38" s="3">
        <f>'2002'!P38</f>
        <v>1</v>
      </c>
      <c r="S38" s="3">
        <f>'2003'!P38</f>
        <v>0</v>
      </c>
      <c r="T38" s="3">
        <f>'2004'!P38</f>
        <v>7</v>
      </c>
      <c r="U38" s="3">
        <f>'2005'!P38</f>
        <v>23</v>
      </c>
      <c r="V38" s="3">
        <f>'2006'!P38</f>
        <v>21</v>
      </c>
      <c r="W38" s="603">
        <f>AVERAGE(X38,V38)</f>
        <v>12.5</v>
      </c>
      <c r="X38" s="3">
        <f>'2008'!$P38</f>
        <v>4</v>
      </c>
      <c r="Y38" s="3">
        <f>'2009'!$P38</f>
        <v>18</v>
      </c>
      <c r="Z38" s="3">
        <f>'2010'!$P38</f>
        <v>7</v>
      </c>
      <c r="AA38" s="3">
        <f>'2011'!$P38</f>
        <v>6</v>
      </c>
      <c r="AB38" s="89">
        <f>'2012'!$P38</f>
        <v>5</v>
      </c>
      <c r="AC38" s="6">
        <f>SUM('2000'!$D38:$F38)</f>
        <v>0</v>
      </c>
      <c r="AD38" s="3">
        <f>SUM('2001'!$C38:$E38)</f>
        <v>0</v>
      </c>
      <c r="AE38" s="3">
        <f>SUM('2002'!$C38:$E38)</f>
        <v>250</v>
      </c>
      <c r="AF38" s="3">
        <f>SUM('2003'!$C38:$E38)</f>
        <v>245</v>
      </c>
      <c r="AG38" s="3">
        <f>SUM('2004'!$C38:$E38)</f>
        <v>549</v>
      </c>
      <c r="AH38" s="3">
        <f>SUM('2005'!$C38:$E38)</f>
        <v>676</v>
      </c>
      <c r="AI38" s="3">
        <f>SUM('2006'!$C38:$E38)</f>
        <v>623</v>
      </c>
      <c r="AJ38" s="603">
        <f>AVERAGE(AK38,AI38)</f>
        <v>678</v>
      </c>
      <c r="AK38" s="3">
        <f>SUM('2008'!$C38:$E38)</f>
        <v>733</v>
      </c>
      <c r="AL38" s="3">
        <f>SUM('2009'!$C38:$E38)</f>
        <v>955</v>
      </c>
      <c r="AM38" s="3">
        <f>SUM('2010'!$C38:$E38)</f>
        <v>711</v>
      </c>
      <c r="AN38" s="3">
        <f>SUM('2011'!$C38:$E38)</f>
        <v>677</v>
      </c>
      <c r="AO38" s="89">
        <f>SUM('2012'!$C38:$E38)</f>
        <v>607</v>
      </c>
      <c r="AP38" s="6">
        <f>'2000'!$M38</f>
        <v>0</v>
      </c>
      <c r="AQ38" s="9">
        <f>'2001'!$L38</f>
        <v>0</v>
      </c>
      <c r="AR38" s="3">
        <f>'2002'!$L38</f>
        <v>3</v>
      </c>
      <c r="AS38" s="3">
        <f>'2003'!$L38</f>
        <v>7</v>
      </c>
      <c r="AT38" s="3">
        <f>'2004'!$L38</f>
        <v>32</v>
      </c>
      <c r="AU38" s="3">
        <f>'2005'!$L38</f>
        <v>65</v>
      </c>
      <c r="AV38" s="3">
        <f>'2006'!L38</f>
        <v>69</v>
      </c>
      <c r="AW38" s="603">
        <f>AVERAGE(AX38,AV38)</f>
        <v>60.5</v>
      </c>
      <c r="AX38" s="3">
        <f>'2008'!$L38</f>
        <v>52</v>
      </c>
      <c r="AY38" s="3">
        <f>'2009'!$L38</f>
        <v>50</v>
      </c>
      <c r="AZ38" s="5">
        <f>'2010'!$L38</f>
        <v>36</v>
      </c>
      <c r="BA38" s="5">
        <f>'2011'!$L38</f>
        <v>20</v>
      </c>
      <c r="BB38" s="477">
        <f>'2012'!$L38</f>
        <v>17</v>
      </c>
      <c r="BC38" s="612">
        <f>'2000'!$I39</f>
        <v>0</v>
      </c>
      <c r="BD38" s="9">
        <f>'2001'!$H38</f>
        <v>0</v>
      </c>
      <c r="BE38" s="3">
        <f>'2002'!$H38</f>
        <v>0</v>
      </c>
      <c r="BF38" s="3">
        <f>'2003'!$H38</f>
        <v>0</v>
      </c>
      <c r="BG38" s="3">
        <f>'2004'!$H38</f>
        <v>14</v>
      </c>
      <c r="BH38" s="3">
        <f>'2005'!$H38</f>
        <v>0</v>
      </c>
      <c r="BI38" s="3">
        <f>'2006'!$H38</f>
        <v>0</v>
      </c>
      <c r="BJ38" s="3">
        <f>'2007'!$H38</f>
        <v>0</v>
      </c>
      <c r="BK38" s="3">
        <f>'2008'!$H38</f>
        <v>0</v>
      </c>
      <c r="BL38" s="3">
        <f>'2009'!$H38</f>
        <v>2</v>
      </c>
      <c r="BM38" s="5">
        <f>'2010'!$H38</f>
        <v>2</v>
      </c>
      <c r="BN38" s="72">
        <f>'2011'!$H38</f>
        <v>1</v>
      </c>
      <c r="BO38" s="5"/>
      <c r="BP38" s="6">
        <f>'2000'!$P39</f>
        <v>0</v>
      </c>
      <c r="BQ38" s="9">
        <f>'2001'!$O38</f>
        <v>0</v>
      </c>
      <c r="BR38" s="3">
        <f>'2002'!$O38</f>
        <v>0</v>
      </c>
      <c r="BS38" s="3">
        <f>'2003'!$O38</f>
        <v>0</v>
      </c>
      <c r="BT38" s="3">
        <f>'2004'!$O38</f>
        <v>0</v>
      </c>
      <c r="BU38" s="3">
        <f>'2005'!$O38</f>
        <v>0</v>
      </c>
      <c r="BV38" s="3">
        <f>'2006'!O38</f>
        <v>0</v>
      </c>
      <c r="BW38" s="3">
        <f>'2007'!$O38</f>
        <v>0</v>
      </c>
      <c r="BX38" s="3">
        <f>'2008'!$O38</f>
        <v>0</v>
      </c>
      <c r="BY38" s="3">
        <f>'2009'!$O38</f>
        <v>6</v>
      </c>
      <c r="BZ38" s="5">
        <f>'2010'!$O38</f>
        <v>8</v>
      </c>
      <c r="CA38" s="72">
        <f>'2011'!$O38</f>
        <v>7</v>
      </c>
      <c r="CB38" s="5"/>
      <c r="CC38" s="6">
        <f>'2000'!$F39</f>
        <v>0</v>
      </c>
      <c r="CD38" s="9">
        <f>'2001'!$E38</f>
        <v>0</v>
      </c>
      <c r="CE38" s="3">
        <f>'2002'!$E38</f>
        <v>20</v>
      </c>
      <c r="CF38" s="3">
        <f>'2003'!$O38</f>
        <v>0</v>
      </c>
      <c r="CG38" s="3">
        <f>'2004'!$E38</f>
        <v>20</v>
      </c>
      <c r="CH38" s="3">
        <f>'2005'!$E38</f>
        <v>7</v>
      </c>
      <c r="CI38" s="3">
        <f>'2006'!E38</f>
        <v>36</v>
      </c>
      <c r="CJ38" s="3">
        <f>'2007'!$E38</f>
        <v>0</v>
      </c>
      <c r="CK38" s="3">
        <f>'2008'!$E38</f>
        <v>7</v>
      </c>
      <c r="CL38" s="3">
        <f>'2009'!$E38</f>
        <v>54</v>
      </c>
      <c r="CM38" s="5">
        <f>'2010'!$E38</f>
        <v>50</v>
      </c>
      <c r="CN38" s="72">
        <f>'2011'!$E38</f>
        <v>7</v>
      </c>
      <c r="CO38" s="5"/>
      <c r="CP38" s="6">
        <f>'2000'!$L39</f>
        <v>0</v>
      </c>
      <c r="CQ38" s="9">
        <f>'2001'!$K38</f>
        <v>0</v>
      </c>
      <c r="CR38" s="3">
        <f>'2002'!$K38</f>
        <v>124</v>
      </c>
      <c r="CS38" s="3">
        <f>'2003'!$K38</f>
        <v>44</v>
      </c>
      <c r="CT38" s="3">
        <f>'2004'!$K38</f>
        <v>16</v>
      </c>
      <c r="CU38" s="3">
        <f>'2005'!$KM38</f>
        <v>0</v>
      </c>
      <c r="CV38" s="3">
        <f>'2006'!K38</f>
        <v>77</v>
      </c>
      <c r="CW38" s="3">
        <f>'2007'!$K38</f>
        <v>0</v>
      </c>
      <c r="CX38" s="3">
        <f>'2008'!$K38</f>
        <v>76</v>
      </c>
      <c r="CY38" s="3">
        <f>'2009'!$K38</f>
        <v>150</v>
      </c>
      <c r="CZ38" s="5">
        <f>'2010'!$K38</f>
        <v>27</v>
      </c>
      <c r="DA38" s="72">
        <f>'2011'!$K38</f>
        <v>88</v>
      </c>
      <c r="DB38" s="5"/>
      <c r="DC38" s="483" t="str">
        <f>IFERROR('2000'!$S39,"")</f>
        <v/>
      </c>
      <c r="DD38" s="70" t="str">
        <f>IFERROR('2001'!$R38,"")</f>
        <v/>
      </c>
      <c r="DE38" s="70">
        <f>IFERROR('2002'!$R38,)</f>
        <v>2.4E-2</v>
      </c>
      <c r="DF38" s="70">
        <f>IFERROR('2003'!$R38,)</f>
        <v>1.2244897959183673E-2</v>
      </c>
      <c r="DG38" s="70">
        <f>IFERROR('2004'!$R38,)</f>
        <v>0.16939890710382513</v>
      </c>
      <c r="DH38" s="70">
        <f>IFERROR('2005'!$R38,)</f>
        <v>0.38905325443786981</v>
      </c>
      <c r="DI38" s="70">
        <f>IFERROR('2006'!R38,)</f>
        <v>0.34991974317817015</v>
      </c>
      <c r="DJ38" s="70">
        <f>IFERROR('2007'!$R38,)</f>
        <v>0</v>
      </c>
      <c r="DK38" s="70">
        <f>IFERROR('2008'!$R38,)</f>
        <v>0.20190995907230561</v>
      </c>
      <c r="DL38" s="70">
        <f>IFERROR('2009'!$R38,)</f>
        <v>0.23141361256544501</v>
      </c>
      <c r="DM38" s="485">
        <f>IFERROR('2010'!$R38,)</f>
        <v>0.2672292545710267</v>
      </c>
      <c r="DN38" s="486">
        <f>IFERROR('2011'!$R38,)</f>
        <v>0.26292466765140327</v>
      </c>
    </row>
    <row r="39" spans="1:118" ht="14.4" thickTop="1" thickBot="1">
      <c r="A39" s="80" t="s">
        <v>133</v>
      </c>
      <c r="B39" s="3" t="str">
        <f>'2012'!B39</f>
        <v xml:space="preserve">Homeward Bound Pets </v>
      </c>
      <c r="C39" s="3">
        <f>SUM('2000'!G39:I39)</f>
        <v>0</v>
      </c>
      <c r="D39" s="3">
        <f>SUM('2001'!F39:H39)</f>
        <v>0</v>
      </c>
      <c r="E39" s="3">
        <f>'2002'!F39+'2002'!G39+'2002'!H39</f>
        <v>0</v>
      </c>
      <c r="F39" s="3">
        <f>'2003'!F39+'2003'!G39+'2003'!H39</f>
        <v>0</v>
      </c>
      <c r="G39" s="3">
        <f>'2004'!F39+'2004'!G39+'2004'!H39</f>
        <v>0</v>
      </c>
      <c r="H39" s="3">
        <f>SUM('2005'!$F39:$H39)</f>
        <v>0</v>
      </c>
      <c r="I39" s="3">
        <f>SUM('2006'!$F39:$H39)</f>
        <v>0</v>
      </c>
      <c r="J39" s="3">
        <f>SUM('2007'!$F39:$H39)</f>
        <v>0</v>
      </c>
      <c r="K39" s="3">
        <f>SUM('2008'!$F39:$H39)</f>
        <v>45</v>
      </c>
      <c r="L39" s="603">
        <f>K39+(N39-K39)/3</f>
        <v>94.333333333333343</v>
      </c>
      <c r="M39" s="603">
        <f>L39+(N39-K39)/3</f>
        <v>143.66666666666669</v>
      </c>
      <c r="N39" s="3">
        <f>SUM('2011'!$F39:$H39)</f>
        <v>193</v>
      </c>
      <c r="O39" s="89">
        <f>SUM('2012'!$F39:$H39)</f>
        <v>196</v>
      </c>
      <c r="P39" s="458">
        <f>'2000'!Q39</f>
        <v>0</v>
      </c>
      <c r="Q39" s="9">
        <f>'2001'!P39</f>
        <v>0</v>
      </c>
      <c r="R39" s="3">
        <f>'2002'!P39</f>
        <v>0</v>
      </c>
      <c r="S39" s="3">
        <f>'2003'!P39</f>
        <v>0</v>
      </c>
      <c r="T39" s="3">
        <f>'2004'!P39</f>
        <v>0</v>
      </c>
      <c r="U39" s="3">
        <f>'2005'!P39</f>
        <v>0</v>
      </c>
      <c r="V39" s="3">
        <f>'2006'!P39</f>
        <v>0</v>
      </c>
      <c r="W39" s="3">
        <f>'2007'!$P39</f>
        <v>0</v>
      </c>
      <c r="X39" s="3">
        <f>'2008'!$P39</f>
        <v>4</v>
      </c>
      <c r="Y39" s="603">
        <f>X39+(AA39-X39)/3</f>
        <v>6</v>
      </c>
      <c r="Z39" s="603">
        <f>Y39+(AA39-X39)/3</f>
        <v>8</v>
      </c>
      <c r="AA39" s="3">
        <f>'2011'!$P39</f>
        <v>10</v>
      </c>
      <c r="AB39" s="89">
        <f>'2012'!$P39</f>
        <v>3</v>
      </c>
      <c r="AC39" s="6">
        <f>SUM('2000'!$D39:$F39)</f>
        <v>0</v>
      </c>
      <c r="AD39" s="3">
        <f>SUM('2001'!$C39:$E39)</f>
        <v>0</v>
      </c>
      <c r="AE39" s="3">
        <f>SUM('2002'!$C39:$E39)</f>
        <v>0</v>
      </c>
      <c r="AF39" s="3">
        <f>SUM('2003'!$C39:$E39)</f>
        <v>0</v>
      </c>
      <c r="AG39" s="3">
        <f>SUM('2004'!$C39:$E39)</f>
        <v>0</v>
      </c>
      <c r="AH39" s="3">
        <f>SUM('2005'!$C39:$E39)</f>
        <v>0</v>
      </c>
      <c r="AI39" s="3">
        <f>SUM('2006'!$C39:$E39)</f>
        <v>0</v>
      </c>
      <c r="AJ39" s="3">
        <f>SUM('2007'!$C39:$E39)</f>
        <v>0</v>
      </c>
      <c r="AK39" s="3">
        <f>SUM('2008'!$C39:$E39)</f>
        <v>0</v>
      </c>
      <c r="AL39" s="3">
        <f>SUM('2009'!$C39:$E39)</f>
        <v>0</v>
      </c>
      <c r="AM39" s="3">
        <f>SUM('2010'!$C39:$E39)</f>
        <v>0</v>
      </c>
      <c r="AN39" s="3">
        <f>SUM('2011'!$C39:$E39)</f>
        <v>28</v>
      </c>
      <c r="AO39" s="89">
        <f>SUM('2012'!$C39:$E39)</f>
        <v>41</v>
      </c>
      <c r="AP39" s="6">
        <f>'2000'!$M39</f>
        <v>0</v>
      </c>
      <c r="AQ39" s="9">
        <f>'2001'!$L39</f>
        <v>0</v>
      </c>
      <c r="AR39" s="3">
        <f>'2002'!$L39</f>
        <v>0</v>
      </c>
      <c r="AS39" s="3">
        <f>'2003'!$L39</f>
        <v>0</v>
      </c>
      <c r="AT39" s="3">
        <f>'2004'!$L39</f>
        <v>0</v>
      </c>
      <c r="AU39" s="3">
        <f>'2005'!$L39</f>
        <v>0</v>
      </c>
      <c r="AV39" s="3">
        <f>'2006'!L39</f>
        <v>0</v>
      </c>
      <c r="AW39" s="3">
        <f>'2007'!$L39</f>
        <v>0</v>
      </c>
      <c r="AX39" s="3">
        <f>'2008'!$L39</f>
        <v>0</v>
      </c>
      <c r="AY39" s="3">
        <f>'2009'!$L39</f>
        <v>0</v>
      </c>
      <c r="AZ39" s="5">
        <f>'2010'!$L39</f>
        <v>0</v>
      </c>
      <c r="BA39" s="5">
        <f>'2011'!$L39</f>
        <v>3</v>
      </c>
      <c r="BB39" s="477">
        <f>'2012'!$L39</f>
        <v>0</v>
      </c>
      <c r="BC39" s="612">
        <f>'2000'!$I40</f>
        <v>0</v>
      </c>
      <c r="BD39" s="9">
        <f>'2001'!$H39</f>
        <v>0</v>
      </c>
      <c r="BE39" s="3">
        <f>'2002'!$H39</f>
        <v>0</v>
      </c>
      <c r="BF39" s="3">
        <f>'2003'!$H39</f>
        <v>0</v>
      </c>
      <c r="BG39" s="3">
        <f>'2004'!$H39</f>
        <v>0</v>
      </c>
      <c r="BH39" s="3">
        <f>'2005'!$H39</f>
        <v>0</v>
      </c>
      <c r="BI39" s="3">
        <f>'2006'!$H39</f>
        <v>0</v>
      </c>
      <c r="BJ39" s="3">
        <f>'2007'!$H39</f>
        <v>0</v>
      </c>
      <c r="BK39" s="3">
        <f>'2008'!$H39</f>
        <v>0</v>
      </c>
      <c r="BL39" s="3">
        <f>'2009'!$H39</f>
        <v>0</v>
      </c>
      <c r="BM39" s="5">
        <f>'2010'!$H39</f>
        <v>0</v>
      </c>
      <c r="BN39" s="72">
        <f>'2011'!$H39</f>
        <v>18</v>
      </c>
      <c r="BO39" s="5"/>
      <c r="BP39" s="6">
        <f>'2000'!$P40</f>
        <v>0</v>
      </c>
      <c r="BQ39" s="9">
        <f>'2001'!$O39</f>
        <v>0</v>
      </c>
      <c r="BR39" s="3">
        <f>'2002'!$O39</f>
        <v>0</v>
      </c>
      <c r="BS39" s="3">
        <f>'2003'!$O39</f>
        <v>0</v>
      </c>
      <c r="BT39" s="3">
        <f>'2004'!$O39</f>
        <v>0</v>
      </c>
      <c r="BU39" s="3">
        <f>'2005'!$O39</f>
        <v>0</v>
      </c>
      <c r="BV39" s="3">
        <f>'2006'!O39</f>
        <v>0</v>
      </c>
      <c r="BW39" s="3">
        <f>'2007'!$O39</f>
        <v>0</v>
      </c>
      <c r="BX39" s="3">
        <f>'2008'!$O39</f>
        <v>0</v>
      </c>
      <c r="BY39" s="3">
        <f>'2009'!$O39</f>
        <v>0</v>
      </c>
      <c r="BZ39" s="5">
        <f>'2010'!$O39</f>
        <v>0</v>
      </c>
      <c r="CA39" s="72">
        <f>'2011'!$O39</f>
        <v>24</v>
      </c>
      <c r="CB39" s="5"/>
      <c r="CC39" s="6">
        <f>'2000'!$F40</f>
        <v>0</v>
      </c>
      <c r="CD39" s="9">
        <f>'2001'!$E39</f>
        <v>0</v>
      </c>
      <c r="CE39" s="3">
        <f>'2002'!$E39</f>
        <v>0</v>
      </c>
      <c r="CF39" s="3">
        <f>'2003'!$O39</f>
        <v>0</v>
      </c>
      <c r="CG39" s="3">
        <f>'2004'!$E39</f>
        <v>0</v>
      </c>
      <c r="CH39" s="3">
        <f>'2005'!$E39</f>
        <v>0</v>
      </c>
      <c r="CI39" s="3">
        <f>'2006'!E39</f>
        <v>0</v>
      </c>
      <c r="CJ39" s="3">
        <f>'2007'!$E39</f>
        <v>0</v>
      </c>
      <c r="CK39" s="3">
        <f>'2008'!$E39</f>
        <v>0</v>
      </c>
      <c r="CL39" s="3">
        <f>'2009'!$E39</f>
        <v>0</v>
      </c>
      <c r="CM39" s="5">
        <f>'2010'!$E39</f>
        <v>0</v>
      </c>
      <c r="CN39" s="72">
        <f>'2011'!$E39</f>
        <v>0</v>
      </c>
      <c r="CO39" s="5"/>
      <c r="CP39" s="6">
        <f>'2000'!$L40</f>
        <v>0</v>
      </c>
      <c r="CQ39" s="9">
        <f>'2001'!$K39</f>
        <v>0</v>
      </c>
      <c r="CR39" s="3">
        <f>'2002'!$K39</f>
        <v>0</v>
      </c>
      <c r="CS39" s="3">
        <f>'2003'!$K39</f>
        <v>0</v>
      </c>
      <c r="CT39" s="3">
        <f>'2004'!$K39</f>
        <v>0</v>
      </c>
      <c r="CU39" s="3">
        <f>'2005'!$KM39</f>
        <v>0</v>
      </c>
      <c r="CV39" s="3">
        <f>'2006'!K39</f>
        <v>0</v>
      </c>
      <c r="CW39" s="3">
        <f>'2007'!$K39</f>
        <v>0</v>
      </c>
      <c r="CX39" s="3">
        <f>'2008'!$K39</f>
        <v>0</v>
      </c>
      <c r="CY39" s="3">
        <f>'2009'!$K39</f>
        <v>0</v>
      </c>
      <c r="CZ39" s="5">
        <f>'2010'!$K39</f>
        <v>0</v>
      </c>
      <c r="DA39" s="72">
        <f>'2011'!$K39</f>
        <v>0</v>
      </c>
      <c r="DB39" s="5"/>
      <c r="DC39" s="483" t="str">
        <f>IFERROR('2000'!$S40,"")</f>
        <v/>
      </c>
      <c r="DD39" s="70">
        <f>IFERROR('2001'!$R39,"")</f>
        <v>0</v>
      </c>
      <c r="DE39" s="70">
        <f>IFERROR('2002'!$R39,)</f>
        <v>0</v>
      </c>
      <c r="DF39" s="70">
        <f>IFERROR('2003'!$R39,)</f>
        <v>0</v>
      </c>
      <c r="DG39" s="70">
        <f>IFERROR('2004'!$R39,)</f>
        <v>0</v>
      </c>
      <c r="DH39" s="70">
        <f>IFERROR('2005'!$R39,)</f>
        <v>0</v>
      </c>
      <c r="DI39" s="70">
        <f>IFERROR('2006'!R39,)</f>
        <v>0</v>
      </c>
      <c r="DJ39" s="70">
        <f>IFERROR('2007'!$R39,)</f>
        <v>0</v>
      </c>
      <c r="DK39" s="70">
        <f>IFERROR('2008'!$R39,)</f>
        <v>0</v>
      </c>
      <c r="DL39" s="70">
        <f>IFERROR('2009'!$R39,)</f>
        <v>0</v>
      </c>
      <c r="DM39" s="485">
        <f>IFERROR('2010'!$R39,)</f>
        <v>0</v>
      </c>
      <c r="DN39" s="486">
        <f>IFERROR('2011'!$R39,)</f>
        <v>7.1428571428571425E-2</v>
      </c>
    </row>
    <row r="40" spans="1:118" ht="13.8" thickTop="1">
      <c r="A40" s="3" t="str">
        <f>'2011'!A40</f>
        <v>Hood River</v>
      </c>
      <c r="B40" s="3" t="str">
        <f>'2012'!B40</f>
        <v>Hood River Adopt-A-Dog (Ross and Daphne Hukari Animal Shelter)</v>
      </c>
      <c r="C40" s="3">
        <f>SUM('2000'!G40:I40)</f>
        <v>0</v>
      </c>
      <c r="D40" s="3">
        <f>SUM('2001'!F40:H40)</f>
        <v>0</v>
      </c>
      <c r="E40" s="3">
        <f>'2002'!F40+'2002'!G40+'2002'!H40</f>
        <v>0</v>
      </c>
      <c r="F40" s="3">
        <f>'2003'!F40+'2003'!G40+'2003'!H40</f>
        <v>0</v>
      </c>
      <c r="G40" s="3">
        <f>'2004'!F40+'2004'!G40+'2004'!H40</f>
        <v>0</v>
      </c>
      <c r="H40" s="3">
        <f>SUM('2005'!$F40:$H40)</f>
        <v>0</v>
      </c>
      <c r="I40" s="3">
        <f>SUM('2006'!$F40:$H40)</f>
        <v>0</v>
      </c>
      <c r="J40" s="3">
        <f>SUM('2007'!$F40:$H40)</f>
        <v>0</v>
      </c>
      <c r="K40" s="3">
        <f>SUM('2008'!$F40:$H40)</f>
        <v>0</v>
      </c>
      <c r="L40" s="3">
        <f>SUM('2009'!$F40:$H40)</f>
        <v>0</v>
      </c>
      <c r="M40" s="3">
        <f>SUM('2010'!$F40:$H40)</f>
        <v>0</v>
      </c>
      <c r="N40" s="3">
        <f>SUM('2011'!$F40:$H40)</f>
        <v>0</v>
      </c>
      <c r="O40" s="89">
        <f>SUM('2012'!$F40:$H40)</f>
        <v>0</v>
      </c>
      <c r="P40" s="458">
        <f>'2000'!Q40</f>
        <v>0</v>
      </c>
      <c r="Q40" s="9">
        <f>'2001'!P40</f>
        <v>0</v>
      </c>
      <c r="R40" s="3">
        <f>'2002'!P40</f>
        <v>0</v>
      </c>
      <c r="S40" s="3">
        <f>'2003'!P40</f>
        <v>0</v>
      </c>
      <c r="T40" s="3">
        <f>'2004'!P40</f>
        <v>0</v>
      </c>
      <c r="U40" s="3">
        <f>'2005'!P40</f>
        <v>0</v>
      </c>
      <c r="V40" s="3">
        <f>'2006'!P40</f>
        <v>0</v>
      </c>
      <c r="W40" s="3">
        <f>'2007'!$P40</f>
        <v>0</v>
      </c>
      <c r="X40" s="3">
        <f>'2008'!$P40</f>
        <v>0</v>
      </c>
      <c r="Y40" s="3">
        <f>'2009'!$P40</f>
        <v>0</v>
      </c>
      <c r="Z40" s="3">
        <f>'2010'!$P40</f>
        <v>0</v>
      </c>
      <c r="AA40" s="3">
        <f>'2011'!$P40</f>
        <v>0</v>
      </c>
      <c r="AB40" s="89">
        <f>'2012'!$P40</f>
        <v>0</v>
      </c>
      <c r="AC40" s="6">
        <f>SUM('2000'!$D40:$F40)</f>
        <v>0</v>
      </c>
      <c r="AD40" s="3">
        <f>SUM('2001'!$C40:$E40)</f>
        <v>0</v>
      </c>
      <c r="AE40" s="3">
        <f>SUM('2002'!$C40:$E40)</f>
        <v>0</v>
      </c>
      <c r="AF40" s="3">
        <f>SUM('2003'!$C40:$E40)</f>
        <v>0</v>
      </c>
      <c r="AG40" s="3">
        <f>SUM('2004'!$C40:$E40)</f>
        <v>0</v>
      </c>
      <c r="AH40" s="3">
        <f>SUM('2005'!$C40:$E40)</f>
        <v>0</v>
      </c>
      <c r="AI40" s="3">
        <f>SUM('2006'!$C40:$E40)</f>
        <v>0</v>
      </c>
      <c r="AJ40" s="3">
        <f>SUM('2007'!$C40:$E40)</f>
        <v>0</v>
      </c>
      <c r="AK40" s="3">
        <f>SUM('2008'!$C40:$E40)</f>
        <v>0</v>
      </c>
      <c r="AL40" s="3">
        <f>SUM('2009'!$C40:$E40)</f>
        <v>0</v>
      </c>
      <c r="AM40" s="3">
        <f>SUM('2010'!$C40:$E40)</f>
        <v>104</v>
      </c>
      <c r="AN40" s="3">
        <f>SUM('2011'!$C40:$E40)</f>
        <v>127</v>
      </c>
      <c r="AO40" s="89">
        <f>SUM('2012'!$C40:$E40)</f>
        <v>133</v>
      </c>
      <c r="AP40" s="6">
        <f>'2000'!$M40</f>
        <v>0</v>
      </c>
      <c r="AQ40" s="9">
        <f>'2001'!$L40</f>
        <v>0</v>
      </c>
      <c r="AR40" s="3">
        <f>'2002'!$L40</f>
        <v>0</v>
      </c>
      <c r="AS40" s="3">
        <f>'2003'!$L40</f>
        <v>0</v>
      </c>
      <c r="AT40" s="3">
        <f>'2004'!$L40</f>
        <v>0</v>
      </c>
      <c r="AU40" s="3">
        <f>'2005'!$L40</f>
        <v>0</v>
      </c>
      <c r="AV40" s="3">
        <f>'2006'!L40</f>
        <v>0</v>
      </c>
      <c r="AW40" s="3">
        <f>'2007'!$L40</f>
        <v>0</v>
      </c>
      <c r="AX40" s="3">
        <f>'2008'!$L40</f>
        <v>0</v>
      </c>
      <c r="AY40" s="3">
        <f>'2009'!$L40</f>
        <v>0</v>
      </c>
      <c r="AZ40" s="5">
        <f>'2010'!$L40</f>
        <v>5</v>
      </c>
      <c r="BA40" s="5">
        <f>'2011'!$L40</f>
        <v>4</v>
      </c>
      <c r="BB40" s="477">
        <f>'2012'!$L40</f>
        <v>1</v>
      </c>
      <c r="BC40" s="612">
        <f>'2000'!$I41</f>
        <v>0</v>
      </c>
      <c r="BD40" s="9">
        <f>'2001'!$H40</f>
        <v>0</v>
      </c>
      <c r="BE40" s="3">
        <f>'2002'!$H40</f>
        <v>0</v>
      </c>
      <c r="BF40" s="3">
        <f>'2003'!$H40</f>
        <v>0</v>
      </c>
      <c r="BG40" s="3">
        <f>'2004'!$H40</f>
        <v>0</v>
      </c>
      <c r="BH40" s="3">
        <f>'2005'!$H40</f>
        <v>0</v>
      </c>
      <c r="BI40" s="3">
        <f>'2006'!$H40</f>
        <v>0</v>
      </c>
      <c r="BJ40" s="3">
        <f>'2007'!$H40</f>
        <v>0</v>
      </c>
      <c r="BK40" s="3">
        <f>'2008'!$H40</f>
        <v>0</v>
      </c>
      <c r="BL40" s="3">
        <f>'2009'!$H40</f>
        <v>0</v>
      </c>
      <c r="BM40" s="5">
        <f>'2010'!$H40</f>
        <v>0</v>
      </c>
      <c r="BN40" s="72">
        <f>'2011'!$H40</f>
        <v>0</v>
      </c>
      <c r="BO40" s="5"/>
      <c r="BP40" s="6">
        <f>'2000'!$P41</f>
        <v>0</v>
      </c>
      <c r="BQ40" s="9">
        <f>'2001'!$O40</f>
        <v>0</v>
      </c>
      <c r="BR40" s="3">
        <f>'2002'!$O40</f>
        <v>0</v>
      </c>
      <c r="BS40" s="3">
        <f>'2003'!$O40</f>
        <v>0</v>
      </c>
      <c r="BT40" s="3">
        <f>'2004'!$O40</f>
        <v>0</v>
      </c>
      <c r="BU40" s="3">
        <f>'2005'!$O40</f>
        <v>0</v>
      </c>
      <c r="BV40" s="3">
        <f>'2006'!O40</f>
        <v>0</v>
      </c>
      <c r="BW40" s="3">
        <f>'2007'!$O40</f>
        <v>0</v>
      </c>
      <c r="BX40" s="3">
        <f>'2008'!$O40</f>
        <v>0</v>
      </c>
      <c r="BY40" s="3">
        <f>'2009'!$O40</f>
        <v>0</v>
      </c>
      <c r="BZ40" s="5">
        <f>'2010'!$O40</f>
        <v>0</v>
      </c>
      <c r="CA40" s="72">
        <f>'2011'!$O40</f>
        <v>0</v>
      </c>
      <c r="CB40" s="5"/>
      <c r="CC40" s="6">
        <f>'2000'!$F41</f>
        <v>0</v>
      </c>
      <c r="CD40" s="9">
        <f>'2001'!$E40</f>
        <v>0</v>
      </c>
      <c r="CE40" s="3">
        <f>'2002'!$E40</f>
        <v>0</v>
      </c>
      <c r="CF40" s="3">
        <f>'2003'!$O40</f>
        <v>0</v>
      </c>
      <c r="CG40" s="3">
        <f>'2004'!$E40</f>
        <v>0</v>
      </c>
      <c r="CH40" s="3">
        <f>'2005'!$E40</f>
        <v>0</v>
      </c>
      <c r="CI40" s="3">
        <f>'2006'!E40</f>
        <v>0</v>
      </c>
      <c r="CJ40" s="3">
        <f>'2007'!$E40</f>
        <v>0</v>
      </c>
      <c r="CK40" s="3">
        <f>'2008'!$E40</f>
        <v>0</v>
      </c>
      <c r="CL40" s="3">
        <f>'2009'!$E40</f>
        <v>0</v>
      </c>
      <c r="CM40" s="5">
        <f>'2010'!$E40</f>
        <v>96</v>
      </c>
      <c r="CN40" s="72">
        <f>'2011'!$E40</f>
        <v>102</v>
      </c>
      <c r="CO40" s="5"/>
      <c r="CP40" s="6">
        <f>'2000'!$L41</f>
        <v>0</v>
      </c>
      <c r="CQ40" s="9">
        <f>'2001'!$K40</f>
        <v>0</v>
      </c>
      <c r="CR40" s="3">
        <f>'2002'!$K40</f>
        <v>0</v>
      </c>
      <c r="CS40" s="3">
        <f>'2003'!$K40</f>
        <v>0</v>
      </c>
      <c r="CT40" s="3">
        <f>'2004'!$K40</f>
        <v>0</v>
      </c>
      <c r="CU40" s="3">
        <f>'2005'!$KM40</f>
        <v>0</v>
      </c>
      <c r="CV40" s="3">
        <f>'2006'!K40</f>
        <v>0</v>
      </c>
      <c r="CW40" s="3">
        <f>'2007'!$K40</f>
        <v>0</v>
      </c>
      <c r="CX40" s="3">
        <f>'2008'!$K40</f>
        <v>0</v>
      </c>
      <c r="CY40" s="3">
        <f>'2009'!$K40</f>
        <v>0</v>
      </c>
      <c r="CZ40" s="5">
        <f>'2010'!$K40</f>
        <v>12</v>
      </c>
      <c r="DA40" s="72">
        <f>'2011'!$K40</f>
        <v>7</v>
      </c>
      <c r="DB40" s="5"/>
      <c r="DC40" s="483" t="str">
        <f>IFERROR('2000'!$S41,"")</f>
        <v/>
      </c>
      <c r="DD40" s="70" t="str">
        <f>IFERROR('2001'!$R40,"")</f>
        <v/>
      </c>
      <c r="DE40" s="70">
        <f>IFERROR('2002'!$R40,)</f>
        <v>0</v>
      </c>
      <c r="DF40" s="70">
        <f>IFERROR('2003'!$R40,)</f>
        <v>0</v>
      </c>
      <c r="DG40" s="70">
        <f>IFERROR('2004'!$R40,)</f>
        <v>0</v>
      </c>
      <c r="DH40" s="70">
        <f>IFERROR('2005'!$R40,)</f>
        <v>0</v>
      </c>
      <c r="DI40" s="70">
        <f>IFERROR('2006'!R40,)</f>
        <v>0</v>
      </c>
      <c r="DJ40" s="70">
        <f>IFERROR('2007'!$R40,)</f>
        <v>0</v>
      </c>
      <c r="DK40" s="70">
        <f>IFERROR('2008'!$R40,)</f>
        <v>0</v>
      </c>
      <c r="DL40" s="70">
        <f>IFERROR('2009'!$R40,)</f>
        <v>0</v>
      </c>
      <c r="DM40" s="485">
        <f>IFERROR('2010'!$R40,)</f>
        <v>0</v>
      </c>
      <c r="DN40" s="486">
        <f>IFERROR('2011'!$R40,)</f>
        <v>0</v>
      </c>
    </row>
    <row r="41" spans="1:118">
      <c r="A41" s="3" t="str">
        <f>'2011'!A41</f>
        <v>Hood River</v>
      </c>
      <c r="B41" s="3" t="str">
        <f>'2012'!B41</f>
        <v>Hood River County Sheriff/Animal Control</v>
      </c>
      <c r="C41" s="3">
        <f>SUM('2000'!G41:I41)</f>
        <v>0</v>
      </c>
      <c r="D41" s="3">
        <f>SUM('2001'!F41:H41)</f>
        <v>0</v>
      </c>
      <c r="E41" s="3">
        <f>'2002'!F41+'2002'!G41+'2002'!H41</f>
        <v>0</v>
      </c>
      <c r="F41" s="3">
        <f>'2003'!F41+'2003'!G41+'2003'!H41</f>
        <v>1</v>
      </c>
      <c r="G41" s="3">
        <f>'2004'!F41+'2004'!G41+'2004'!H41</f>
        <v>1</v>
      </c>
      <c r="H41" s="3">
        <f>SUM('2005'!$F41:$H41)</f>
        <v>2</v>
      </c>
      <c r="I41" s="3">
        <f>SUM('2006'!$F41:$H41)</f>
        <v>0</v>
      </c>
      <c r="J41" s="3">
        <f>SUM('2007'!$F41:$H41)</f>
        <v>1</v>
      </c>
      <c r="K41" s="3">
        <f>SUM('2008'!$F41:$H41)</f>
        <v>1</v>
      </c>
      <c r="L41" s="3">
        <f>SUM('2009'!$F41:$H41)</f>
        <v>0</v>
      </c>
      <c r="M41" s="3">
        <f>SUM('2010'!$F41:$H41)</f>
        <v>0</v>
      </c>
      <c r="N41" s="3">
        <f>SUM('2011'!$F41:$H41)</f>
        <v>3</v>
      </c>
      <c r="O41" s="89">
        <f>SUM('2012'!$F41:$H41)</f>
        <v>3</v>
      </c>
      <c r="P41" s="458">
        <f>'2000'!Q41</f>
        <v>0</v>
      </c>
      <c r="Q41" s="9">
        <f>'2001'!P41</f>
        <v>0</v>
      </c>
      <c r="R41" s="3">
        <f>'2002'!P41</f>
        <v>0</v>
      </c>
      <c r="S41" s="3">
        <f>'2003'!P41</f>
        <v>1</v>
      </c>
      <c r="T41" s="3">
        <f>'2004'!P41</f>
        <v>0</v>
      </c>
      <c r="U41" s="3">
        <f>'2005'!P41</f>
        <v>1</v>
      </c>
      <c r="V41" s="3">
        <f>'2006'!P41</f>
        <v>0</v>
      </c>
      <c r="W41" s="3">
        <f>'2007'!$P41</f>
        <v>1</v>
      </c>
      <c r="X41" s="3">
        <f>'2008'!$P41</f>
        <v>0</v>
      </c>
      <c r="Y41" s="3">
        <f>'2009'!$P41</f>
        <v>0</v>
      </c>
      <c r="Z41" s="3">
        <f>'2010'!$P41</f>
        <v>0</v>
      </c>
      <c r="AA41" s="3">
        <f>'2011'!$P41</f>
        <v>2</v>
      </c>
      <c r="AB41" s="89">
        <f>'2012'!$P41</f>
        <v>2</v>
      </c>
      <c r="AC41" s="6">
        <f>SUM('2000'!$D41:$F41)</f>
        <v>0</v>
      </c>
      <c r="AD41" s="3">
        <f>SUM('2001'!$C41:$E41)</f>
        <v>0</v>
      </c>
      <c r="AE41" s="3">
        <f>SUM('2002'!$C41:$E41)</f>
        <v>0</v>
      </c>
      <c r="AF41" s="3">
        <f>SUM('2003'!$C41:$E41)</f>
        <v>224</v>
      </c>
      <c r="AG41" s="3">
        <f>SUM('2004'!$C41:$E41)</f>
        <v>259</v>
      </c>
      <c r="AH41" s="3">
        <f>SUM('2005'!$C41:$E41)</f>
        <v>288</v>
      </c>
      <c r="AI41" s="3">
        <f>SUM('2006'!$C41:$E41)</f>
        <v>284</v>
      </c>
      <c r="AJ41" s="3">
        <f>SUM('2007'!$C41:$E41)</f>
        <v>276</v>
      </c>
      <c r="AK41" s="3">
        <f>SUM('2008'!$C41:$E41)</f>
        <v>283</v>
      </c>
      <c r="AL41" s="3">
        <f>SUM('2009'!$C41:$E41)</f>
        <v>261</v>
      </c>
      <c r="AM41" s="3">
        <f>SUM('2010'!$C41:$E41)</f>
        <v>245</v>
      </c>
      <c r="AN41" s="3">
        <f>SUM('2011'!$C41:$E41)</f>
        <v>214</v>
      </c>
      <c r="AO41" s="89">
        <f>SUM('2012'!$C41:$E41)</f>
        <v>198</v>
      </c>
      <c r="AP41" s="6">
        <f>'2000'!$M41</f>
        <v>0</v>
      </c>
      <c r="AQ41" s="9">
        <f>'2001'!$L41</f>
        <v>0</v>
      </c>
      <c r="AR41" s="3">
        <f>'2002'!$L41</f>
        <v>0</v>
      </c>
      <c r="AS41" s="3">
        <f>'2003'!$L41</f>
        <v>0</v>
      </c>
      <c r="AT41" s="3">
        <f>'2004'!$L41</f>
        <v>13</v>
      </c>
      <c r="AU41" s="3">
        <f>'2005'!$L41</f>
        <v>25</v>
      </c>
      <c r="AV41" s="3">
        <f>'2006'!L41</f>
        <v>34</v>
      </c>
      <c r="AW41" s="3">
        <f>'2007'!$L41</f>
        <v>37</v>
      </c>
      <c r="AX41" s="3">
        <f>'2008'!$L41</f>
        <v>19</v>
      </c>
      <c r="AY41" s="3">
        <f>'2009'!$L41</f>
        <v>6</v>
      </c>
      <c r="AZ41" s="5">
        <f>'2010'!$L41</f>
        <v>6</v>
      </c>
      <c r="BA41" s="5">
        <f>'2011'!$L41</f>
        <v>6</v>
      </c>
      <c r="BB41" s="477">
        <f>'2012'!$L41</f>
        <v>2</v>
      </c>
      <c r="BC41" s="612">
        <f>'2000'!$I43</f>
        <v>0</v>
      </c>
      <c r="BD41" s="9">
        <f>'2001'!$H41</f>
        <v>0</v>
      </c>
      <c r="BE41" s="3">
        <f>'2002'!$H41</f>
        <v>0</v>
      </c>
      <c r="BF41" s="3">
        <f>'2003'!$H41</f>
        <v>0</v>
      </c>
      <c r="BG41" s="3">
        <f>'2004'!$H41</f>
        <v>0</v>
      </c>
      <c r="BH41" s="3">
        <f>'2005'!$H41</f>
        <v>0</v>
      </c>
      <c r="BI41" s="3">
        <f>'2006'!$H41</f>
        <v>0</v>
      </c>
      <c r="BJ41" s="3">
        <f>'2007'!$H41</f>
        <v>0</v>
      </c>
      <c r="BK41" s="3">
        <f>'2008'!$H41</f>
        <v>0</v>
      </c>
      <c r="BL41" s="3">
        <f>'2009'!$H41</f>
        <v>0</v>
      </c>
      <c r="BM41" s="5">
        <f>'2010'!$H41</f>
        <v>0</v>
      </c>
      <c r="BN41" s="72">
        <f>'2011'!$H41</f>
        <v>0</v>
      </c>
      <c r="BO41" s="5"/>
      <c r="BP41" s="6">
        <f>'2000'!$P43</f>
        <v>0</v>
      </c>
      <c r="BQ41" s="9">
        <f>'2001'!$O41</f>
        <v>0</v>
      </c>
      <c r="BR41" s="3">
        <f>'2002'!$O41</f>
        <v>0</v>
      </c>
      <c r="BS41" s="3">
        <f>'2003'!$O41</f>
        <v>1</v>
      </c>
      <c r="BT41" s="3">
        <f>'2004'!$O41</f>
        <v>1</v>
      </c>
      <c r="BU41" s="3">
        <f>'2005'!$O41</f>
        <v>0</v>
      </c>
      <c r="BV41" s="3">
        <f>'2006'!O41</f>
        <v>0</v>
      </c>
      <c r="BW41" s="3">
        <f>'2007'!$O41</f>
        <v>0</v>
      </c>
      <c r="BX41" s="3">
        <f>'2008'!$O41</f>
        <v>1</v>
      </c>
      <c r="BY41" s="3">
        <f>'2009'!$O41</f>
        <v>0</v>
      </c>
      <c r="BZ41" s="5">
        <f>'2010'!$O41</f>
        <v>0</v>
      </c>
      <c r="CA41" s="72">
        <f>'2011'!$O41</f>
        <v>0</v>
      </c>
      <c r="CB41" s="5"/>
      <c r="CC41" s="6">
        <f>'2000'!$F43</f>
        <v>0</v>
      </c>
      <c r="CD41" s="9">
        <f>'2001'!$E41</f>
        <v>0</v>
      </c>
      <c r="CE41" s="3">
        <f>'2002'!$E41</f>
        <v>0</v>
      </c>
      <c r="CF41" s="3">
        <f>'2003'!$O41</f>
        <v>1</v>
      </c>
      <c r="CG41" s="3">
        <f>'2004'!$E41</f>
        <v>0</v>
      </c>
      <c r="CH41" s="3">
        <f>'2005'!$E41</f>
        <v>0</v>
      </c>
      <c r="CI41" s="3">
        <f>'2006'!E41</f>
        <v>0</v>
      </c>
      <c r="CJ41" s="3">
        <f>'2007'!$E41</f>
        <v>0</v>
      </c>
      <c r="CK41" s="3">
        <f>'2008'!$E41</f>
        <v>0</v>
      </c>
      <c r="CL41" s="3">
        <f>'2009'!$E41</f>
        <v>0</v>
      </c>
      <c r="CM41" s="5">
        <f>'2010'!$E41</f>
        <v>0</v>
      </c>
      <c r="CN41" s="72">
        <f>'2011'!$E41</f>
        <v>0</v>
      </c>
      <c r="CO41" s="5"/>
      <c r="CP41" s="6">
        <f>'2000'!$L43</f>
        <v>45</v>
      </c>
      <c r="CQ41" s="9">
        <f>'2001'!$K41</f>
        <v>0</v>
      </c>
      <c r="CR41" s="3">
        <f>'2002'!$K41</f>
        <v>0</v>
      </c>
      <c r="CS41" s="3">
        <f>'2003'!$K41</f>
        <v>167</v>
      </c>
      <c r="CT41" s="3">
        <f>'2004'!$K41</f>
        <v>59</v>
      </c>
      <c r="CU41" s="3">
        <f>'2005'!$KM41</f>
        <v>0</v>
      </c>
      <c r="CV41" s="3">
        <f>'2006'!K41</f>
        <v>56</v>
      </c>
      <c r="CW41" s="3">
        <f>'2007'!$K41</f>
        <v>22</v>
      </c>
      <c r="CX41" s="3">
        <f>'2008'!$K41</f>
        <v>12</v>
      </c>
      <c r="CY41" s="3">
        <f>'2009'!$K41</f>
        <v>91</v>
      </c>
      <c r="CZ41" s="5">
        <f>'2010'!$K41</f>
        <v>98</v>
      </c>
      <c r="DA41" s="72">
        <f>'2011'!$K41</f>
        <v>101</v>
      </c>
      <c r="DB41" s="5"/>
      <c r="DC41" s="483">
        <f>IFERROR('2000'!$S43,"")</f>
        <v>0.38878591288229841</v>
      </c>
      <c r="DD41" s="70" t="str">
        <f>IFERROR('2001'!$R41,"")</f>
        <v/>
      </c>
      <c r="DE41" s="70">
        <f>IFERROR('2002'!$R41,)</f>
        <v>0</v>
      </c>
      <c r="DF41" s="70">
        <f>IFERROR('2003'!$R41,)</f>
        <v>0</v>
      </c>
      <c r="DG41" s="70">
        <f>IFERROR('2004'!$R41,)</f>
        <v>0.66795366795366795</v>
      </c>
      <c r="DH41" s="70">
        <f>IFERROR('2005'!$R41,)</f>
        <v>0.68402777777777779</v>
      </c>
      <c r="DI41" s="70">
        <f>IFERROR('2006'!R41,)</f>
        <v>0.66549295774647887</v>
      </c>
      <c r="DJ41" s="70">
        <f>IFERROR('2007'!$R41,)</f>
        <v>0.57971014492753625</v>
      </c>
      <c r="DK41" s="70">
        <f>IFERROR('2008'!$R41,)</f>
        <v>0.61484098939929333</v>
      </c>
      <c r="DL41" s="70">
        <f>IFERROR('2009'!$R41,)</f>
        <v>0.62068965517241381</v>
      </c>
      <c r="DM41" s="485">
        <f>IFERROR('2010'!$R41,)</f>
        <v>0.57551020408163267</v>
      </c>
      <c r="DN41" s="486">
        <f>IFERROR('2011'!$R41,)</f>
        <v>0.49532710280373832</v>
      </c>
    </row>
    <row r="42" spans="1:118">
      <c r="A42" s="80" t="s">
        <v>107</v>
      </c>
      <c r="B42" s="3" t="str">
        <f>'2012'!B42</f>
        <v xml:space="preserve">Hope's Haven </v>
      </c>
      <c r="C42" s="3">
        <f>SUM('2000'!G42:I42)</f>
        <v>0</v>
      </c>
      <c r="D42" s="3">
        <f>SUM('2001'!F42:H42)</f>
        <v>0</v>
      </c>
      <c r="E42" s="3">
        <f>'2002'!F42+'2002'!G42+'2002'!H42</f>
        <v>0</v>
      </c>
      <c r="F42" s="3">
        <f>'2003'!F42+'2003'!G42+'2003'!H42</f>
        <v>0</v>
      </c>
      <c r="G42" s="3">
        <f>'2004'!F42+'2004'!G42+'2004'!H42</f>
        <v>0</v>
      </c>
      <c r="H42" s="3">
        <f>SUM('2005'!$F42:$H42)</f>
        <v>0</v>
      </c>
      <c r="I42" s="3">
        <f>SUM('2006'!$F42:$H42)</f>
        <v>0</v>
      </c>
      <c r="J42" s="3">
        <f>SUM('2007'!$F42:$H42)</f>
        <v>0</v>
      </c>
      <c r="K42" s="3">
        <f>SUM('2008'!$F42:$H42)</f>
        <v>0</v>
      </c>
      <c r="L42" s="3">
        <f>SUM('2009'!$F42:$H42)</f>
        <v>0</v>
      </c>
      <c r="M42" s="3">
        <f>SUM('2010'!$F42:$H42)</f>
        <v>0</v>
      </c>
      <c r="N42" s="3">
        <f>SUM('2011'!$F42:$H42)</f>
        <v>0</v>
      </c>
      <c r="O42" s="89">
        <f>SUM('2012'!$F42:$H42)</f>
        <v>0</v>
      </c>
      <c r="P42" s="458">
        <f>'2000'!Q42</f>
        <v>0</v>
      </c>
      <c r="Q42" s="9">
        <f>'2001'!P42</f>
        <v>0</v>
      </c>
      <c r="R42" s="3">
        <f>'2002'!P42</f>
        <v>0</v>
      </c>
      <c r="S42" s="3">
        <f>'2003'!P42</f>
        <v>0</v>
      </c>
      <c r="T42" s="3">
        <f>'2004'!P42</f>
        <v>0</v>
      </c>
      <c r="U42" s="3">
        <f>'2005'!P42</f>
        <v>0</v>
      </c>
      <c r="V42" s="3">
        <f>'2006'!P42</f>
        <v>0</v>
      </c>
      <c r="W42" s="3">
        <f>'2007'!$P42</f>
        <v>0</v>
      </c>
      <c r="X42" s="3">
        <f>'2008'!$P42</f>
        <v>0</v>
      </c>
      <c r="Y42" s="3">
        <f>'2009'!$P42</f>
        <v>0</v>
      </c>
      <c r="Z42" s="3">
        <f>'2010'!$P42</f>
        <v>0</v>
      </c>
      <c r="AA42" s="3">
        <f>'2011'!$P42</f>
        <v>0</v>
      </c>
      <c r="AB42" s="89">
        <f>'2012'!$P42</f>
        <v>0</v>
      </c>
      <c r="AC42" s="6">
        <f>SUM('2000'!$D42:$F42)</f>
        <v>0</v>
      </c>
      <c r="AD42" s="3">
        <f>SUM('2001'!$C42:$E42)</f>
        <v>0</v>
      </c>
      <c r="AE42" s="3">
        <f>SUM('2002'!$C42:$E42)</f>
        <v>0</v>
      </c>
      <c r="AF42" s="3">
        <f>SUM('2003'!$C42:$E42)</f>
        <v>0</v>
      </c>
      <c r="AG42" s="3">
        <f>SUM('2004'!$C42:$E42)</f>
        <v>0</v>
      </c>
      <c r="AH42" s="3">
        <f>SUM('2005'!$C42:$E42)</f>
        <v>0</v>
      </c>
      <c r="AI42" s="3">
        <f>SUM('2006'!$C42:$E42)</f>
        <v>0</v>
      </c>
      <c r="AJ42" s="3">
        <f>SUM('2007'!$C42:$E42)</f>
        <v>0</v>
      </c>
      <c r="AK42" s="3">
        <f>SUM('2008'!$C42:$E42)</f>
        <v>0</v>
      </c>
      <c r="AL42" s="3">
        <f>SUM('2009'!$C42:$E42)</f>
        <v>0</v>
      </c>
      <c r="AM42" s="3">
        <f>SUM('2010'!$C42:$E42)</f>
        <v>0</v>
      </c>
      <c r="AN42" s="3">
        <f>SUM('2011'!$C42:$E42)</f>
        <v>0</v>
      </c>
      <c r="AO42" s="89">
        <f>SUM('2012'!$C42:$E42)</f>
        <v>410</v>
      </c>
      <c r="AP42" s="6">
        <f>'2000'!$M42</f>
        <v>0</v>
      </c>
      <c r="AQ42" s="9">
        <f>'2001'!$L42</f>
        <v>0</v>
      </c>
      <c r="AR42" s="3">
        <f>'2002'!$L42</f>
        <v>0</v>
      </c>
      <c r="AS42" s="3">
        <f>'2003'!$L42</f>
        <v>0</v>
      </c>
      <c r="AT42" s="3">
        <f>'2004'!$L42</f>
        <v>0</v>
      </c>
      <c r="AU42" s="3">
        <f>'2005'!$L42</f>
        <v>0</v>
      </c>
      <c r="AV42" s="3">
        <f>'2006'!L42</f>
        <v>0</v>
      </c>
      <c r="AW42" s="3">
        <f>'2007'!$L42</f>
        <v>0</v>
      </c>
      <c r="AX42" s="3">
        <f>'2008'!$L42</f>
        <v>0</v>
      </c>
      <c r="AY42" s="3">
        <f>'2009'!$L42</f>
        <v>0</v>
      </c>
      <c r="AZ42" s="5">
        <f>'2010'!$L42</f>
        <v>0</v>
      </c>
      <c r="BA42" s="5">
        <f>'2011'!$L42</f>
        <v>0</v>
      </c>
      <c r="BB42" s="477">
        <f>'2012'!$L42</f>
        <v>7</v>
      </c>
      <c r="BC42" s="612">
        <f>'2000'!$I44</f>
        <v>3</v>
      </c>
      <c r="BD42" s="9">
        <f>'2001'!$H42</f>
        <v>0</v>
      </c>
      <c r="BE42" s="3">
        <f>'2002'!$H42</f>
        <v>0</v>
      </c>
      <c r="BF42" s="3">
        <f>'2003'!$H42</f>
        <v>0</v>
      </c>
      <c r="BG42" s="3">
        <f>'2004'!$H42</f>
        <v>0</v>
      </c>
      <c r="BH42" s="3">
        <f>'2005'!$H42</f>
        <v>0</v>
      </c>
      <c r="BI42" s="3">
        <f>'2006'!$H42</f>
        <v>0</v>
      </c>
      <c r="BJ42" s="3">
        <f>'2007'!$H42</f>
        <v>0</v>
      </c>
      <c r="BK42" s="3">
        <f>'2008'!$H42</f>
        <v>0</v>
      </c>
      <c r="BL42" s="3">
        <f>'2009'!$H42</f>
        <v>0</v>
      </c>
      <c r="BM42" s="5">
        <f>'2010'!$H42</f>
        <v>0</v>
      </c>
      <c r="BN42" s="72">
        <f>'2011'!$H42</f>
        <v>0</v>
      </c>
      <c r="BO42" s="5"/>
      <c r="BP42" s="6">
        <f>'2000'!$P44</f>
        <v>12</v>
      </c>
      <c r="BQ42" s="9">
        <f>'2001'!$O42</f>
        <v>0</v>
      </c>
      <c r="BR42" s="3">
        <f>'2002'!$O42</f>
        <v>0</v>
      </c>
      <c r="BS42" s="3">
        <f>'2003'!$O42</f>
        <v>0</v>
      </c>
      <c r="BT42" s="3">
        <f>'2004'!$O42</f>
        <v>0</v>
      </c>
      <c r="BU42" s="3">
        <f>'2005'!$O42</f>
        <v>0</v>
      </c>
      <c r="BV42" s="3">
        <f>'2006'!O42</f>
        <v>0</v>
      </c>
      <c r="BW42" s="3">
        <f>'2007'!$O42</f>
        <v>0</v>
      </c>
      <c r="BX42" s="3">
        <f>'2008'!$O42</f>
        <v>0</v>
      </c>
      <c r="BY42" s="3">
        <f>'2009'!$O42</f>
        <v>0</v>
      </c>
      <c r="BZ42" s="5">
        <f>'2010'!$O42</f>
        <v>0</v>
      </c>
      <c r="CA42" s="72">
        <f>'2011'!$O42</f>
        <v>0</v>
      </c>
      <c r="CB42" s="5"/>
      <c r="CC42" s="6">
        <f>'2000'!$F44</f>
        <v>0</v>
      </c>
      <c r="CD42" s="9">
        <f>'2001'!$E42</f>
        <v>0</v>
      </c>
      <c r="CE42" s="3">
        <f>'2002'!$E42</f>
        <v>0</v>
      </c>
      <c r="CF42" s="3">
        <f>'2003'!$O42</f>
        <v>0</v>
      </c>
      <c r="CG42" s="3">
        <f>'2004'!$E42</f>
        <v>0</v>
      </c>
      <c r="CH42" s="3">
        <f>'2005'!$E42</f>
        <v>0</v>
      </c>
      <c r="CI42" s="3">
        <f>'2006'!E42</f>
        <v>0</v>
      </c>
      <c r="CJ42" s="3">
        <f>'2007'!$E42</f>
        <v>0</v>
      </c>
      <c r="CK42" s="3">
        <f>'2008'!$E42</f>
        <v>0</v>
      </c>
      <c r="CL42" s="3">
        <f>'2009'!$E42</f>
        <v>0</v>
      </c>
      <c r="CM42" s="5">
        <f>'2010'!$E42</f>
        <v>0</v>
      </c>
      <c r="CN42" s="72">
        <f>'2011'!$E42</f>
        <v>0</v>
      </c>
      <c r="CO42" s="5"/>
      <c r="CP42" s="6">
        <f>'2000'!$L44</f>
        <v>90</v>
      </c>
      <c r="CQ42" s="9">
        <f>'2001'!$K42</f>
        <v>0</v>
      </c>
      <c r="CR42" s="3">
        <f>'2002'!$K42</f>
        <v>0</v>
      </c>
      <c r="CS42" s="3">
        <f>'2003'!$K42</f>
        <v>0</v>
      </c>
      <c r="CT42" s="3">
        <f>'2004'!$K42</f>
        <v>0</v>
      </c>
      <c r="CU42" s="3">
        <f>'2005'!$KM42</f>
        <v>0</v>
      </c>
      <c r="CV42" s="3">
        <f>'2006'!K42</f>
        <v>0</v>
      </c>
      <c r="CW42" s="3">
        <f>'2007'!$K42</f>
        <v>0</v>
      </c>
      <c r="CX42" s="3">
        <f>'2008'!$K42</f>
        <v>0</v>
      </c>
      <c r="CY42" s="3">
        <f>'2009'!$K42</f>
        <v>0</v>
      </c>
      <c r="CZ42" s="5">
        <f>'2010'!$K42</f>
        <v>0</v>
      </c>
      <c r="DA42" s="72">
        <f>'2011'!$K42</f>
        <v>0</v>
      </c>
      <c r="DB42" s="5"/>
      <c r="DC42" s="483">
        <f>IFERROR('2000'!$S44,"")</f>
        <v>0.18959731543624161</v>
      </c>
      <c r="DD42" s="70">
        <f>IFERROR('2001'!$R42,"")</f>
        <v>0</v>
      </c>
      <c r="DE42" s="70">
        <f>IFERROR('2002'!$R42,)</f>
        <v>0</v>
      </c>
      <c r="DF42" s="70">
        <f>IFERROR('2003'!$R42,)</f>
        <v>0</v>
      </c>
      <c r="DG42" s="70">
        <f>IFERROR('2004'!$R42,)</f>
        <v>0</v>
      </c>
      <c r="DH42" s="70">
        <f>IFERROR('2005'!$R42,)</f>
        <v>0</v>
      </c>
      <c r="DI42" s="70">
        <f>IFERROR('2006'!R42,)</f>
        <v>0</v>
      </c>
      <c r="DJ42" s="70">
        <f>IFERROR('2007'!$R42,)</f>
        <v>0</v>
      </c>
      <c r="DK42" s="70">
        <f>IFERROR('2008'!$R42,)</f>
        <v>0</v>
      </c>
      <c r="DL42" s="70">
        <f>IFERROR('2009'!$R42,)</f>
        <v>0</v>
      </c>
      <c r="DM42" s="485">
        <f>IFERROR('2010'!$R42,)</f>
        <v>0</v>
      </c>
      <c r="DN42" s="486">
        <f>IFERROR('2011'!$R42,)</f>
        <v>0</v>
      </c>
    </row>
    <row r="43" spans="1:118">
      <c r="A43" s="3" t="str">
        <f>'2011'!A43</f>
        <v>Deschutes</v>
      </c>
      <c r="B43" s="3" t="str">
        <f>'2012'!B43</f>
        <v>Humane Society of Central Oregon</v>
      </c>
      <c r="C43" s="3">
        <f>SUM('2000'!G43:I43)</f>
        <v>1395</v>
      </c>
      <c r="D43" s="3">
        <f>SUM('2001'!F43:H43)</f>
        <v>1306</v>
      </c>
      <c r="E43" s="3">
        <f>'2002'!F43+'2002'!G43+'2002'!H43</f>
        <v>1603</v>
      </c>
      <c r="F43" s="3">
        <f>'2003'!F43+'2003'!G43+'2003'!H43</f>
        <v>1798</v>
      </c>
      <c r="G43" s="3">
        <f>'2004'!F43+'2004'!G43+'2004'!H43</f>
        <v>1997</v>
      </c>
      <c r="H43" s="3">
        <f>SUM('2005'!$F43:$H43)</f>
        <v>1811</v>
      </c>
      <c r="I43" s="3">
        <f>SUM('2006'!$F43:$H43)</f>
        <v>1646</v>
      </c>
      <c r="J43" s="3">
        <f>SUM('2007'!$F43:$H43)</f>
        <v>1412</v>
      </c>
      <c r="K43" s="3">
        <f>SUM('2008'!$F43:$H43)</f>
        <v>1494</v>
      </c>
      <c r="L43" s="3">
        <f>SUM('2009'!$F43:$H43)</f>
        <v>1166</v>
      </c>
      <c r="M43" s="3">
        <f>SUM('2010'!$F43:$H43)</f>
        <v>1270</v>
      </c>
      <c r="N43" s="3">
        <f>SUM('2011'!$F43:$H43)</f>
        <v>1209</v>
      </c>
      <c r="O43" s="89">
        <f>SUM('2012'!$F43:$H43)</f>
        <v>1193</v>
      </c>
      <c r="P43" s="458">
        <f>'2000'!Q43</f>
        <v>422</v>
      </c>
      <c r="Q43" s="9">
        <f>'2001'!P43</f>
        <v>137</v>
      </c>
      <c r="R43" s="3">
        <f>'2002'!P43</f>
        <v>206</v>
      </c>
      <c r="S43" s="3">
        <f>'2003'!P43</f>
        <v>289</v>
      </c>
      <c r="T43" s="3">
        <f>'2004'!P43</f>
        <v>233</v>
      </c>
      <c r="U43" s="3">
        <f>'2005'!P43</f>
        <v>226</v>
      </c>
      <c r="V43" s="3">
        <f>'2006'!P43</f>
        <v>213</v>
      </c>
      <c r="W43" s="3">
        <f>'2007'!$P43</f>
        <v>141</v>
      </c>
      <c r="X43" s="3">
        <f>'2008'!$P43</f>
        <v>282</v>
      </c>
      <c r="Y43" s="3">
        <f>'2009'!$P43</f>
        <v>250</v>
      </c>
      <c r="Z43" s="3">
        <f>'2010'!$P43</f>
        <v>313</v>
      </c>
      <c r="AA43" s="3">
        <f>'2011'!$P43</f>
        <v>336</v>
      </c>
      <c r="AB43" s="89">
        <f>'2012'!$P43</f>
        <v>367</v>
      </c>
      <c r="AC43" s="6">
        <f>SUM('2000'!$D43:$F43)</f>
        <v>2158</v>
      </c>
      <c r="AD43" s="3">
        <f>SUM('2001'!$C43:$E43)</f>
        <v>2100</v>
      </c>
      <c r="AE43" s="3">
        <f>SUM('2002'!$C43:$E43)</f>
        <v>1982</v>
      </c>
      <c r="AF43" s="3">
        <f>SUM('2003'!$C43:$E43)</f>
        <v>1975</v>
      </c>
      <c r="AG43" s="3">
        <f>SUM('2004'!$C43:$E43)</f>
        <v>2026</v>
      </c>
      <c r="AH43" s="3">
        <f>SUM('2005'!$C43:$E43)</f>
        <v>2173</v>
      </c>
      <c r="AI43" s="3">
        <f>SUM('2006'!$C43:$E43)</f>
        <v>2266</v>
      </c>
      <c r="AJ43" s="3">
        <f>SUM('2007'!$C43:$E43)</f>
        <v>2131</v>
      </c>
      <c r="AK43" s="3">
        <f>SUM('2008'!$C43:$E43)</f>
        <v>2286</v>
      </c>
      <c r="AL43" s="3">
        <f>SUM('2009'!$C43:$E43)</f>
        <v>2119</v>
      </c>
      <c r="AM43" s="3">
        <f>SUM('2010'!$C43:$E43)</f>
        <v>1984</v>
      </c>
      <c r="AN43" s="3">
        <f>SUM('2011'!$C43:$E43)</f>
        <v>1990</v>
      </c>
      <c r="AO43" s="89">
        <f>SUM('2012'!$C43:$E43)</f>
        <v>1687</v>
      </c>
      <c r="AP43" s="6">
        <f>'2000'!$M43</f>
        <v>332</v>
      </c>
      <c r="AQ43" s="9">
        <f>'2001'!$L43</f>
        <v>161</v>
      </c>
      <c r="AR43" s="3">
        <f>'2002'!$L43</f>
        <v>158</v>
      </c>
      <c r="AS43" s="3">
        <f>'2003'!$L43</f>
        <v>94</v>
      </c>
      <c r="AT43" s="3">
        <f>'2004'!$L43</f>
        <v>107</v>
      </c>
      <c r="AU43" s="3">
        <f>'2005'!$L43</f>
        <v>88</v>
      </c>
      <c r="AV43" s="3">
        <f>'2006'!L43</f>
        <v>105</v>
      </c>
      <c r="AW43" s="3">
        <f>'2007'!$L43</f>
        <v>119</v>
      </c>
      <c r="AX43" s="3">
        <f>'2008'!$L43</f>
        <v>200</v>
      </c>
      <c r="AY43" s="3">
        <f>'2009'!$L43</f>
        <v>222</v>
      </c>
      <c r="AZ43" s="5">
        <f>'2010'!$L43</f>
        <v>257</v>
      </c>
      <c r="BA43" s="5">
        <f>'2011'!$L43</f>
        <v>240</v>
      </c>
      <c r="BB43" s="477">
        <f>'2012'!$L43</f>
        <v>189</v>
      </c>
      <c r="BC43" s="612">
        <f>'2000'!$I45</f>
        <v>0</v>
      </c>
      <c r="BD43" s="9">
        <f>'2001'!$H43</f>
        <v>24</v>
      </c>
      <c r="BE43" s="3">
        <f>'2002'!$H43</f>
        <v>23</v>
      </c>
      <c r="BF43" s="3">
        <f>'2003'!$H43</f>
        <v>32</v>
      </c>
      <c r="BG43" s="3">
        <f>'2004'!$H43</f>
        <v>23</v>
      </c>
      <c r="BH43" s="3">
        <f>'2005'!$H43</f>
        <v>0</v>
      </c>
      <c r="BI43" s="3">
        <f>'2006'!$H43</f>
        <v>9</v>
      </c>
      <c r="BJ43" s="3">
        <f>'2007'!$H43</f>
        <v>0</v>
      </c>
      <c r="BK43" s="3">
        <f>'2008'!$H43</f>
        <v>8</v>
      </c>
      <c r="BL43" s="3">
        <f>'2009'!$H43</f>
        <v>38</v>
      </c>
      <c r="BM43" s="5">
        <f>'2010'!$H43</f>
        <v>4</v>
      </c>
      <c r="BN43" s="72">
        <f>'2011'!$H43</f>
        <v>12</v>
      </c>
      <c r="BO43" s="5"/>
      <c r="BP43" s="6">
        <f>'2000'!$P45</f>
        <v>0</v>
      </c>
      <c r="BQ43" s="9">
        <f>'2001'!$O43</f>
        <v>0</v>
      </c>
      <c r="BR43" s="3">
        <f>'2002'!$O43</f>
        <v>0</v>
      </c>
      <c r="BS43" s="3">
        <f>'2003'!$O43</f>
        <v>10</v>
      </c>
      <c r="BT43" s="3">
        <f>'2004'!$O43</f>
        <v>0</v>
      </c>
      <c r="BU43" s="3">
        <f>'2005'!$O43</f>
        <v>0</v>
      </c>
      <c r="BV43" s="3">
        <f>'2006'!O43</f>
        <v>92</v>
      </c>
      <c r="BW43" s="3">
        <f>'2007'!$O43</f>
        <v>62</v>
      </c>
      <c r="BX43" s="3">
        <f>'2008'!$O43</f>
        <v>67</v>
      </c>
      <c r="BY43" s="3">
        <f>'2009'!$O43</f>
        <v>10</v>
      </c>
      <c r="BZ43" s="5">
        <f>'2010'!$O43</f>
        <v>4</v>
      </c>
      <c r="CA43" s="72">
        <f>'2011'!$O43</f>
        <v>6</v>
      </c>
      <c r="CB43" s="5"/>
      <c r="CC43" s="6">
        <f>'2000'!$F45</f>
        <v>0</v>
      </c>
      <c r="CD43" s="9">
        <f>'2001'!$E43</f>
        <v>0</v>
      </c>
      <c r="CE43" s="3">
        <f>'2002'!$E43</f>
        <v>0</v>
      </c>
      <c r="CF43" s="3">
        <f>'2003'!$O43</f>
        <v>10</v>
      </c>
      <c r="CG43" s="3">
        <f>'2004'!$E43</f>
        <v>20</v>
      </c>
      <c r="CH43" s="3">
        <f>'2005'!$E43</f>
        <v>0</v>
      </c>
      <c r="CI43" s="3">
        <f>'2006'!E43</f>
        <v>19</v>
      </c>
      <c r="CJ43" s="3">
        <f>'2007'!$E43</f>
        <v>0</v>
      </c>
      <c r="CK43" s="3">
        <f>'2008'!$E43</f>
        <v>25</v>
      </c>
      <c r="CL43" s="3">
        <f>'2009'!$E43</f>
        <v>91</v>
      </c>
      <c r="CM43" s="5">
        <f>'2010'!$E43</f>
        <v>58</v>
      </c>
      <c r="CN43" s="72">
        <f>'2011'!$E43</f>
        <v>69</v>
      </c>
      <c r="CO43" s="5"/>
      <c r="CP43" s="6">
        <f>'2000'!$L45</f>
        <v>0</v>
      </c>
      <c r="CQ43" s="9">
        <f>'2001'!$K43</f>
        <v>166</v>
      </c>
      <c r="CR43" s="3">
        <f>'2002'!$K43</f>
        <v>147</v>
      </c>
      <c r="CS43" s="3">
        <f>'2003'!$K43</f>
        <v>148</v>
      </c>
      <c r="CT43" s="3">
        <f>'2004'!$K43</f>
        <v>48</v>
      </c>
      <c r="CU43" s="3">
        <f>'2005'!$KM43</f>
        <v>0</v>
      </c>
      <c r="CV43" s="3">
        <f>'2006'!K43</f>
        <v>93</v>
      </c>
      <c r="CW43" s="3">
        <f>'2007'!$K43</f>
        <v>57</v>
      </c>
      <c r="CX43" s="3">
        <f>'2008'!$K43</f>
        <v>72</v>
      </c>
      <c r="CY43" s="3">
        <f>'2009'!$K43</f>
        <v>131</v>
      </c>
      <c r="CZ43" s="5">
        <f>'2010'!$K43</f>
        <v>79</v>
      </c>
      <c r="DA43" s="72">
        <f>'2011'!$K43</f>
        <v>63</v>
      </c>
      <c r="DB43" s="5"/>
      <c r="DC43" s="483">
        <f>IFERROR('2000'!$S45,"")</f>
        <v>0.4</v>
      </c>
      <c r="DD43" s="70">
        <f>IFERROR('2001'!$R43,"")</f>
        <v>0.47190476190476188</v>
      </c>
      <c r="DE43" s="70">
        <f>IFERROR('2002'!$R43,)</f>
        <v>0.42684157416750756</v>
      </c>
      <c r="DF43" s="70">
        <f>IFERROR('2003'!$R43,)</f>
        <v>0.47544303797468357</v>
      </c>
      <c r="DG43" s="70">
        <f>IFERROR('2004'!$R43,)</f>
        <v>0.49901283316880551</v>
      </c>
      <c r="DH43" s="70">
        <f>IFERROR('2005'!$R43,)</f>
        <v>0.51587666820064426</v>
      </c>
      <c r="DI43" s="70">
        <f>IFERROR('2006'!R43,)</f>
        <v>0.50838481906443067</v>
      </c>
      <c r="DJ43" s="70">
        <f>IFERROR('2007'!$R43,)</f>
        <v>0.50117315814171748</v>
      </c>
      <c r="DK43" s="70">
        <f>IFERROR('2008'!$R43,)</f>
        <v>0.47025371828521434</v>
      </c>
      <c r="DL43" s="70">
        <f>IFERROR('2009'!$R43,)</f>
        <v>0.49882019820670126</v>
      </c>
      <c r="DM43" s="485">
        <f>IFERROR('2010'!$R43,)</f>
        <v>0.501008064516129</v>
      </c>
      <c r="DN43" s="486">
        <f>IFERROR('2011'!$R43,)</f>
        <v>0.47839195979899496</v>
      </c>
    </row>
    <row r="44" spans="1:118" ht="13.8" thickBot="1">
      <c r="A44" s="3" t="str">
        <f>'2011'!A44</f>
        <v>Crook</v>
      </c>
      <c r="B44" s="3" t="str">
        <f>'2012'!B44</f>
        <v>Humane Society of the Ochocos</v>
      </c>
      <c r="C44" s="3">
        <f>SUM('2000'!G44:I44)</f>
        <v>433</v>
      </c>
      <c r="D44" s="3">
        <f>SUM('2001'!F44:H44)</f>
        <v>430</v>
      </c>
      <c r="E44" s="3">
        <f>'2002'!F44+'2002'!G44+'2002'!H44</f>
        <v>619</v>
      </c>
      <c r="F44" s="3">
        <f>'2003'!F44+'2003'!G44+'2003'!H44</f>
        <v>982</v>
      </c>
      <c r="G44" s="3">
        <f>'2004'!F44+'2004'!G44+'2004'!H44</f>
        <v>842</v>
      </c>
      <c r="H44" s="3">
        <f>SUM('2005'!$F44:$H44)</f>
        <v>631</v>
      </c>
      <c r="I44" s="3">
        <f>SUM('2006'!$F44:$H44)</f>
        <v>483</v>
      </c>
      <c r="J44" s="3">
        <f>SUM('2007'!$F44:$H44)</f>
        <v>482</v>
      </c>
      <c r="K44" s="3">
        <f>SUM('2008'!$F44:$H44)</f>
        <v>548</v>
      </c>
      <c r="L44" s="3">
        <f>SUM('2009'!$F44:$H44)</f>
        <v>481</v>
      </c>
      <c r="M44" s="3">
        <f>SUM('2010'!$F44:$H44)</f>
        <v>369</v>
      </c>
      <c r="N44" s="3">
        <f>SUM('2011'!$F44:$H44)</f>
        <v>500</v>
      </c>
      <c r="O44" s="89">
        <f>SUM('2012'!$F44:$H44)</f>
        <v>640</v>
      </c>
      <c r="P44" s="458">
        <f>'2000'!Q44</f>
        <v>198</v>
      </c>
      <c r="Q44" s="9">
        <f>'2001'!P44</f>
        <v>198</v>
      </c>
      <c r="R44" s="3">
        <f>'2002'!P44</f>
        <v>314</v>
      </c>
      <c r="S44" s="3">
        <f>'2003'!P44</f>
        <v>616</v>
      </c>
      <c r="T44" s="3">
        <f>'2004'!P44</f>
        <v>479</v>
      </c>
      <c r="U44" s="3">
        <f>'2005'!P44</f>
        <v>206</v>
      </c>
      <c r="V44" s="3">
        <f>'2006'!P44</f>
        <v>12</v>
      </c>
      <c r="W44" s="3">
        <f>'2007'!$P44</f>
        <v>24</v>
      </c>
      <c r="X44" s="3">
        <f>'2008'!$P44</f>
        <v>19</v>
      </c>
      <c r="Y44" s="3">
        <f>'2009'!$P44</f>
        <v>14</v>
      </c>
      <c r="Z44" s="3">
        <f>'2010'!$P44</f>
        <v>9</v>
      </c>
      <c r="AA44" s="3">
        <f>'2011'!$P44</f>
        <v>13</v>
      </c>
      <c r="AB44" s="89">
        <f>'2012'!$P44</f>
        <v>1</v>
      </c>
      <c r="AC44" s="6">
        <f>SUM('2000'!$D44:$F44)</f>
        <v>596</v>
      </c>
      <c r="AD44" s="3">
        <f>SUM('2001'!$C44:$E44)</f>
        <v>596</v>
      </c>
      <c r="AE44" s="3">
        <f>SUM('2002'!$C44:$E44)</f>
        <v>659</v>
      </c>
      <c r="AF44" s="3">
        <f>SUM('2003'!$C44:$E44)</f>
        <v>660</v>
      </c>
      <c r="AG44" s="3">
        <f>SUM('2004'!$C44:$E44)</f>
        <v>695</v>
      </c>
      <c r="AH44" s="3">
        <f>SUM('2005'!$C44:$E44)</f>
        <v>989</v>
      </c>
      <c r="AI44" s="3">
        <f>SUM('2006'!$C44:$E44)</f>
        <v>858</v>
      </c>
      <c r="AJ44" s="3">
        <f>SUM('2007'!$C44:$E44)</f>
        <v>753</v>
      </c>
      <c r="AK44" s="3">
        <f>SUM('2008'!$C44:$E44)</f>
        <v>645</v>
      </c>
      <c r="AL44" s="3">
        <f>SUM('2009'!$C44:$E44)</f>
        <v>567</v>
      </c>
      <c r="AM44" s="3">
        <f>SUM('2010'!$C44:$E44)</f>
        <v>308</v>
      </c>
      <c r="AN44" s="3">
        <f>SUM('2011'!$C44:$E44)</f>
        <v>493</v>
      </c>
      <c r="AO44" s="89">
        <f>SUM('2012'!$C44:$E44)</f>
        <v>393</v>
      </c>
      <c r="AP44" s="6">
        <f>'2000'!$M44</f>
        <v>110</v>
      </c>
      <c r="AQ44" s="9">
        <f>'2001'!$L44</f>
        <v>110</v>
      </c>
      <c r="AR44" s="3">
        <f>'2002'!$L44</f>
        <v>106</v>
      </c>
      <c r="AS44" s="3">
        <f>'2003'!$L44</f>
        <v>108</v>
      </c>
      <c r="AT44" s="3">
        <f>'2004'!$L44</f>
        <v>80</v>
      </c>
      <c r="AU44" s="3">
        <f>'2005'!$L44</f>
        <v>85</v>
      </c>
      <c r="AV44" s="3">
        <f>'2006'!L44</f>
        <v>23</v>
      </c>
      <c r="AW44" s="3">
        <f>'2007'!$L44</f>
        <v>5</v>
      </c>
      <c r="AX44" s="3">
        <f>'2008'!$L44</f>
        <v>6</v>
      </c>
      <c r="AY44" s="3">
        <f>'2009'!$L44</f>
        <v>1</v>
      </c>
      <c r="AZ44" s="5">
        <f>'2010'!$L44</f>
        <v>1</v>
      </c>
      <c r="BA44" s="5">
        <f>'2011'!$L44</f>
        <v>2</v>
      </c>
      <c r="BB44" s="477">
        <f>'2012'!$L44</f>
        <v>0</v>
      </c>
      <c r="BC44" s="612">
        <f>'2000'!$I46</f>
        <v>0</v>
      </c>
      <c r="BD44" s="9">
        <f>'2001'!$H44</f>
        <v>0</v>
      </c>
      <c r="BE44" s="3">
        <f>'2002'!$H44</f>
        <v>0</v>
      </c>
      <c r="BF44" s="3">
        <f>'2003'!$H44</f>
        <v>0</v>
      </c>
      <c r="BG44" s="3">
        <f>'2004'!$H44</f>
        <v>2</v>
      </c>
      <c r="BH44" s="3">
        <f>'2005'!$H44</f>
        <v>0</v>
      </c>
      <c r="BI44" s="3">
        <f>'2006'!$H44</f>
        <v>9</v>
      </c>
      <c r="BJ44" s="3">
        <f>'2007'!$H44</f>
        <v>482</v>
      </c>
      <c r="BK44" s="3">
        <f>'2008'!$H44</f>
        <v>2</v>
      </c>
      <c r="BL44" s="3">
        <f>'2009'!$H44</f>
        <v>0</v>
      </c>
      <c r="BM44" s="5">
        <f>'2010'!$H44</f>
        <v>9</v>
      </c>
      <c r="BN44" s="72">
        <f>'2011'!$H44</f>
        <v>10</v>
      </c>
      <c r="BO44" s="5"/>
      <c r="BP44" s="6">
        <f>'2000'!$P46</f>
        <v>0</v>
      </c>
      <c r="BQ44" s="9">
        <f>'2001'!$O44</f>
        <v>12</v>
      </c>
      <c r="BR44" s="3">
        <f>'2002'!$O44</f>
        <v>0</v>
      </c>
      <c r="BS44" s="3">
        <f>'2003'!$O44</f>
        <v>15</v>
      </c>
      <c r="BT44" s="3">
        <f>'2004'!$O44</f>
        <v>8</v>
      </c>
      <c r="BU44" s="3">
        <f>'2005'!$O44</f>
        <v>112</v>
      </c>
      <c r="BV44" s="3">
        <f>'2006'!O44</f>
        <v>80</v>
      </c>
      <c r="BW44" s="3">
        <f>'2007'!$O44</f>
        <v>51</v>
      </c>
      <c r="BX44" s="3">
        <f>'2008'!$O44</f>
        <v>0</v>
      </c>
      <c r="BY44" s="3">
        <f>'2009'!$O44</f>
        <v>1</v>
      </c>
      <c r="BZ44" s="5">
        <f>'2010'!$O44</f>
        <v>1</v>
      </c>
      <c r="CA44" s="72">
        <f>'2011'!$O44</f>
        <v>0</v>
      </c>
      <c r="CB44" s="5"/>
      <c r="CC44" s="6">
        <f>'2000'!$F46</f>
        <v>0</v>
      </c>
      <c r="CD44" s="9">
        <f>'2001'!$E44</f>
        <v>0</v>
      </c>
      <c r="CE44" s="3">
        <f>'2002'!$E44</f>
        <v>1</v>
      </c>
      <c r="CF44" s="3">
        <f>'2003'!$O44</f>
        <v>15</v>
      </c>
      <c r="CG44" s="3">
        <f>'2004'!$E44</f>
        <v>5</v>
      </c>
      <c r="CH44" s="3">
        <f>'2005'!$E44</f>
        <v>21</v>
      </c>
      <c r="CI44" s="3">
        <f>'2006'!E44</f>
        <v>15</v>
      </c>
      <c r="CJ44" s="3">
        <f>'2007'!$E44</f>
        <v>753</v>
      </c>
      <c r="CK44" s="3">
        <f>'2008'!$E44</f>
        <v>2</v>
      </c>
      <c r="CL44" s="3">
        <f>'2009'!$E44</f>
        <v>0</v>
      </c>
      <c r="CM44" s="5">
        <f>'2010'!$E44</f>
        <v>3</v>
      </c>
      <c r="CN44" s="72">
        <f>'2011'!$E44</f>
        <v>1</v>
      </c>
      <c r="CO44" s="5"/>
      <c r="CP44" s="6">
        <f>'2000'!$L46</f>
        <v>0</v>
      </c>
      <c r="CQ44" s="9">
        <f>'2001'!$K44</f>
        <v>90</v>
      </c>
      <c r="CR44" s="3">
        <f>'2002'!$K44</f>
        <v>55</v>
      </c>
      <c r="CS44" s="3">
        <f>'2003'!$K44</f>
        <v>113</v>
      </c>
      <c r="CT44" s="3">
        <f>'2004'!$K44</f>
        <v>107</v>
      </c>
      <c r="CU44" s="3">
        <f>'2005'!$KM44</f>
        <v>0</v>
      </c>
      <c r="CV44" s="3">
        <f>'2006'!K44</f>
        <v>131</v>
      </c>
      <c r="CW44" s="3">
        <f>'2007'!$K44</f>
        <v>93</v>
      </c>
      <c r="CX44" s="3">
        <f>'2008'!$K44</f>
        <v>59</v>
      </c>
      <c r="CY44" s="3">
        <f>'2009'!$K44</f>
        <v>41</v>
      </c>
      <c r="CZ44" s="5">
        <f>'2010'!$K44</f>
        <v>11</v>
      </c>
      <c r="DA44" s="72">
        <f>'2011'!$K44</f>
        <v>47</v>
      </c>
      <c r="DB44" s="5"/>
      <c r="DC44" s="483">
        <f>IFERROR('2000'!$S46,"")</f>
        <v>0.21375409348020244</v>
      </c>
      <c r="DD44" s="70">
        <f>IFERROR('2001'!$R44,"")</f>
        <v>0.20469798657718122</v>
      </c>
      <c r="DE44" s="70">
        <f>IFERROR('2002'!$R44,)</f>
        <v>0.25796661608497723</v>
      </c>
      <c r="DF44" s="70">
        <f>IFERROR('2003'!$R44,)</f>
        <v>0.22575757575757577</v>
      </c>
      <c r="DG44" s="70">
        <f>IFERROR('2004'!$R44,)</f>
        <v>0.35539568345323741</v>
      </c>
      <c r="DH44" s="70">
        <f>IFERROR('2005'!$R44,)</f>
        <v>0.28109201213346813</v>
      </c>
      <c r="DI44" s="70">
        <f>IFERROR('2006'!R44,)</f>
        <v>0.36013986013986016</v>
      </c>
      <c r="DJ44" s="70">
        <f>IFERROR('2007'!$R44,)</f>
        <v>0.39840637450199201</v>
      </c>
      <c r="DK44" s="70">
        <f>IFERROR('2008'!$R44,)</f>
        <v>0.4325581395348837</v>
      </c>
      <c r="DL44" s="70">
        <f>IFERROR('2009'!$R44,)</f>
        <v>0.42680776014109345</v>
      </c>
      <c r="DM44" s="485">
        <f>IFERROR('2010'!$R44,)</f>
        <v>0.79545454545454541</v>
      </c>
      <c r="DN44" s="486">
        <f>IFERROR('2011'!$R44,)</f>
        <v>0.45638945233265721</v>
      </c>
    </row>
    <row r="45" spans="1:118" ht="14.4" thickTop="1" thickBot="1">
      <c r="A45" s="3" t="str">
        <f>'2011'!A45</f>
        <v>Deschutes</v>
      </c>
      <c r="B45" s="3" t="str">
        <f>'2012'!B45</f>
        <v>BrightSide Animal Center - formerly Humane Society of Redmond</v>
      </c>
      <c r="C45" s="3">
        <f>SUM('2000'!G45:I45)</f>
        <v>401</v>
      </c>
      <c r="D45" s="3">
        <f>SUM('2001'!F45:H45)</f>
        <v>406</v>
      </c>
      <c r="E45" s="3">
        <f>'2002'!F45+'2002'!G45+'2002'!H45</f>
        <v>747</v>
      </c>
      <c r="F45" s="3">
        <f>'2003'!F45+'2003'!G45+'2003'!H45</f>
        <v>747</v>
      </c>
      <c r="G45" s="3">
        <f>'2004'!F45+'2004'!G45+'2004'!H45</f>
        <v>1285</v>
      </c>
      <c r="H45" s="3">
        <f>SUM('2005'!$F45:$H45)</f>
        <v>1284</v>
      </c>
      <c r="I45" s="3">
        <f>SUM('2006'!$F45:$H45)</f>
        <v>1198</v>
      </c>
      <c r="J45" s="603">
        <f>I45+(M45-I45)/4</f>
        <v>1126</v>
      </c>
      <c r="K45" s="603">
        <f>J45+(M45-I45)/4</f>
        <v>1054</v>
      </c>
      <c r="L45" s="603">
        <f>K45+(M45-I45)/4</f>
        <v>982</v>
      </c>
      <c r="M45" s="3">
        <f>SUM('2010'!$F45:$H45)</f>
        <v>910</v>
      </c>
      <c r="N45" s="3">
        <f>SUM('2011'!$F45:$H45)</f>
        <v>977</v>
      </c>
      <c r="O45" s="89">
        <f>SUM('2012'!$F45:$H45)</f>
        <v>602</v>
      </c>
      <c r="P45" s="458">
        <f>'2000'!Q45</f>
        <v>130</v>
      </c>
      <c r="Q45" s="9">
        <f>'2001'!P45</f>
        <v>150</v>
      </c>
      <c r="R45" s="3">
        <f>'2002'!P45</f>
        <v>163</v>
      </c>
      <c r="S45" s="3">
        <f>'2003'!P45</f>
        <v>163</v>
      </c>
      <c r="T45" s="3">
        <f>'2004'!P45</f>
        <v>607</v>
      </c>
      <c r="U45" s="3">
        <f>'2005'!P45</f>
        <v>345</v>
      </c>
      <c r="V45" s="3">
        <f>'2006'!P45</f>
        <v>436</v>
      </c>
      <c r="W45" s="603">
        <f>V45+(Z45-V45)/4</f>
        <v>347.5</v>
      </c>
      <c r="X45" s="603">
        <f>W45+(Z45-V45)/4</f>
        <v>259</v>
      </c>
      <c r="Y45" s="603">
        <f>X45+(Z45-V45)/4</f>
        <v>170.5</v>
      </c>
      <c r="Z45" s="3">
        <f>'2010'!$P45</f>
        <v>82</v>
      </c>
      <c r="AA45" s="3">
        <f>'2011'!$P45</f>
        <v>43</v>
      </c>
      <c r="AB45" s="89">
        <f>'2012'!$P45</f>
        <v>14</v>
      </c>
      <c r="AC45" s="6">
        <f>SUM('2000'!$D45:$F45)</f>
        <v>740</v>
      </c>
      <c r="AD45" s="3">
        <f>SUM('2001'!$C45:$E45)</f>
        <v>740</v>
      </c>
      <c r="AE45" s="3">
        <f>SUM('2002'!$C45:$E45)</f>
        <v>534</v>
      </c>
      <c r="AF45" s="3">
        <f>SUM('2003'!$C45:$E45)</f>
        <v>534</v>
      </c>
      <c r="AG45" s="3">
        <f>SUM('2004'!$C45:$E45)</f>
        <v>507</v>
      </c>
      <c r="AH45" s="3">
        <f>SUM('2005'!$C45:$E45)</f>
        <v>807</v>
      </c>
      <c r="AI45" s="3">
        <f>SUM('2006'!$C45:$E45)</f>
        <v>1009</v>
      </c>
      <c r="AJ45" s="603">
        <f>AI45+(AM45-AI45)/4</f>
        <v>1008.5</v>
      </c>
      <c r="AK45" s="603">
        <f>AJ45+(AM45-AI45)/4</f>
        <v>1008</v>
      </c>
      <c r="AL45" s="603">
        <f>AK45+(AM45-AI45)/4</f>
        <v>1007.5</v>
      </c>
      <c r="AM45" s="3">
        <f>SUM('2010'!$C45:$E45)</f>
        <v>1007</v>
      </c>
      <c r="AN45" s="3">
        <f>SUM('2011'!$C45:$E45)</f>
        <v>1174</v>
      </c>
      <c r="AO45" s="89">
        <f>SUM('2012'!$C45:$E45)</f>
        <v>985</v>
      </c>
      <c r="AP45" s="6">
        <f>'2000'!$M45</f>
        <v>170</v>
      </c>
      <c r="AQ45" s="9">
        <f>'2001'!$L45</f>
        <v>170</v>
      </c>
      <c r="AR45" s="3">
        <f>'2002'!$L45</f>
        <v>151</v>
      </c>
      <c r="AS45" s="3">
        <f>'2003'!$L45</f>
        <v>151</v>
      </c>
      <c r="AT45" s="3">
        <f>'2004'!$L45</f>
        <v>95</v>
      </c>
      <c r="AU45" s="3">
        <f>'2005'!$L45</f>
        <v>101</v>
      </c>
      <c r="AV45" s="3">
        <f>'2006'!L45</f>
        <v>156</v>
      </c>
      <c r="AW45" s="603">
        <f>AV45+(AZ45-AV45)/4</f>
        <v>122.5</v>
      </c>
      <c r="AX45" s="603">
        <f>AW45+(AZ45-AV45)/4</f>
        <v>89</v>
      </c>
      <c r="AY45" s="603">
        <f>AX45+(AZ45-AV45)/4</f>
        <v>55.5</v>
      </c>
      <c r="AZ45" s="5">
        <f>'2010'!$L45</f>
        <v>22</v>
      </c>
      <c r="BA45" s="5">
        <f>'2011'!$L45</f>
        <v>22</v>
      </c>
      <c r="BB45" s="477">
        <f>'2012'!$L45</f>
        <v>9</v>
      </c>
      <c r="BC45" s="612">
        <f>'2000'!$I47</f>
        <v>34</v>
      </c>
      <c r="BD45" s="9">
        <f>'2001'!$H45</f>
        <v>0</v>
      </c>
      <c r="BE45" s="3">
        <f>'2002'!$H45</f>
        <v>0</v>
      </c>
      <c r="BF45" s="3">
        <f>'2003'!$H45</f>
        <v>0</v>
      </c>
      <c r="BG45" s="3">
        <f>'2004'!$H45</f>
        <v>0</v>
      </c>
      <c r="BH45" s="3">
        <f>'2005'!$H45</f>
        <v>0</v>
      </c>
      <c r="BI45" s="3">
        <f>'2006'!$H45</f>
        <v>0</v>
      </c>
      <c r="BJ45" s="3">
        <f>'2007'!$H45</f>
        <v>0</v>
      </c>
      <c r="BK45" s="3">
        <f>'2008'!$H45</f>
        <v>0</v>
      </c>
      <c r="BL45" s="3">
        <f>'2009'!$H45</f>
        <v>0</v>
      </c>
      <c r="BM45" s="5">
        <f>'2010'!$H45</f>
        <v>1</v>
      </c>
      <c r="BN45" s="72">
        <f>'2011'!$H45</f>
        <v>11</v>
      </c>
      <c r="BO45" s="5"/>
      <c r="BP45" s="6">
        <f>'2000'!$P47</f>
        <v>0</v>
      </c>
      <c r="BQ45" s="9">
        <f>'2001'!$O45</f>
        <v>0</v>
      </c>
      <c r="BR45" s="3">
        <f>'2002'!$O45</f>
        <v>0</v>
      </c>
      <c r="BS45" s="3">
        <f>'2003'!$O45</f>
        <v>0</v>
      </c>
      <c r="BT45" s="3">
        <f>'2004'!$O45</f>
        <v>0</v>
      </c>
      <c r="BU45" s="3">
        <f>'2005'!$O45</f>
        <v>239</v>
      </c>
      <c r="BV45" s="3">
        <f>'2006'!O45</f>
        <v>30</v>
      </c>
      <c r="BW45" s="3">
        <f>'2007'!$O45</f>
        <v>0</v>
      </c>
      <c r="BX45" s="3">
        <f>'2008'!$O45</f>
        <v>0</v>
      </c>
      <c r="BY45" s="3">
        <f>'2009'!$O45</f>
        <v>0</v>
      </c>
      <c r="BZ45" s="5">
        <f>'2010'!$O45</f>
        <v>0</v>
      </c>
      <c r="CA45" s="72">
        <f>'2011'!$O45</f>
        <v>6</v>
      </c>
      <c r="CB45" s="5"/>
      <c r="CC45" s="6">
        <f>'2000'!$F47</f>
        <v>0</v>
      </c>
      <c r="CD45" s="9">
        <f>'2001'!$E45</f>
        <v>0</v>
      </c>
      <c r="CE45" s="3">
        <f>'2002'!$E45</f>
        <v>0</v>
      </c>
      <c r="CF45" s="3">
        <f>'2003'!$O45</f>
        <v>0</v>
      </c>
      <c r="CG45" s="3">
        <f>'2004'!$E45</f>
        <v>0</v>
      </c>
      <c r="CH45" s="3">
        <f>'2005'!$E45</f>
        <v>0</v>
      </c>
      <c r="CI45" s="3">
        <f>'2006'!E45</f>
        <v>6</v>
      </c>
      <c r="CJ45" s="3">
        <f>'2007'!$E45</f>
        <v>0</v>
      </c>
      <c r="CK45" s="3">
        <f>'2008'!$E45</f>
        <v>0</v>
      </c>
      <c r="CL45" s="3">
        <f>'2009'!$E45</f>
        <v>0</v>
      </c>
      <c r="CM45" s="5">
        <f>'2010'!$E45</f>
        <v>86</v>
      </c>
      <c r="CN45" s="72">
        <f>'2011'!$E45</f>
        <v>225</v>
      </c>
      <c r="CO45" s="5"/>
      <c r="CP45" s="6">
        <f>'2000'!$L47</f>
        <v>0</v>
      </c>
      <c r="CQ45" s="9">
        <f>'2001'!$K45</f>
        <v>0</v>
      </c>
      <c r="CR45" s="3">
        <f>'2002'!$K45</f>
        <v>0</v>
      </c>
      <c r="CS45" s="3">
        <f>'2003'!$K45</f>
        <v>0</v>
      </c>
      <c r="CT45" s="3">
        <f>'2004'!$K45</f>
        <v>25</v>
      </c>
      <c r="CU45" s="3">
        <f>'2005'!$KM45</f>
        <v>0</v>
      </c>
      <c r="CV45" s="3">
        <f>'2006'!K45</f>
        <v>82</v>
      </c>
      <c r="CW45" s="3">
        <f>'2007'!$K45</f>
        <v>0</v>
      </c>
      <c r="CX45" s="3">
        <f>'2008'!$K45</f>
        <v>0</v>
      </c>
      <c r="CY45" s="3">
        <f>'2009'!$K45</f>
        <v>0</v>
      </c>
      <c r="CZ45" s="5">
        <f>'2010'!$K45</f>
        <v>134</v>
      </c>
      <c r="DA45" s="72">
        <f>'2011'!$K45</f>
        <v>53</v>
      </c>
      <c r="DB45" s="5"/>
      <c r="DC45" s="483">
        <f>IFERROR('2000'!$S47,"")</f>
        <v>0.24581939799331104</v>
      </c>
      <c r="DD45" s="70">
        <f>IFERROR('2001'!$R45,"")</f>
        <v>0.4</v>
      </c>
      <c r="DE45" s="70">
        <f>IFERROR('2002'!$R45,)</f>
        <v>0.43632958801498128</v>
      </c>
      <c r="DF45" s="70">
        <f>IFERROR('2003'!$R45,)</f>
        <v>0.43632958801498128</v>
      </c>
      <c r="DG45" s="70">
        <f>IFERROR('2004'!$R45,)</f>
        <v>0.67061143984220906</v>
      </c>
      <c r="DH45" s="70">
        <f>IFERROR('2005'!$R45,)</f>
        <v>0.36431226765799257</v>
      </c>
      <c r="DI45" s="70">
        <f>IFERROR('2006'!R45,)</f>
        <v>0.39643211100099107</v>
      </c>
      <c r="DJ45" s="70">
        <f>IFERROR('2007'!$R45,)</f>
        <v>0</v>
      </c>
      <c r="DK45" s="70">
        <f>IFERROR('2008'!$R45,)</f>
        <v>0</v>
      </c>
      <c r="DL45" s="70">
        <f>IFERROR('2009'!$R45,)</f>
        <v>0</v>
      </c>
      <c r="DM45" s="485">
        <f>IFERROR('2010'!$R45,)</f>
        <v>0.34955312810327704</v>
      </c>
      <c r="DN45" s="486">
        <f>IFERROR('2011'!$R45,)</f>
        <v>0.23764906303236796</v>
      </c>
    </row>
    <row r="46" spans="1:118" ht="14.4" thickTop="1" thickBot="1">
      <c r="A46" s="3" t="str">
        <f>'2011'!A46</f>
        <v>Marion/Polk</v>
      </c>
      <c r="B46" s="3" t="str">
        <f>'2012'!B46</f>
        <v>H. S.  of Willamette Valley</v>
      </c>
      <c r="C46" s="3">
        <f>SUM('2000'!G46:I46)</f>
        <v>6388</v>
      </c>
      <c r="D46" s="3">
        <f>SUM('2001'!F46:H46)</f>
        <v>6771</v>
      </c>
      <c r="E46" s="3">
        <f>'2002'!F46+'2002'!G46+'2002'!H46</f>
        <v>7835</v>
      </c>
      <c r="F46" s="3">
        <f>'2003'!F46+'2003'!G46+'2003'!H46</f>
        <v>8036</v>
      </c>
      <c r="G46" s="3">
        <f>'2004'!F46+'2004'!G46+'2004'!H46</f>
        <v>8105</v>
      </c>
      <c r="H46" s="3">
        <f>SUM('2005'!$F46:$H46)</f>
        <v>0</v>
      </c>
      <c r="I46" s="3">
        <f>SUM('2006'!$F46:$H46)</f>
        <v>0</v>
      </c>
      <c r="J46" s="3">
        <f>SUM('2007'!$F46:$H46)</f>
        <v>0</v>
      </c>
      <c r="K46" s="3">
        <f>SUM('2008'!$F46:$H46)</f>
        <v>6846</v>
      </c>
      <c r="L46" s="3">
        <f>SUM('2009'!$F46:$H46)</f>
        <v>0</v>
      </c>
      <c r="M46" s="3">
        <f>SUM('2010'!$F46:$H46)</f>
        <v>6912</v>
      </c>
      <c r="N46" s="3">
        <f>SUM('2011'!$F46:$H46)</f>
        <v>0</v>
      </c>
      <c r="O46" s="89">
        <f>SUM('2012'!$F46:$H46)</f>
        <v>0</v>
      </c>
      <c r="P46" s="458">
        <f>'2000'!Q46</f>
        <v>4658</v>
      </c>
      <c r="Q46" s="9">
        <f>'2001'!P46</f>
        <v>4947</v>
      </c>
      <c r="R46" s="3">
        <f>'2002'!P46</f>
        <v>5283</v>
      </c>
      <c r="S46" s="3">
        <f>'2003'!P46</f>
        <v>6085</v>
      </c>
      <c r="T46" s="3">
        <f>'2004'!P46</f>
        <v>6093</v>
      </c>
      <c r="U46" s="3">
        <f>'2005'!P46</f>
        <v>0</v>
      </c>
      <c r="V46" s="3">
        <f>'2006'!P46</f>
        <v>0</v>
      </c>
      <c r="W46" s="3">
        <f>'2007'!$P46</f>
        <v>0</v>
      </c>
      <c r="X46" s="3">
        <f>'2008'!$P46</f>
        <v>3765</v>
      </c>
      <c r="Y46" s="3">
        <f>'2009'!$P46</f>
        <v>0</v>
      </c>
      <c r="Z46" s="3">
        <f>'2010'!$P46</f>
        <v>4609</v>
      </c>
      <c r="AA46" s="3">
        <f>'2011'!$P46</f>
        <v>0</v>
      </c>
      <c r="AB46" s="89">
        <f>'2012'!$P46</f>
        <v>0</v>
      </c>
      <c r="AC46" s="6">
        <f>SUM('2000'!$D46:$F46)</f>
        <v>3359</v>
      </c>
      <c r="AD46" s="3">
        <f>SUM('2001'!$C46:$E46)</f>
        <v>3373</v>
      </c>
      <c r="AE46" s="3">
        <f>SUM('2002'!$C46:$E46)</f>
        <v>3544</v>
      </c>
      <c r="AF46" s="3">
        <f>SUM('2003'!$C46:$E46)</f>
        <v>3575</v>
      </c>
      <c r="AG46" s="3">
        <f>SUM('2004'!$C46:$E46)</f>
        <v>3658</v>
      </c>
      <c r="AH46" s="3">
        <f>SUM('2005'!$C46:$E46)</f>
        <v>0</v>
      </c>
      <c r="AI46" s="3">
        <f>SUM('2006'!$C46:$E46)</f>
        <v>0</v>
      </c>
      <c r="AJ46" s="3">
        <f>SUM('2007'!$C46:$E46)</f>
        <v>0</v>
      </c>
      <c r="AK46" s="3">
        <f>SUM('2008'!$C46:$E46)</f>
        <v>1926</v>
      </c>
      <c r="AL46" s="3">
        <f>SUM('2009'!$C46:$E46)</f>
        <v>0</v>
      </c>
      <c r="AM46" s="3">
        <f>SUM('2010'!$C46:$E46)</f>
        <v>1556</v>
      </c>
      <c r="AN46" s="3">
        <f>SUM('2011'!$C46:$E46)</f>
        <v>0</v>
      </c>
      <c r="AO46" s="89">
        <f>SUM('2012'!$C46:$E46)</f>
        <v>0</v>
      </c>
      <c r="AP46" s="6">
        <f>'2000'!$M46</f>
        <v>1532</v>
      </c>
      <c r="AQ46" s="9">
        <f>'2001'!$L46</f>
        <v>1227</v>
      </c>
      <c r="AR46" s="3">
        <f>'2002'!$L46</f>
        <v>1204</v>
      </c>
      <c r="AS46" s="3">
        <f>'2003'!$L46</f>
        <v>1405</v>
      </c>
      <c r="AT46" s="3">
        <f>'2004'!$L46</f>
        <v>1250</v>
      </c>
      <c r="AU46" s="3">
        <f>'2005'!$L46</f>
        <v>0</v>
      </c>
      <c r="AV46" s="3">
        <f>'2006'!L46</f>
        <v>0</v>
      </c>
      <c r="AW46" s="3">
        <f>'2007'!$L46</f>
        <v>0</v>
      </c>
      <c r="AX46" s="3">
        <f>'2008'!$L46</f>
        <v>416</v>
      </c>
      <c r="AY46" s="3">
        <f>'2009'!$L46</f>
        <v>0</v>
      </c>
      <c r="AZ46" s="5">
        <f>'2010'!$L46</f>
        <v>313</v>
      </c>
      <c r="BA46" s="5">
        <f>'2011'!$L46</f>
        <v>0</v>
      </c>
      <c r="BB46" s="477">
        <f>'2012'!$L46</f>
        <v>0</v>
      </c>
      <c r="BC46" s="612">
        <f>'2000'!$I48</f>
        <v>0</v>
      </c>
      <c r="BD46" s="9">
        <f>'2001'!$H46</f>
        <v>0</v>
      </c>
      <c r="BE46" s="3">
        <f>'2002'!$H46</f>
        <v>0</v>
      </c>
      <c r="BF46" s="3">
        <f>'2003'!$H46</f>
        <v>33</v>
      </c>
      <c r="BG46" s="3">
        <f>'2004'!$H46</f>
        <v>0</v>
      </c>
      <c r="BH46" s="3">
        <f>'2005'!$H46</f>
        <v>0</v>
      </c>
      <c r="BI46" s="3">
        <f>'2006'!$H46</f>
        <v>0</v>
      </c>
      <c r="BJ46" s="3">
        <f>'2007'!$H46</f>
        <v>0</v>
      </c>
      <c r="BK46" s="3">
        <f>'2008'!$H46</f>
        <v>6</v>
      </c>
      <c r="BL46" s="3">
        <f>'2009'!$H46</f>
        <v>0</v>
      </c>
      <c r="BM46" s="5">
        <f>'2010'!$H46</f>
        <v>29</v>
      </c>
      <c r="BN46" s="72">
        <f>'2011'!$H46</f>
        <v>0</v>
      </c>
      <c r="BO46" s="5"/>
      <c r="BP46" s="6">
        <f>'2000'!$P48</f>
        <v>0</v>
      </c>
      <c r="BQ46" s="9">
        <f>'2001'!$O46</f>
        <v>0</v>
      </c>
      <c r="BR46" s="3">
        <f>'2002'!$O46</f>
        <v>32</v>
      </c>
      <c r="BS46" s="3">
        <f>'2003'!$O46</f>
        <v>33</v>
      </c>
      <c r="BT46" s="3">
        <f>'2004'!$O46</f>
        <v>80</v>
      </c>
      <c r="BU46" s="3">
        <f>'2005'!$O46</f>
        <v>0</v>
      </c>
      <c r="BV46" s="3">
        <f>'2006'!O46</f>
        <v>0</v>
      </c>
      <c r="BW46" s="3">
        <f>'2007'!$O46</f>
        <v>0</v>
      </c>
      <c r="BX46" s="3">
        <f>'2008'!$O46</f>
        <v>1079</v>
      </c>
      <c r="BY46" s="3">
        <f>'2009'!$O46</f>
        <v>0</v>
      </c>
      <c r="BZ46" s="5">
        <f>'2010'!$O46</f>
        <v>964</v>
      </c>
      <c r="CA46" s="72">
        <f>'2011'!$O46</f>
        <v>0</v>
      </c>
      <c r="CB46" s="5"/>
      <c r="CC46" s="6">
        <f>'2000'!$F48</f>
        <v>0</v>
      </c>
      <c r="CD46" s="9">
        <f>'2001'!$E46</f>
        <v>0</v>
      </c>
      <c r="CE46" s="3">
        <f>'2002'!$E46</f>
        <v>0</v>
      </c>
      <c r="CF46" s="3">
        <f>'2003'!$O46</f>
        <v>33</v>
      </c>
      <c r="CG46" s="3">
        <f>'2004'!$E46</f>
        <v>0</v>
      </c>
      <c r="CH46" s="3">
        <f>'2005'!$E46</f>
        <v>0</v>
      </c>
      <c r="CI46" s="3">
        <f>'2006'!E46</f>
        <v>0</v>
      </c>
      <c r="CJ46" s="3">
        <f>'2007'!$E46</f>
        <v>0</v>
      </c>
      <c r="CK46" s="3">
        <f>'2008'!$E46</f>
        <v>316</v>
      </c>
      <c r="CL46" s="3">
        <f>'2009'!$E46</f>
        <v>0</v>
      </c>
      <c r="CM46" s="5">
        <f>'2010'!$E46</f>
        <v>148</v>
      </c>
      <c r="CN46" s="72">
        <f>'2011'!$E46</f>
        <v>0</v>
      </c>
      <c r="CO46" s="5"/>
      <c r="CP46" s="6">
        <f>'2000'!$L48</f>
        <v>0</v>
      </c>
      <c r="CQ46" s="9">
        <f>'2001'!$K46</f>
        <v>30</v>
      </c>
      <c r="CR46" s="3">
        <f>'2002'!$K46</f>
        <v>230</v>
      </c>
      <c r="CS46" s="3">
        <f>'2003'!$K46</f>
        <v>247</v>
      </c>
      <c r="CT46" s="3">
        <f>'2004'!$K46</f>
        <v>273</v>
      </c>
      <c r="CU46" s="3">
        <f>'2005'!$KM46</f>
        <v>0</v>
      </c>
      <c r="CV46" s="3">
        <f>'2006'!K46</f>
        <v>0</v>
      </c>
      <c r="CW46" s="3">
        <f>'2007'!$K46</f>
        <v>0</v>
      </c>
      <c r="CX46" s="3">
        <f>'2008'!$K46</f>
        <v>403</v>
      </c>
      <c r="CY46" s="3">
        <f>'2009'!$K46</f>
        <v>0</v>
      </c>
      <c r="CZ46" s="5">
        <f>'2010'!$K46</f>
        <v>311</v>
      </c>
      <c r="DA46" s="72">
        <f>'2011'!$K46</f>
        <v>0</v>
      </c>
      <c r="DB46" s="5"/>
      <c r="DC46" s="483" t="str">
        <f>IFERROR('2000'!$S48,"")</f>
        <v/>
      </c>
      <c r="DD46" s="70">
        <f>IFERROR('2001'!$R46,"")</f>
        <v>0.20219389267714202</v>
      </c>
      <c r="DE46" s="70">
        <f>IFERROR('2002'!$R46,)</f>
        <v>0.18397291196388263</v>
      </c>
      <c r="DF46" s="70">
        <f>IFERROR('2003'!$R46,)</f>
        <v>0.1613986013986014</v>
      </c>
      <c r="DG46" s="70">
        <f>IFERROR('2004'!$R46,)</f>
        <v>0.17796610169491525</v>
      </c>
      <c r="DH46" s="70">
        <f>IFERROR('2005'!$R46,)</f>
        <v>0</v>
      </c>
      <c r="DI46" s="70">
        <f>IFERROR('2006'!R46,)</f>
        <v>0</v>
      </c>
      <c r="DJ46" s="70">
        <f>IFERROR('2007'!$R46,)</f>
        <v>0</v>
      </c>
      <c r="DK46" s="70">
        <f>IFERROR('2008'!$R46,)</f>
        <v>6.9574247144340601E-2</v>
      </c>
      <c r="DL46" s="70">
        <f>IFERROR('2009'!$R46,)</f>
        <v>0</v>
      </c>
      <c r="DM46" s="485">
        <f>IFERROR('2010'!$R46,)</f>
        <v>6.6195372750642675E-2</v>
      </c>
      <c r="DN46" s="486">
        <f>IFERROR('2011'!$R46,)</f>
        <v>0</v>
      </c>
    </row>
    <row r="47" spans="1:118" ht="14.4" thickTop="1" thickBot="1">
      <c r="A47" s="3" t="str">
        <f>'2011'!A47</f>
        <v>Jackson</v>
      </c>
      <c r="B47" s="3" t="str">
        <f>'2012'!B47</f>
        <v>Jackson County Animal Control</v>
      </c>
      <c r="C47" s="3">
        <f>SUM('2000'!G47:I47)</f>
        <v>3130</v>
      </c>
      <c r="D47" s="3">
        <f>SUM('2001'!F47:H47)</f>
        <v>3101</v>
      </c>
      <c r="E47" s="3">
        <f>'2002'!F47+'2002'!G47+'2002'!H47</f>
        <v>2908</v>
      </c>
      <c r="F47" s="3">
        <f>'2003'!F47+'2003'!G47+'2003'!H47</f>
        <v>3144</v>
      </c>
      <c r="G47" s="3">
        <f>'2004'!F47+'2004'!G47+'2004'!H47</f>
        <v>3380</v>
      </c>
      <c r="H47" s="3">
        <f>SUM('2005'!$F47:$H47)</f>
        <v>4069</v>
      </c>
      <c r="I47" s="3">
        <f>SUM('2006'!$F47:$H47)</f>
        <v>3681</v>
      </c>
      <c r="J47" s="3">
        <f>SUM('2007'!$F47:$H47)</f>
        <v>3603</v>
      </c>
      <c r="K47" s="3">
        <f>SUM('2008'!$F47:$H47)</f>
        <v>3282</v>
      </c>
      <c r="L47" s="3">
        <f>SUM('2009'!$F47:$H47)</f>
        <v>3191</v>
      </c>
      <c r="M47" s="603">
        <f>AVERAGE(N47,L47)</f>
        <v>2971.5</v>
      </c>
      <c r="N47" s="3">
        <f>SUM('2011'!$F47:$H47)</f>
        <v>2752</v>
      </c>
      <c r="O47" s="89">
        <f>SUM('2012'!$F47:$H47)</f>
        <v>1661</v>
      </c>
      <c r="P47" s="458">
        <f>'2000'!Q47</f>
        <v>1975</v>
      </c>
      <c r="Q47" s="9">
        <f>'2001'!P47</f>
        <v>1988</v>
      </c>
      <c r="R47" s="3">
        <f>'2002'!P47</f>
        <v>1988</v>
      </c>
      <c r="S47" s="3">
        <f>'2003'!P47</f>
        <v>2332</v>
      </c>
      <c r="T47" s="3">
        <f>'2004'!P47</f>
        <v>2518</v>
      </c>
      <c r="U47" s="3">
        <f>'2005'!P47</f>
        <v>2878</v>
      </c>
      <c r="V47" s="3">
        <f>'2006'!P47</f>
        <v>2859</v>
      </c>
      <c r="W47" s="3">
        <f>'2007'!$P47</f>
        <v>2647</v>
      </c>
      <c r="X47" s="3">
        <f>'2008'!$P47</f>
        <v>2350</v>
      </c>
      <c r="Y47" s="3">
        <f>'2009'!$P47</f>
        <v>2571</v>
      </c>
      <c r="Z47" s="603">
        <f>AVERAGE(AA47,Y47)</f>
        <v>2424.5</v>
      </c>
      <c r="AA47" s="3">
        <f>'2011'!$P47</f>
        <v>2278</v>
      </c>
      <c r="AB47" s="89">
        <f>'2012'!$P47</f>
        <v>822</v>
      </c>
      <c r="AC47" s="6">
        <f>SUM('2000'!$D47:$F47)</f>
        <v>2990</v>
      </c>
      <c r="AD47" s="3">
        <f>SUM('2001'!$C47:$E47)</f>
        <v>2863</v>
      </c>
      <c r="AE47" s="3">
        <f>SUM('2002'!$C47:$E47)</f>
        <v>2556</v>
      </c>
      <c r="AF47" s="3">
        <f>SUM('2003'!$C47:$E47)</f>
        <v>2347</v>
      </c>
      <c r="AG47" s="3">
        <f>SUM('2004'!$C47:$E47)</f>
        <v>2436</v>
      </c>
      <c r="AH47" s="3">
        <f>SUM('2005'!$C47:$E47)</f>
        <v>2526</v>
      </c>
      <c r="AI47" s="3">
        <f>SUM('2006'!$C47:$E47)</f>
        <v>2511</v>
      </c>
      <c r="AJ47" s="3">
        <f>SUM('2007'!$C47:$E47)</f>
        <v>2462</v>
      </c>
      <c r="AK47" s="3">
        <f>SUM('2008'!$C47:$E47)</f>
        <v>2096</v>
      </c>
      <c r="AL47" s="3">
        <f>SUM('2009'!$C47:$E47)</f>
        <v>1884</v>
      </c>
      <c r="AM47" s="603">
        <f>AVERAGE(AN47,AL47)</f>
        <v>1922.5</v>
      </c>
      <c r="AN47" s="3">
        <f>SUM('2011'!$C47:$E47)</f>
        <v>1961</v>
      </c>
      <c r="AO47" s="89">
        <f>SUM('2012'!$C47:$E47)</f>
        <v>1554</v>
      </c>
      <c r="AP47" s="6">
        <f>'2000'!$M47</f>
        <v>1018</v>
      </c>
      <c r="AQ47" s="9">
        <f>'2001'!$L47</f>
        <v>808</v>
      </c>
      <c r="AR47" s="3">
        <f>'2002'!$L47</f>
        <v>827</v>
      </c>
      <c r="AS47" s="3">
        <f>'2003'!$L47</f>
        <v>737</v>
      </c>
      <c r="AT47" s="3">
        <f>'2004'!$L47</f>
        <v>765</v>
      </c>
      <c r="AU47" s="3">
        <f>'2005'!$L47</f>
        <v>811</v>
      </c>
      <c r="AV47" s="3">
        <f>'2006'!L47</f>
        <v>966</v>
      </c>
      <c r="AW47" s="3">
        <f>'2007'!$L47</f>
        <v>789</v>
      </c>
      <c r="AX47" s="3">
        <f>'2008'!$L47</f>
        <v>714</v>
      </c>
      <c r="AY47" s="3">
        <f>'2009'!$L47</f>
        <v>605</v>
      </c>
      <c r="AZ47" s="603">
        <f>AVERAGE(BA47,AY47)</f>
        <v>665</v>
      </c>
      <c r="BA47" s="5">
        <f>'2011'!$L47</f>
        <v>725</v>
      </c>
      <c r="BB47" s="477">
        <f>'2012'!$L47</f>
        <v>311</v>
      </c>
      <c r="BC47" s="612">
        <f>'2000'!$I49</f>
        <v>0</v>
      </c>
      <c r="BD47" s="9">
        <f>'2001'!$H47</f>
        <v>12</v>
      </c>
      <c r="BE47" s="3">
        <f>'2002'!$H47</f>
        <v>38</v>
      </c>
      <c r="BF47" s="3">
        <f>'2003'!$H47</f>
        <v>76</v>
      </c>
      <c r="BG47" s="3">
        <f>'2004'!$H47</f>
        <v>30</v>
      </c>
      <c r="BH47" s="3">
        <f>'2005'!$H47</f>
        <v>52</v>
      </c>
      <c r="BI47" s="3">
        <f>'2006'!$H47</f>
        <v>234</v>
      </c>
      <c r="BJ47" s="3">
        <f>'2007'!$H47</f>
        <v>65</v>
      </c>
      <c r="BK47" s="3">
        <f>'2008'!$H47</f>
        <v>149</v>
      </c>
      <c r="BL47" s="3">
        <f>'2009'!$H47</f>
        <v>152</v>
      </c>
      <c r="BM47" s="5">
        <f>'2010'!$H47</f>
        <v>0</v>
      </c>
      <c r="BN47" s="72">
        <f>'2011'!$H47</f>
        <v>72</v>
      </c>
      <c r="BO47" s="5"/>
      <c r="BP47" s="6">
        <f>'2000'!$P49</f>
        <v>0</v>
      </c>
      <c r="BQ47" s="9">
        <f>'2001'!$O47</f>
        <v>0</v>
      </c>
      <c r="BR47" s="3">
        <f>'2002'!$O47</f>
        <v>11</v>
      </c>
      <c r="BS47" s="3">
        <f>'2003'!$O47</f>
        <v>3</v>
      </c>
      <c r="BT47" s="3">
        <f>'2004'!$O47</f>
        <v>1</v>
      </c>
      <c r="BU47" s="3">
        <f>'2005'!$O47</f>
        <v>4</v>
      </c>
      <c r="BV47" s="3">
        <f>'2006'!O47</f>
        <v>1</v>
      </c>
      <c r="BW47" s="3">
        <f>'2007'!$O47</f>
        <v>13</v>
      </c>
      <c r="BX47" s="3">
        <f>'2008'!$O47</f>
        <v>9</v>
      </c>
      <c r="BY47" s="3">
        <f>'2009'!$O47</f>
        <v>0</v>
      </c>
      <c r="BZ47" s="5">
        <f>'2010'!$O47</f>
        <v>0</v>
      </c>
      <c r="CA47" s="72">
        <f>'2011'!$O47</f>
        <v>2</v>
      </c>
      <c r="CB47" s="5"/>
      <c r="CC47" s="6">
        <f>'2000'!$F49</f>
        <v>0</v>
      </c>
      <c r="CD47" s="9">
        <f>'2001'!$E47</f>
        <v>0</v>
      </c>
      <c r="CE47" s="3">
        <f>'2002'!$E47</f>
        <v>10</v>
      </c>
      <c r="CF47" s="3">
        <f>'2003'!$O47</f>
        <v>3</v>
      </c>
      <c r="CG47" s="3">
        <f>'2004'!$E47</f>
        <v>9</v>
      </c>
      <c r="CH47" s="3">
        <f>'2005'!$E47</f>
        <v>8</v>
      </c>
      <c r="CI47" s="3">
        <f>'2006'!E47</f>
        <v>5</v>
      </c>
      <c r="CJ47" s="3">
        <f>'2007'!$E47</f>
        <v>0</v>
      </c>
      <c r="CK47" s="3">
        <f>'2008'!$E47</f>
        <v>10</v>
      </c>
      <c r="CL47" s="3">
        <f>'2009'!$E47</f>
        <v>2</v>
      </c>
      <c r="CM47" s="5">
        <f>'2010'!$E47</f>
        <v>0</v>
      </c>
      <c r="CN47" s="72">
        <f>'2011'!$E47</f>
        <v>0</v>
      </c>
      <c r="CO47" s="5"/>
      <c r="CP47" s="6">
        <f>'2000'!$L49</f>
        <v>0</v>
      </c>
      <c r="CQ47" s="9">
        <f>'2001'!$K47</f>
        <v>3</v>
      </c>
      <c r="CR47" s="3">
        <f>'2002'!$K47</f>
        <v>2</v>
      </c>
      <c r="CS47" s="3">
        <f>'2003'!$K47</f>
        <v>4</v>
      </c>
      <c r="CT47" s="3">
        <f>'2004'!$K47</f>
        <v>0</v>
      </c>
      <c r="CU47" s="3">
        <f>'2005'!$KM47</f>
        <v>0</v>
      </c>
      <c r="CV47" s="3">
        <f>'2006'!K47</f>
        <v>6</v>
      </c>
      <c r="CW47" s="3">
        <f>'2007'!$K47</f>
        <v>12</v>
      </c>
      <c r="CX47" s="3">
        <f>'2008'!$K47</f>
        <v>12</v>
      </c>
      <c r="CY47" s="3">
        <f>'2009'!$K47</f>
        <v>8</v>
      </c>
      <c r="CZ47" s="5">
        <f>'2010'!$K47</f>
        <v>0</v>
      </c>
      <c r="DA47" s="72">
        <f>'2011'!$K47</f>
        <v>1</v>
      </c>
      <c r="DB47" s="5"/>
      <c r="DC47" s="483">
        <f>IFERROR('2000'!$S49,"")</f>
        <v>9.1648189209164815E-2</v>
      </c>
      <c r="DD47" s="70">
        <f>IFERROR('2001'!$R47,"")</f>
        <v>0.28292001397135874</v>
      </c>
      <c r="DE47" s="70">
        <f>IFERROR('2002'!$R47,)</f>
        <v>0.30320813771517996</v>
      </c>
      <c r="DF47" s="70">
        <f>IFERROR('2003'!$R47,)</f>
        <v>0.34299105240732852</v>
      </c>
      <c r="DG47" s="70">
        <f>IFERROR('2004'!$R47,)</f>
        <v>0.30665024630541871</v>
      </c>
      <c r="DH47" s="70">
        <f>IFERROR('2005'!$R47,)</f>
        <v>0.35273159144893113</v>
      </c>
      <c r="DI47" s="70">
        <f>IFERROR('2006'!R47,)</f>
        <v>0.34209478295499801</v>
      </c>
      <c r="DJ47" s="70">
        <f>IFERROR('2007'!$R47,)</f>
        <v>0.33753046303818035</v>
      </c>
      <c r="DK47" s="70">
        <f>IFERROR('2008'!$R47,)</f>
        <v>0.32538167938931295</v>
      </c>
      <c r="DL47" s="70">
        <f>IFERROR('2009'!$R47,)</f>
        <v>0.34819532908704881</v>
      </c>
      <c r="DM47" s="485">
        <f>IFERROR('2010'!$R47,)</f>
        <v>0</v>
      </c>
      <c r="DN47" s="486">
        <f>IFERROR('2011'!$R47,)</f>
        <v>0.34370219275879654</v>
      </c>
    </row>
    <row r="48" spans="1:118" ht="14.4" thickTop="1" thickBot="1">
      <c r="A48" s="3" t="str">
        <f>'2011'!A48</f>
        <v>Jefferson</v>
      </c>
      <c r="B48" s="3" t="str">
        <f>'2012'!B48</f>
        <v>Jefferson County Kennels</v>
      </c>
      <c r="C48" s="3">
        <f>SUM('2000'!G48:I48)</f>
        <v>0</v>
      </c>
      <c r="D48" s="3">
        <f>SUM('2001'!F48:H48)</f>
        <v>22</v>
      </c>
      <c r="E48" s="3">
        <f>'2002'!F48+'2002'!G48+'2002'!H48</f>
        <v>30</v>
      </c>
      <c r="F48" s="603">
        <f>E48+(H48-E48)/3</f>
        <v>28</v>
      </c>
      <c r="G48" s="603">
        <f>F48+(H48-E48)/3</f>
        <v>26</v>
      </c>
      <c r="H48" s="3">
        <f>SUM('2005'!$F48:$H48)</f>
        <v>24</v>
      </c>
      <c r="I48" s="3">
        <f>SUM('2006'!$F48:$H48)</f>
        <v>37</v>
      </c>
      <c r="J48" s="3">
        <f>SUM('2007'!$F48:$H48)</f>
        <v>7</v>
      </c>
      <c r="K48" s="3">
        <f>SUM('2008'!$F48:$H48)</f>
        <v>0</v>
      </c>
      <c r="L48" s="3">
        <f>SUM('2009'!$F48:$H48)</f>
        <v>0</v>
      </c>
      <c r="M48" s="3">
        <f>SUM('2010'!$F48:$H48)</f>
        <v>0</v>
      </c>
      <c r="N48" s="3">
        <f>SUM('2011'!$F48:$H48)</f>
        <v>0</v>
      </c>
      <c r="O48" s="89">
        <f>SUM('2012'!$F48:$H48)</f>
        <v>0</v>
      </c>
      <c r="P48" s="458">
        <f>'2000'!Q48</f>
        <v>3</v>
      </c>
      <c r="Q48" s="9">
        <f>'2001'!P48</f>
        <v>16</v>
      </c>
      <c r="R48" s="3">
        <f>'2002'!P48</f>
        <v>36</v>
      </c>
      <c r="S48" s="3">
        <f>'2003'!P48</f>
        <v>122</v>
      </c>
      <c r="T48" s="3">
        <f>'2004'!P48</f>
        <v>34</v>
      </c>
      <c r="U48" s="3">
        <f>'2005'!P48</f>
        <v>21</v>
      </c>
      <c r="V48" s="3">
        <f>'2006'!P48</f>
        <v>27</v>
      </c>
      <c r="W48" s="3">
        <f>'2007'!$P48</f>
        <v>0</v>
      </c>
      <c r="X48" s="3">
        <f>'2008'!$P48</f>
        <v>0</v>
      </c>
      <c r="Y48" s="3">
        <f>'2009'!$P48</f>
        <v>0</v>
      </c>
      <c r="Z48" s="3">
        <f>'2010'!$P48</f>
        <v>0</v>
      </c>
      <c r="AA48" s="3">
        <f>'2011'!$P48</f>
        <v>0</v>
      </c>
      <c r="AB48" s="89">
        <f>'2012'!$P48</f>
        <v>0</v>
      </c>
      <c r="AC48" s="6">
        <f>SUM('2000'!$D48:$F48)</f>
        <v>0</v>
      </c>
      <c r="AD48" s="3">
        <f>SUM('2001'!$C48:$E48)</f>
        <v>266</v>
      </c>
      <c r="AE48" s="3">
        <f>SUM('2002'!$C48:$E48)</f>
        <v>371</v>
      </c>
      <c r="AF48" s="3">
        <f>SUM('2003'!$C48:$E48)</f>
        <v>350</v>
      </c>
      <c r="AG48" s="3">
        <f>SUM('2004'!$C48:$E48)</f>
        <v>392</v>
      </c>
      <c r="AH48" s="3">
        <f>SUM('2005'!$C48:$E48)</f>
        <v>282</v>
      </c>
      <c r="AI48" s="3">
        <f>SUM('2006'!$C48:$E48)</f>
        <v>333</v>
      </c>
      <c r="AJ48" s="3">
        <f>SUM('2007'!$C48:$E48)</f>
        <v>414</v>
      </c>
      <c r="AK48" s="603">
        <f>AJ48+(AM48-AJ48)/3</f>
        <v>471</v>
      </c>
      <c r="AL48" s="603">
        <f>AK48+(AM48-AJ48)/3</f>
        <v>528</v>
      </c>
      <c r="AM48" s="3">
        <f>SUM('2010'!$C48:$E48)</f>
        <v>585</v>
      </c>
      <c r="AN48" s="3">
        <f>SUM('2011'!$C48:$E48)</f>
        <v>617</v>
      </c>
      <c r="AO48" s="89">
        <f>SUM('2012'!$C48:$E48)</f>
        <v>674</v>
      </c>
      <c r="AP48" s="6">
        <f>'2000'!$M48</f>
        <v>171</v>
      </c>
      <c r="AQ48" s="9">
        <f>'2001'!$L48</f>
        <v>177</v>
      </c>
      <c r="AR48" s="3">
        <f>'2002'!$L48</f>
        <v>124</v>
      </c>
      <c r="AS48" s="3">
        <f>'2003'!$L48</f>
        <v>77</v>
      </c>
      <c r="AT48" s="3">
        <f>'2004'!$L48</f>
        <v>78</v>
      </c>
      <c r="AU48" s="3">
        <f>'2005'!$L48</f>
        <v>47</v>
      </c>
      <c r="AV48" s="3">
        <f>'2006'!L48</f>
        <v>89</v>
      </c>
      <c r="AW48" s="3">
        <f>'2007'!$L48</f>
        <v>135</v>
      </c>
      <c r="AX48" s="603">
        <f>AW48+(AZ48-AW48)/3</f>
        <v>98.666666666666657</v>
      </c>
      <c r="AY48" s="603">
        <f>AX48+(AZ48-AW48)/3</f>
        <v>62.333333333333321</v>
      </c>
      <c r="AZ48" s="5">
        <f>'2010'!$L48</f>
        <v>26</v>
      </c>
      <c r="BA48" s="5">
        <f>'2011'!$L48</f>
        <v>41</v>
      </c>
      <c r="BB48" s="477">
        <f>'2012'!$L48</f>
        <v>11</v>
      </c>
      <c r="BC48" s="612">
        <f>'2000'!$I50</f>
        <v>0</v>
      </c>
      <c r="BD48" s="9">
        <f>'2001'!$H48</f>
        <v>0</v>
      </c>
      <c r="BE48" s="3">
        <f>'2002'!$H48</f>
        <v>0</v>
      </c>
      <c r="BF48" s="3">
        <f>'2003'!$H48</f>
        <v>0</v>
      </c>
      <c r="BG48" s="3">
        <f>'2004'!$H48</f>
        <v>0</v>
      </c>
      <c r="BH48" s="3">
        <f>'2005'!$H48</f>
        <v>0</v>
      </c>
      <c r="BI48" s="3">
        <f>'2006'!$H48</f>
        <v>0</v>
      </c>
      <c r="BJ48" s="3">
        <f>'2007'!$H48</f>
        <v>0</v>
      </c>
      <c r="BK48" s="3">
        <f>'2008'!$H48</f>
        <v>0</v>
      </c>
      <c r="BL48" s="3">
        <f>'2009'!$H48</f>
        <v>0</v>
      </c>
      <c r="BM48" s="5">
        <f>'2010'!$H48</f>
        <v>0</v>
      </c>
      <c r="BN48" s="72">
        <f>'2011'!$H48</f>
        <v>0</v>
      </c>
      <c r="BO48" s="5"/>
      <c r="BP48" s="6">
        <f>'2000'!$P50</f>
        <v>0</v>
      </c>
      <c r="BQ48" s="9">
        <f>'2001'!$O48</f>
        <v>0</v>
      </c>
      <c r="BR48" s="3">
        <f>'2002'!$O48</f>
        <v>1</v>
      </c>
      <c r="BS48" s="3">
        <f>'2003'!$O48</f>
        <v>0</v>
      </c>
      <c r="BT48" s="3">
        <f>'2004'!$O48</f>
        <v>0</v>
      </c>
      <c r="BU48" s="3">
        <f>'2005'!$O48</f>
        <v>0</v>
      </c>
      <c r="BV48" s="3">
        <f>'2006'!O48</f>
        <v>0</v>
      </c>
      <c r="BW48" s="3">
        <f>'2007'!$O48</f>
        <v>0</v>
      </c>
      <c r="BX48" s="3">
        <f>'2008'!$O48</f>
        <v>0</v>
      </c>
      <c r="BY48" s="3">
        <f>'2009'!$O48</f>
        <v>0</v>
      </c>
      <c r="BZ48" s="5">
        <f>'2010'!$O48</f>
        <v>0</v>
      </c>
      <c r="CA48" s="72">
        <f>'2011'!$O48</f>
        <v>0</v>
      </c>
      <c r="CB48" s="5"/>
      <c r="CC48" s="6">
        <f>'2000'!$F50</f>
        <v>0</v>
      </c>
      <c r="CD48" s="9">
        <f>'2001'!$E48</f>
        <v>0</v>
      </c>
      <c r="CE48" s="3">
        <f>'2002'!$E48</f>
        <v>0</v>
      </c>
      <c r="CF48" s="3">
        <f>'2003'!$O48</f>
        <v>0</v>
      </c>
      <c r="CG48" s="3">
        <f>'2004'!$E48</f>
        <v>0</v>
      </c>
      <c r="CH48" s="3">
        <f>'2005'!$E48</f>
        <v>0</v>
      </c>
      <c r="CI48" s="3">
        <f>'2006'!E48</f>
        <v>0</v>
      </c>
      <c r="CJ48" s="3">
        <f>'2007'!$E48</f>
        <v>3</v>
      </c>
      <c r="CK48" s="3">
        <f>'2008'!$E48</f>
        <v>0</v>
      </c>
      <c r="CL48" s="3">
        <f>'2009'!$E48</f>
        <v>0</v>
      </c>
      <c r="CM48" s="5">
        <f>'2010'!$E48</f>
        <v>0</v>
      </c>
      <c r="CN48" s="72">
        <f>'2011'!$E48</f>
        <v>0</v>
      </c>
      <c r="CO48" s="5"/>
      <c r="CP48" s="6">
        <f>'2000'!$L50</f>
        <v>0</v>
      </c>
      <c r="CQ48" s="9">
        <f>'2001'!$K48</f>
        <v>0</v>
      </c>
      <c r="CR48" s="3">
        <f>'2002'!$K48</f>
        <v>66</v>
      </c>
      <c r="CS48" s="3">
        <f>'2003'!$K48</f>
        <v>115</v>
      </c>
      <c r="CT48" s="3">
        <f>'2004'!$K48</f>
        <v>141</v>
      </c>
      <c r="CU48" s="3">
        <f>'2005'!$KM48</f>
        <v>0</v>
      </c>
      <c r="CV48" s="3">
        <f>'2006'!K48</f>
        <v>30</v>
      </c>
      <c r="CW48" s="3">
        <f>'2007'!$K48</f>
        <v>19</v>
      </c>
      <c r="CX48" s="3">
        <f>'2008'!$K48</f>
        <v>0</v>
      </c>
      <c r="CY48" s="3">
        <f>'2009'!$K48</f>
        <v>0</v>
      </c>
      <c r="CZ48" s="5">
        <f>'2010'!$K48</f>
        <v>120</v>
      </c>
      <c r="DA48" s="72">
        <f>'2011'!$K48</f>
        <v>130</v>
      </c>
      <c r="DB48" s="5"/>
      <c r="DC48" s="483">
        <f>IFERROR('2000'!$S50,"")</f>
        <v>0.14944421572663646</v>
      </c>
      <c r="DD48" s="70">
        <f>IFERROR('2001'!$R48,"")</f>
        <v>0.50375939849624063</v>
      </c>
      <c r="DE48" s="70">
        <f>IFERROR('2002'!$R48,)</f>
        <v>0.28032345013477089</v>
      </c>
      <c r="DF48" s="70">
        <f>IFERROR('2003'!$R48,)</f>
        <v>0.30857142857142855</v>
      </c>
      <c r="DG48" s="70">
        <f>IFERROR('2004'!$R48,)</f>
        <v>0.30357142857142855</v>
      </c>
      <c r="DH48" s="70">
        <f>IFERROR('2005'!$R48,)</f>
        <v>0.33333333333333331</v>
      </c>
      <c r="DI48" s="70">
        <f>IFERROR('2006'!R48,)</f>
        <v>0.28828828828828829</v>
      </c>
      <c r="DJ48" s="70">
        <f>IFERROR('2007'!$R48,)</f>
        <v>0.26328502415458938</v>
      </c>
      <c r="DK48" s="70">
        <f>IFERROR('2008'!$R48,)</f>
        <v>0</v>
      </c>
      <c r="DL48" s="70">
        <f>IFERROR('2009'!$R48,)</f>
        <v>0</v>
      </c>
      <c r="DM48" s="485">
        <f>IFERROR('2010'!$R48,)</f>
        <v>0.17948717948717949</v>
      </c>
      <c r="DN48" s="486">
        <f>IFERROR('2011'!$R48,)</f>
        <v>0.20421393841166938</v>
      </c>
    </row>
    <row r="49" spans="1:118" ht="14.4" thickTop="1" thickBot="1">
      <c r="A49" s="3" t="str">
        <f>'2011'!A49</f>
        <v>Josephine</v>
      </c>
      <c r="B49" s="3" t="str">
        <f>'2012'!B49</f>
        <v>Josephine County Animal Control</v>
      </c>
      <c r="C49" s="3">
        <f>SUM('2000'!G49:I49)</f>
        <v>423</v>
      </c>
      <c r="D49" s="3">
        <f>SUM('2001'!F49:H49)</f>
        <v>621</v>
      </c>
      <c r="E49" s="3">
        <f>'2002'!F49+'2002'!G49+'2002'!H49</f>
        <v>697</v>
      </c>
      <c r="F49" s="3">
        <f>'2003'!F49+'2003'!G49+'2003'!H49</f>
        <v>995</v>
      </c>
      <c r="G49" s="3">
        <f>'2004'!F49+'2004'!G49+'2004'!H49</f>
        <v>1215</v>
      </c>
      <c r="H49" s="3">
        <f>SUM('2005'!$F49:$H49)</f>
        <v>1487</v>
      </c>
      <c r="I49" s="603">
        <f>AVERAGE(J49,H49)</f>
        <v>1348</v>
      </c>
      <c r="J49" s="3">
        <f>SUM('2007'!$F49:$H49)</f>
        <v>1209</v>
      </c>
      <c r="K49" s="3">
        <f>SUM('2008'!$F49:$H49)</f>
        <v>1141</v>
      </c>
      <c r="L49" s="3">
        <f>SUM('2009'!$F49:$H49)</f>
        <v>980</v>
      </c>
      <c r="M49" s="3">
        <f>SUM('2010'!$F49:$H49)</f>
        <v>1098</v>
      </c>
      <c r="N49" s="603">
        <f>AVERAGE(O49,M49)</f>
        <v>920.5</v>
      </c>
      <c r="O49" s="600">
        <f>SUM('2012'!$F49:$H49)</f>
        <v>743</v>
      </c>
      <c r="P49" s="458">
        <f>'2000'!Q49</f>
        <v>389</v>
      </c>
      <c r="Q49" s="9">
        <f>'2001'!P49</f>
        <v>590</v>
      </c>
      <c r="R49" s="3">
        <f>'2002'!P49</f>
        <v>550</v>
      </c>
      <c r="S49" s="3">
        <f>'2003'!P49</f>
        <v>803</v>
      </c>
      <c r="T49" s="3">
        <f>'2004'!P49</f>
        <v>1024</v>
      </c>
      <c r="U49" s="3">
        <f>'2005'!P49</f>
        <v>1288</v>
      </c>
      <c r="V49" s="603">
        <f>AVERAGE(W49,U49)</f>
        <v>1217.5</v>
      </c>
      <c r="W49" s="3">
        <f>'2007'!$P49</f>
        <v>1147</v>
      </c>
      <c r="X49" s="3">
        <f>'2008'!$P49</f>
        <v>1071</v>
      </c>
      <c r="Y49" s="3">
        <f>'2009'!$P49</f>
        <v>756</v>
      </c>
      <c r="Z49" s="3">
        <f>'2010'!$P49</f>
        <v>872</v>
      </c>
      <c r="AA49" s="603">
        <f>AVERAGE(AB49,Z49)</f>
        <v>560</v>
      </c>
      <c r="AB49" s="89">
        <f>'2012'!$P49</f>
        <v>248</v>
      </c>
      <c r="AC49" s="6">
        <f>SUM('2000'!$D49:$F49)</f>
        <v>1353</v>
      </c>
      <c r="AD49" s="3">
        <f>SUM('2001'!$C49:$E49)</f>
        <v>1391</v>
      </c>
      <c r="AE49" s="3">
        <f>SUM('2002'!$C49:$E49)</f>
        <v>1292</v>
      </c>
      <c r="AF49" s="3">
        <f>SUM('2003'!$C49:$E49)</f>
        <v>1288</v>
      </c>
      <c r="AG49" s="3">
        <f>SUM('2004'!$C49:$E49)</f>
        <v>1361</v>
      </c>
      <c r="AH49" s="3">
        <f>SUM('2005'!$C49:$E49)</f>
        <v>1534</v>
      </c>
      <c r="AI49" s="603">
        <f>AVERAGE(AJ49,AH49)</f>
        <v>1209</v>
      </c>
      <c r="AJ49" s="3">
        <f>SUM('2007'!$C49:$E49)</f>
        <v>884</v>
      </c>
      <c r="AK49" s="3">
        <f>SUM('2008'!$C49:$E49)</f>
        <v>883</v>
      </c>
      <c r="AL49" s="3">
        <f>SUM('2009'!$C49:$E49)</f>
        <v>741</v>
      </c>
      <c r="AM49" s="3">
        <f>SUM('2010'!$C49:$E49)</f>
        <v>724</v>
      </c>
      <c r="AN49" s="603">
        <f>AVERAGE(AO49,AM49)</f>
        <v>596</v>
      </c>
      <c r="AO49" s="89">
        <f>SUM('2012'!$C49:$E49)</f>
        <v>468</v>
      </c>
      <c r="AP49" s="6">
        <f>'2000'!$M49</f>
        <v>1010</v>
      </c>
      <c r="AQ49" s="9">
        <f>'2001'!$L49</f>
        <v>891</v>
      </c>
      <c r="AR49" s="3">
        <f>'2002'!$L49</f>
        <v>741</v>
      </c>
      <c r="AS49" s="3">
        <f>'2003'!$L49</f>
        <v>599</v>
      </c>
      <c r="AT49" s="3">
        <f>'2004'!$L49</f>
        <v>638</v>
      </c>
      <c r="AU49" s="3">
        <f>'2005'!$L49</f>
        <v>695</v>
      </c>
      <c r="AV49" s="603">
        <f>AVERAGE(AW49,AU49)</f>
        <v>529</v>
      </c>
      <c r="AW49" s="3">
        <f>'2007'!$L49</f>
        <v>363</v>
      </c>
      <c r="AX49" s="3">
        <f>'2008'!$L49</f>
        <v>487</v>
      </c>
      <c r="AY49" s="3">
        <f>'2009'!$L49</f>
        <v>332</v>
      </c>
      <c r="AZ49" s="5">
        <f>'2010'!$L49</f>
        <v>289</v>
      </c>
      <c r="BA49" s="603">
        <f>AVERAGE(BB49,AZ49)</f>
        <v>198.5</v>
      </c>
      <c r="BB49" s="477">
        <f>'2012'!$L49</f>
        <v>108</v>
      </c>
      <c r="BC49" s="612">
        <f>'2000'!$I51</f>
        <v>0</v>
      </c>
      <c r="BD49" s="9">
        <f>'2001'!$H49</f>
        <v>0</v>
      </c>
      <c r="BE49" s="3">
        <f>'2002'!$H49</f>
        <v>0</v>
      </c>
      <c r="BF49" s="3">
        <f>'2003'!$H49</f>
        <v>0</v>
      </c>
      <c r="BG49" s="3">
        <f>'2004'!$H49</f>
        <v>0</v>
      </c>
      <c r="BH49" s="3">
        <f>'2005'!$H49</f>
        <v>0</v>
      </c>
      <c r="BI49" s="3">
        <f>'2006'!$H49</f>
        <v>0</v>
      </c>
      <c r="BJ49" s="3">
        <f>'2007'!$H49</f>
        <v>0</v>
      </c>
      <c r="BK49" s="3">
        <f>'2008'!$H49</f>
        <v>0</v>
      </c>
      <c r="BL49" s="3">
        <f>'2009'!$H49</f>
        <v>1</v>
      </c>
      <c r="BM49" s="5">
        <f>'2010'!$H49</f>
        <v>0</v>
      </c>
      <c r="BN49" s="72" t="str">
        <f>'2011'!$H49</f>
        <v xml:space="preserve">  </v>
      </c>
      <c r="BO49" s="5"/>
      <c r="BP49" s="6">
        <f>'2000'!$P51</f>
        <v>0</v>
      </c>
      <c r="BQ49" s="9">
        <f>'2001'!$O49</f>
        <v>0</v>
      </c>
      <c r="BR49" s="3">
        <f>'2002'!$O49</f>
        <v>0</v>
      </c>
      <c r="BS49" s="3">
        <f>'2003'!$O49</f>
        <v>0</v>
      </c>
      <c r="BT49" s="3">
        <f>'2004'!$O49</f>
        <v>0</v>
      </c>
      <c r="BU49" s="3">
        <f>'2005'!$O49</f>
        <v>0</v>
      </c>
      <c r="BV49" s="3">
        <f>'2006'!O49</f>
        <v>0</v>
      </c>
      <c r="BW49" s="3">
        <f>'2007'!$O49</f>
        <v>86</v>
      </c>
      <c r="BX49" s="3">
        <f>'2008'!$O49</f>
        <v>19</v>
      </c>
      <c r="BY49" s="3">
        <f>'2009'!$O49</f>
        <v>5</v>
      </c>
      <c r="BZ49" s="5">
        <f>'2010'!$O49</f>
        <v>54</v>
      </c>
      <c r="CA49" s="72" t="str">
        <f>'2011'!$O49</f>
        <v xml:space="preserve">  </v>
      </c>
      <c r="CB49" s="5"/>
      <c r="CC49" s="6">
        <f>'2000'!$F51</f>
        <v>0</v>
      </c>
      <c r="CD49" s="9">
        <f>'2001'!$E49</f>
        <v>0</v>
      </c>
      <c r="CE49" s="3">
        <f>'2002'!$E49</f>
        <v>0</v>
      </c>
      <c r="CF49" s="3">
        <f>'2003'!$O49</f>
        <v>0</v>
      </c>
      <c r="CG49" s="3">
        <f>'2004'!$E49</f>
        <v>0</v>
      </c>
      <c r="CH49" s="3">
        <f>'2005'!$E49</f>
        <v>0</v>
      </c>
      <c r="CI49" s="3">
        <f>'2006'!E49</f>
        <v>0</v>
      </c>
      <c r="CJ49" s="3">
        <f>'2007'!$E49</f>
        <v>0</v>
      </c>
      <c r="CK49" s="3">
        <f>'2008'!$E49</f>
        <v>0</v>
      </c>
      <c r="CL49" s="3">
        <f>'2009'!$E49</f>
        <v>12</v>
      </c>
      <c r="CM49" s="5">
        <f>'2010'!$E49</f>
        <v>0</v>
      </c>
      <c r="CN49" s="72" t="str">
        <f>'2011'!$E49</f>
        <v xml:space="preserve">  </v>
      </c>
      <c r="CO49" s="5"/>
      <c r="CP49" s="6">
        <f>'2000'!$L51</f>
        <v>0</v>
      </c>
      <c r="CQ49" s="9">
        <f>'2001'!$K49</f>
        <v>0</v>
      </c>
      <c r="CR49" s="3">
        <f>'2002'!$K49</f>
        <v>0</v>
      </c>
      <c r="CS49" s="3">
        <f>'2003'!$K49</f>
        <v>0</v>
      </c>
      <c r="CT49" s="3">
        <f>'2004'!$K49</f>
        <v>0</v>
      </c>
      <c r="CU49" s="3">
        <f>'2005'!$KM49</f>
        <v>0</v>
      </c>
      <c r="CV49" s="3">
        <f>'2006'!K49</f>
        <v>0</v>
      </c>
      <c r="CW49" s="3">
        <f>'2007'!$K49</f>
        <v>184</v>
      </c>
      <c r="CX49" s="3">
        <f>'2008'!$K49</f>
        <v>77</v>
      </c>
      <c r="CY49" s="3">
        <f>'2009'!$K49</f>
        <v>59</v>
      </c>
      <c r="CZ49" s="5">
        <f>'2010'!$K49</f>
        <v>83</v>
      </c>
      <c r="DA49" s="72" t="str">
        <f>'2011'!$K49</f>
        <v xml:space="preserve">  </v>
      </c>
      <c r="DB49" s="5"/>
      <c r="DC49" s="483" t="str">
        <f>IFERROR('2000'!$S51,"")</f>
        <v/>
      </c>
      <c r="DD49" s="70">
        <f>IFERROR('2001'!$R49,"")</f>
        <v>0.12293314162473042</v>
      </c>
      <c r="DE49" s="70">
        <f>IFERROR('2002'!$R49,)</f>
        <v>0.13080495356037153</v>
      </c>
      <c r="DF49" s="70">
        <f>IFERROR('2003'!$R49,)</f>
        <v>0.15838509316770186</v>
      </c>
      <c r="DG49" s="70">
        <f>IFERROR('2004'!$R49,)</f>
        <v>0.2233651726671565</v>
      </c>
      <c r="DH49" s="70">
        <f>IFERROR('2005'!$R49,)</f>
        <v>0.25814863102998697</v>
      </c>
      <c r="DI49" s="70">
        <f>IFERROR('2006'!R49,)</f>
        <v>0</v>
      </c>
      <c r="DJ49" s="70">
        <f>IFERROR('2007'!$R49,)</f>
        <v>0.20814479638009051</v>
      </c>
      <c r="DK49" s="70">
        <f>IFERROR('2008'!$R49,)</f>
        <v>0.19818799546998866</v>
      </c>
      <c r="DL49" s="70">
        <f>IFERROR('2009'!$R49,)</f>
        <v>0.19838056680161945</v>
      </c>
      <c r="DM49" s="485">
        <f>IFERROR('2010'!$R49,)</f>
        <v>0.20441988950276244</v>
      </c>
      <c r="DN49" s="486">
        <f>IFERROR('2011'!$R49,)</f>
        <v>0</v>
      </c>
    </row>
    <row r="50" spans="1:118" ht="14.4" thickTop="1" thickBot="1">
      <c r="A50" s="3" t="str">
        <f>'2011'!A50</f>
        <v>Klamath</v>
      </c>
      <c r="B50" s="3" t="str">
        <f>'2012'!B50</f>
        <v>Klamath Falls Humane Society</v>
      </c>
      <c r="C50" s="3">
        <f>SUM('2000'!G50:I50)</f>
        <v>1815</v>
      </c>
      <c r="D50" s="3">
        <f>SUM('2001'!F50:H50)</f>
        <v>1537</v>
      </c>
      <c r="E50" s="3">
        <f>'2002'!F50+'2002'!G50+'2002'!H50</f>
        <v>1711</v>
      </c>
      <c r="F50" s="3">
        <f>'2003'!F50+'2003'!G50+'2003'!H50</f>
        <v>1702</v>
      </c>
      <c r="G50" s="603">
        <f>AVERAGE(H50,F50)</f>
        <v>1623</v>
      </c>
      <c r="H50" s="3">
        <f>SUM('2005'!$F50:$H50)</f>
        <v>1544</v>
      </c>
      <c r="I50" s="603">
        <f>AVERAGE(J50,H50)</f>
        <v>1557.5</v>
      </c>
      <c r="J50" s="3">
        <f>SUM('2007'!$F50:$H50)</f>
        <v>1571</v>
      </c>
      <c r="K50" s="603">
        <f>J50+(N50-J50)/4</f>
        <v>1660.5</v>
      </c>
      <c r="L50" s="603">
        <f>K50+(N50-J50)/4</f>
        <v>1750</v>
      </c>
      <c r="M50" s="603">
        <f>L50+(N50-J50)/4</f>
        <v>1839.5</v>
      </c>
      <c r="N50" s="601">
        <f>SUM('2011'!$F50:$H50)</f>
        <v>1929</v>
      </c>
      <c r="O50" s="602">
        <f>N50</f>
        <v>1929</v>
      </c>
      <c r="P50" s="458">
        <f>'2000'!Q50</f>
        <v>1235</v>
      </c>
      <c r="Q50" s="9">
        <f>'2001'!P50</f>
        <v>1218</v>
      </c>
      <c r="R50" s="3">
        <f>'2002'!P50</f>
        <v>1410</v>
      </c>
      <c r="S50" s="3">
        <f>'2003'!P50</f>
        <v>1270</v>
      </c>
      <c r="T50" s="603">
        <f>AVERAGE(U50,S50)</f>
        <v>1191</v>
      </c>
      <c r="U50" s="3">
        <f>'2005'!P50</f>
        <v>1112</v>
      </c>
      <c r="V50" s="3">
        <f>'2006'!P50</f>
        <v>958</v>
      </c>
      <c r="W50" s="3">
        <f>'2007'!$P50</f>
        <v>1092</v>
      </c>
      <c r="X50" s="603">
        <f>W50+(AA50-W50)/4</f>
        <v>1185.75</v>
      </c>
      <c r="Y50" s="603">
        <f>X50+(AA50-W50)/4</f>
        <v>1279.5</v>
      </c>
      <c r="Z50" s="603">
        <f>Y50+(AA50-W50)/4</f>
        <v>1373.25</v>
      </c>
      <c r="AA50" s="3">
        <f>'2011'!$P50</f>
        <v>1467</v>
      </c>
      <c r="AB50" s="603">
        <f>AA50</f>
        <v>1467</v>
      </c>
      <c r="AC50" s="6">
        <f>SUM('2000'!$D50:$F50)</f>
        <v>2429</v>
      </c>
      <c r="AD50" s="3">
        <f>SUM('2001'!$C50:$E50)</f>
        <v>2271</v>
      </c>
      <c r="AE50" s="3">
        <f>SUM('2002'!$C50:$E50)</f>
        <v>1700</v>
      </c>
      <c r="AF50" s="3">
        <f>SUM('2003'!$C50:$E50)</f>
        <v>2005</v>
      </c>
      <c r="AG50" s="603">
        <f>AVERAGE(AH50,AF50)</f>
        <v>2171</v>
      </c>
      <c r="AH50" s="3">
        <f>SUM('2005'!$C50:$E50)</f>
        <v>2337</v>
      </c>
      <c r="AI50" s="603">
        <f>AVERAGE(AJ50,AH50)</f>
        <v>1736</v>
      </c>
      <c r="AJ50" s="3">
        <f>SUM('2007'!$C50:$E50)</f>
        <v>1135</v>
      </c>
      <c r="AK50" s="603">
        <f>AJ50+(AN50-AJ50)/4</f>
        <v>1274.75</v>
      </c>
      <c r="AL50" s="603">
        <f>AK50+(AN50-AJ50)/4</f>
        <v>1414.5</v>
      </c>
      <c r="AM50" s="603">
        <f>AL50+(AN50-AJ50)/4</f>
        <v>1554.25</v>
      </c>
      <c r="AN50" s="3">
        <f>SUM('2011'!$C50:$E50)</f>
        <v>1694</v>
      </c>
      <c r="AO50" s="603">
        <f>AN50</f>
        <v>1694</v>
      </c>
      <c r="AP50" s="6">
        <f>'2000'!$M50</f>
        <v>1308</v>
      </c>
      <c r="AQ50" s="9">
        <f>'2001'!$L50</f>
        <v>1132</v>
      </c>
      <c r="AR50" s="3">
        <f>'2002'!$L50</f>
        <v>849</v>
      </c>
      <c r="AS50" s="3">
        <f>'2003'!$L50</f>
        <v>888</v>
      </c>
      <c r="AT50" s="603">
        <f>AVERAGE(AU50,AS50)</f>
        <v>925.5</v>
      </c>
      <c r="AU50" s="3">
        <f>'2005'!$L50</f>
        <v>963</v>
      </c>
      <c r="AV50" s="3">
        <f>'2006'!L50</f>
        <v>567</v>
      </c>
      <c r="AW50" s="3">
        <f>'2007'!$L50</f>
        <v>394</v>
      </c>
      <c r="AX50" s="3">
        <f>'2008'!$L50</f>
        <v>0</v>
      </c>
      <c r="AY50" s="3">
        <f>'2009'!$L50</f>
        <v>0</v>
      </c>
      <c r="AZ50" s="5">
        <f>'2010'!$L50</f>
        <v>0</v>
      </c>
      <c r="BA50" s="5">
        <f>'2011'!$L50</f>
        <v>422</v>
      </c>
      <c r="BB50" s="611">
        <f>BA50</f>
        <v>422</v>
      </c>
      <c r="BC50" s="612">
        <f>'2000'!$I52</f>
        <v>0</v>
      </c>
      <c r="BD50" s="9">
        <f>'2001'!$H50</f>
        <v>0</v>
      </c>
      <c r="BE50" s="3">
        <f>'2002'!$H50</f>
        <v>0</v>
      </c>
      <c r="BF50" s="3">
        <f>'2003'!$H50</f>
        <v>0</v>
      </c>
      <c r="BG50" s="3">
        <f>'2004'!$H50</f>
        <v>0</v>
      </c>
      <c r="BH50" s="3">
        <f>'2005'!$H50</f>
        <v>0</v>
      </c>
      <c r="BI50" s="3">
        <f>'2006'!$H50</f>
        <v>0</v>
      </c>
      <c r="BJ50" s="3">
        <f>'2007'!$H50</f>
        <v>0</v>
      </c>
      <c r="BK50" s="3">
        <f>'2008'!$H50</f>
        <v>0</v>
      </c>
      <c r="BL50" s="3">
        <f>'2009'!$H50</f>
        <v>0</v>
      </c>
      <c r="BM50" s="5">
        <f>'2010'!$H50</f>
        <v>0</v>
      </c>
      <c r="BN50" s="72">
        <f>'2011'!$H50</f>
        <v>0</v>
      </c>
      <c r="BO50" s="5"/>
      <c r="BP50" s="6">
        <f>'2000'!$P52</f>
        <v>0</v>
      </c>
      <c r="BQ50" s="9">
        <f>'2001'!$O50</f>
        <v>81</v>
      </c>
      <c r="BR50" s="3">
        <f>'2002'!$O50</f>
        <v>0</v>
      </c>
      <c r="BS50" s="3">
        <f>'2003'!$O50</f>
        <v>0</v>
      </c>
      <c r="BT50" s="3">
        <f>'2004'!$O50</f>
        <v>0</v>
      </c>
      <c r="BU50" s="3">
        <f>'2005'!$O50</f>
        <v>61</v>
      </c>
      <c r="BV50" s="3">
        <f>'2006'!O50</f>
        <v>17</v>
      </c>
      <c r="BW50" s="3">
        <f>'2007'!$O50</f>
        <v>16</v>
      </c>
      <c r="BX50" s="3">
        <f>'2008'!$O50</f>
        <v>0</v>
      </c>
      <c r="BY50" s="3">
        <f>'2009'!$O50</f>
        <v>0</v>
      </c>
      <c r="BZ50" s="5">
        <f>'2010'!$O50</f>
        <v>0</v>
      </c>
      <c r="CA50" s="72">
        <f>'2011'!$O50</f>
        <v>10</v>
      </c>
      <c r="CB50" s="5"/>
      <c r="CC50" s="6">
        <f>'2000'!$F52</f>
        <v>0</v>
      </c>
      <c r="CD50" s="9">
        <f>'2001'!$E50</f>
        <v>0</v>
      </c>
      <c r="CE50" s="3">
        <f>'2002'!$E50</f>
        <v>0</v>
      </c>
      <c r="CF50" s="3">
        <f>'2003'!$O50</f>
        <v>0</v>
      </c>
      <c r="CG50" s="3">
        <f>'2004'!$E50</f>
        <v>0</v>
      </c>
      <c r="CH50" s="3">
        <f>'2005'!$E50</f>
        <v>0</v>
      </c>
      <c r="CI50" s="3">
        <f>'2006'!E50</f>
        <v>0</v>
      </c>
      <c r="CJ50" s="3">
        <f>'2007'!$E50</f>
        <v>0</v>
      </c>
      <c r="CK50" s="3">
        <f>'2008'!$E50</f>
        <v>0</v>
      </c>
      <c r="CL50" s="3">
        <f>'2009'!$E50</f>
        <v>0</v>
      </c>
      <c r="CM50" s="5">
        <f>'2010'!$E50</f>
        <v>0</v>
      </c>
      <c r="CN50" s="72">
        <f>'2011'!$E50</f>
        <v>0</v>
      </c>
      <c r="CO50" s="5"/>
      <c r="CP50" s="6">
        <f>'2000'!$L52</f>
        <v>0</v>
      </c>
      <c r="CQ50" s="9">
        <f>'2001'!$K50</f>
        <v>19</v>
      </c>
      <c r="CR50" s="3">
        <f>'2002'!$K50</f>
        <v>0</v>
      </c>
      <c r="CS50" s="3">
        <f>'2003'!$K50</f>
        <v>10</v>
      </c>
      <c r="CT50" s="3">
        <f>'2004'!$K50</f>
        <v>0</v>
      </c>
      <c r="CU50" s="3">
        <f>'2005'!$KM50</f>
        <v>0</v>
      </c>
      <c r="CV50" s="3">
        <f>'2006'!K50</f>
        <v>25</v>
      </c>
      <c r="CW50" s="3">
        <f>'2007'!$K50</f>
        <v>153</v>
      </c>
      <c r="CX50" s="3">
        <f>'2008'!$K50</f>
        <v>0</v>
      </c>
      <c r="CY50" s="3">
        <f>'2009'!$K50</f>
        <v>0</v>
      </c>
      <c r="CZ50" s="5">
        <f>'2010'!$K50</f>
        <v>0</v>
      </c>
      <c r="DA50" s="72">
        <f>'2011'!$K50</f>
        <v>435</v>
      </c>
      <c r="DB50" s="5"/>
      <c r="DC50" s="483">
        <f>IFERROR('2000'!$S52,"")</f>
        <v>0.26347668079951547</v>
      </c>
      <c r="DD50" s="70">
        <f>IFERROR('2001'!$R50,"")</f>
        <v>0.18714222809335096</v>
      </c>
      <c r="DE50" s="70">
        <f>IFERROR('2002'!$R50,)</f>
        <v>0.19058823529411764</v>
      </c>
      <c r="DF50" s="70">
        <f>IFERROR('2003'!$R50,)</f>
        <v>0.16807980049875312</v>
      </c>
      <c r="DG50" s="70">
        <f>IFERROR('2004'!$R50,)</f>
        <v>0</v>
      </c>
      <c r="DH50" s="70">
        <f>IFERROR('2005'!$R50,)</f>
        <v>0.19940094137783482</v>
      </c>
      <c r="DI50" s="70">
        <f>IFERROR('2006'!R50,)</f>
        <v>0</v>
      </c>
      <c r="DJ50" s="70">
        <f>IFERROR('2007'!$R50,)</f>
        <v>0</v>
      </c>
      <c r="DK50" s="70">
        <f>IFERROR('2008'!$R50,)</f>
        <v>0</v>
      </c>
      <c r="DL50" s="70">
        <f>IFERROR('2009'!$R50,)</f>
        <v>0</v>
      </c>
      <c r="DM50" s="485">
        <f>IFERROR('2010'!$R50,)</f>
        <v>0</v>
      </c>
      <c r="DN50" s="486">
        <f>IFERROR('2011'!$R50,)</f>
        <v>0.21546635182998819</v>
      </c>
    </row>
    <row r="51" spans="1:118" ht="14.4" thickTop="1" thickBot="1">
      <c r="A51" s="3" t="str">
        <f>'2011'!A51</f>
        <v>Lake</v>
      </c>
      <c r="B51" s="3" t="str">
        <f>'2012'!B51</f>
        <v>Lakeview Animal Hospital</v>
      </c>
      <c r="C51" s="3">
        <f>SUM('2000'!G51:I51)</f>
        <v>0</v>
      </c>
      <c r="D51" s="3">
        <f>SUM('2001'!F51:H51)</f>
        <v>0</v>
      </c>
      <c r="E51" s="3">
        <f>'2002'!F51+'2002'!G51+'2002'!H51</f>
        <v>0</v>
      </c>
      <c r="F51" s="3">
        <f>'2003'!F51+'2003'!G51+'2003'!H51</f>
        <v>0</v>
      </c>
      <c r="G51" s="3">
        <f>'2004'!F51+'2004'!G51+'2004'!H51</f>
        <v>0</v>
      </c>
      <c r="H51" s="3">
        <f>SUM('2005'!$F51:$H51)</f>
        <v>0</v>
      </c>
      <c r="I51" s="3">
        <f>SUM('2006'!$F51:$H51)</f>
        <v>0</v>
      </c>
      <c r="J51" s="3">
        <f>SUM('2007'!$F51:$H51)</f>
        <v>0</v>
      </c>
      <c r="K51" s="3">
        <f>SUM('2008'!$F51:$H51)</f>
        <v>0</v>
      </c>
      <c r="L51" s="3">
        <f>SUM('2009'!$F51:$H51)</f>
        <v>0</v>
      </c>
      <c r="M51" s="3">
        <f>SUM('2010'!$F51:$H51)</f>
        <v>0</v>
      </c>
      <c r="N51" s="3">
        <f>SUM('2011'!$F51:$H51)</f>
        <v>0</v>
      </c>
      <c r="O51" s="89">
        <f>SUM('2012'!$F51:$H51)</f>
        <v>0</v>
      </c>
      <c r="P51" s="458">
        <f>'2000'!Q51</f>
        <v>0</v>
      </c>
      <c r="Q51" s="9">
        <f>'2001'!P51</f>
        <v>0</v>
      </c>
      <c r="R51" s="3">
        <f>'2002'!P51</f>
        <v>0</v>
      </c>
      <c r="S51" s="3">
        <f>'2003'!P51</f>
        <v>0</v>
      </c>
      <c r="T51" s="3">
        <f>'2004'!P51</f>
        <v>0</v>
      </c>
      <c r="U51" s="3">
        <f>'2005'!P51</f>
        <v>0</v>
      </c>
      <c r="V51" s="3">
        <f>'2006'!P51</f>
        <v>0</v>
      </c>
      <c r="W51" s="3">
        <f>'2007'!$P51</f>
        <v>0</v>
      </c>
      <c r="X51" s="3">
        <f>'2008'!$P51</f>
        <v>0</v>
      </c>
      <c r="Y51" s="3">
        <f>'2009'!$P51</f>
        <v>0</v>
      </c>
      <c r="Z51" s="3">
        <f>'2010'!$P51</f>
        <v>0</v>
      </c>
      <c r="AA51" s="3">
        <f>'2011'!$P51</f>
        <v>0</v>
      </c>
      <c r="AB51" s="89">
        <f>'2012'!$P51</f>
        <v>0</v>
      </c>
      <c r="AC51" s="6">
        <f>SUM('2000'!$D51:$F51)</f>
        <v>0</v>
      </c>
      <c r="AD51" s="3">
        <f>SUM('2001'!$C51:$E51)</f>
        <v>0</v>
      </c>
      <c r="AE51" s="3">
        <f>SUM('2002'!$C51:$E51)</f>
        <v>65</v>
      </c>
      <c r="AF51" s="3">
        <f>SUM('2003'!$C51:$E51)</f>
        <v>68</v>
      </c>
      <c r="AG51" s="3">
        <f>SUM('2004'!$C51:$E51)</f>
        <v>0</v>
      </c>
      <c r="AH51" s="3">
        <f>SUM('2005'!$C51:$E51)</f>
        <v>0</v>
      </c>
      <c r="AI51" s="3">
        <f>SUM('2006'!$C51:$E51)</f>
        <v>0</v>
      </c>
      <c r="AJ51" s="3">
        <f>SUM('2007'!$C51:$E51)</f>
        <v>0</v>
      </c>
      <c r="AK51" s="3">
        <f>SUM('2008'!$C51:$E51)</f>
        <v>0</v>
      </c>
      <c r="AL51" s="3">
        <f>SUM('2009'!$C51:$E51)</f>
        <v>0</v>
      </c>
      <c r="AM51" s="3">
        <f>SUM('2010'!$C51:$E51)</f>
        <v>0</v>
      </c>
      <c r="AN51" s="3">
        <f>SUM('2011'!$C51:$E51)</f>
        <v>0</v>
      </c>
      <c r="AO51" s="89">
        <f>SUM('2012'!$C51:$E51)</f>
        <v>0</v>
      </c>
      <c r="AP51" s="6">
        <f>'2000'!$M51</f>
        <v>0</v>
      </c>
      <c r="AQ51" s="603">
        <f>AVERAGE(AR51,AP51)</f>
        <v>18.5</v>
      </c>
      <c r="AR51" s="3">
        <f>'2002'!$L51</f>
        <v>37</v>
      </c>
      <c r="AS51" s="3">
        <f>'2003'!$L51</f>
        <v>0</v>
      </c>
      <c r="AT51" s="3">
        <f>'2004'!$L51</f>
        <v>0</v>
      </c>
      <c r="AU51" s="3">
        <f>'2005'!$L51</f>
        <v>0</v>
      </c>
      <c r="AV51" s="3">
        <f>'2006'!L51</f>
        <v>0</v>
      </c>
      <c r="AW51" s="3">
        <f>'2007'!$L51</f>
        <v>0</v>
      </c>
      <c r="AX51" s="3">
        <f>'2008'!$L51</f>
        <v>0</v>
      </c>
      <c r="AY51" s="3">
        <f>'2009'!$L51</f>
        <v>0</v>
      </c>
      <c r="AZ51" s="5">
        <f>'2010'!$L51</f>
        <v>0</v>
      </c>
      <c r="BA51" s="5">
        <f>'2011'!$L51</f>
        <v>0</v>
      </c>
      <c r="BB51" s="477">
        <f>'2012'!$L51</f>
        <v>0</v>
      </c>
      <c r="BC51" s="612">
        <f>'2000'!$I53</f>
        <v>0</v>
      </c>
      <c r="BD51" s="9">
        <f>'2001'!$H51</f>
        <v>0</v>
      </c>
      <c r="BE51" s="3">
        <f>'2002'!$H51</f>
        <v>0</v>
      </c>
      <c r="BF51" s="3">
        <f>'2003'!$H51</f>
        <v>0</v>
      </c>
      <c r="BG51" s="3">
        <f>'2004'!$H51</f>
        <v>0</v>
      </c>
      <c r="BH51" s="3">
        <f>'2005'!$H51</f>
        <v>0</v>
      </c>
      <c r="BI51" s="3">
        <f>'2006'!$H51</f>
        <v>0</v>
      </c>
      <c r="BJ51" s="3">
        <f>'2007'!$H51</f>
        <v>0</v>
      </c>
      <c r="BK51" s="3">
        <f>'2008'!$H51</f>
        <v>0</v>
      </c>
      <c r="BL51" s="3">
        <f>'2009'!$H51</f>
        <v>0</v>
      </c>
      <c r="BM51" s="5">
        <f>'2010'!$H51</f>
        <v>0</v>
      </c>
      <c r="BN51" s="72">
        <f>'2011'!$H51</f>
        <v>0</v>
      </c>
      <c r="BO51" s="5"/>
      <c r="BP51" s="6">
        <f>'2000'!$P53</f>
        <v>0</v>
      </c>
      <c r="BQ51" s="9">
        <f>'2001'!$O51</f>
        <v>0</v>
      </c>
      <c r="BR51" s="3">
        <f>'2002'!$O51</f>
        <v>0</v>
      </c>
      <c r="BS51" s="3">
        <f>'2003'!$O51</f>
        <v>0</v>
      </c>
      <c r="BT51" s="3">
        <f>'2004'!$O51</f>
        <v>0</v>
      </c>
      <c r="BU51" s="3">
        <f>'2005'!$O51</f>
        <v>0</v>
      </c>
      <c r="BV51" s="3">
        <f>'2006'!O51</f>
        <v>0</v>
      </c>
      <c r="BW51" s="3">
        <f>'2007'!$O51</f>
        <v>0</v>
      </c>
      <c r="BX51" s="3">
        <f>'2008'!$O51</f>
        <v>0</v>
      </c>
      <c r="BY51" s="3">
        <f>'2009'!$O51</f>
        <v>0</v>
      </c>
      <c r="BZ51" s="5">
        <f>'2010'!$O51</f>
        <v>0</v>
      </c>
      <c r="CA51" s="72">
        <f>'2011'!$O51</f>
        <v>0</v>
      </c>
      <c r="CB51" s="5"/>
      <c r="CC51" s="6">
        <f>'2000'!$F53</f>
        <v>0</v>
      </c>
      <c r="CD51" s="9">
        <f>'2001'!$E51</f>
        <v>0</v>
      </c>
      <c r="CE51" s="3">
        <f>'2002'!$E51</f>
        <v>0</v>
      </c>
      <c r="CF51" s="3">
        <f>'2003'!$O51</f>
        <v>0</v>
      </c>
      <c r="CG51" s="3">
        <f>'2004'!$E51</f>
        <v>0</v>
      </c>
      <c r="CH51" s="3">
        <f>'2005'!$E51</f>
        <v>0</v>
      </c>
      <c r="CI51" s="3">
        <f>'2006'!E51</f>
        <v>0</v>
      </c>
      <c r="CJ51" s="3">
        <f>'2007'!$E51</f>
        <v>0</v>
      </c>
      <c r="CK51" s="3">
        <f>'2008'!$E51</f>
        <v>0</v>
      </c>
      <c r="CL51" s="3">
        <f>'2009'!$E51</f>
        <v>0</v>
      </c>
      <c r="CM51" s="5">
        <f>'2010'!$E51</f>
        <v>0</v>
      </c>
      <c r="CN51" s="72">
        <f>'2011'!$E51</f>
        <v>0</v>
      </c>
      <c r="CO51" s="5"/>
      <c r="CP51" s="6">
        <f>'2000'!$L53</f>
        <v>0</v>
      </c>
      <c r="CQ51" s="9">
        <f>'2001'!$K51</f>
        <v>0</v>
      </c>
      <c r="CR51" s="3">
        <f>'2002'!$K51</f>
        <v>0</v>
      </c>
      <c r="CS51" s="3">
        <f>'2003'!$K51</f>
        <v>0</v>
      </c>
      <c r="CT51" s="3">
        <f>'2004'!$K51</f>
        <v>0</v>
      </c>
      <c r="CU51" s="3">
        <f>'2005'!$KM51</f>
        <v>0</v>
      </c>
      <c r="CV51" s="3">
        <f>'2006'!K51</f>
        <v>0</v>
      </c>
      <c r="CW51" s="3">
        <f>'2007'!$K51</f>
        <v>0</v>
      </c>
      <c r="CX51" s="3">
        <f>'2008'!$K51</f>
        <v>0</v>
      </c>
      <c r="CY51" s="3">
        <f>'2009'!$K51</f>
        <v>0</v>
      </c>
      <c r="CZ51" s="5">
        <f>'2010'!$K51</f>
        <v>0</v>
      </c>
      <c r="DA51" s="72">
        <f>'2011'!$K51</f>
        <v>0</v>
      </c>
      <c r="DB51" s="5"/>
      <c r="DC51" s="483">
        <f>IFERROR('2000'!$S53,"")</f>
        <v>0.30564263322884011</v>
      </c>
      <c r="DD51" s="70" t="str">
        <f>IFERROR('2001'!$R51,"")</f>
        <v/>
      </c>
      <c r="DE51" s="70">
        <f>IFERROR('2002'!$R51,)</f>
        <v>0.23076923076923078</v>
      </c>
      <c r="DF51" s="70">
        <f>IFERROR('2003'!$R51,)</f>
        <v>0</v>
      </c>
      <c r="DG51" s="70">
        <f>IFERROR('2004'!$R51,)</f>
        <v>0</v>
      </c>
      <c r="DH51" s="70">
        <f>IFERROR('2005'!$R51,)</f>
        <v>0</v>
      </c>
      <c r="DI51" s="70">
        <f>IFERROR('2006'!R51,)</f>
        <v>0</v>
      </c>
      <c r="DJ51" s="70">
        <f>IFERROR('2007'!$R51,)</f>
        <v>0</v>
      </c>
      <c r="DK51" s="70">
        <f>IFERROR('2008'!$R51,)</f>
        <v>0</v>
      </c>
      <c r="DL51" s="70">
        <f>IFERROR('2009'!$R51,)</f>
        <v>0</v>
      </c>
      <c r="DM51" s="485">
        <f>IFERROR('2010'!$R51,)</f>
        <v>0</v>
      </c>
      <c r="DN51" s="486">
        <f>IFERROR('2011'!$R51,)</f>
        <v>0</v>
      </c>
    </row>
    <row r="52" spans="1:118" ht="13.8" thickTop="1">
      <c r="A52" s="3" t="str">
        <f>'2011'!A52</f>
        <v>Lane</v>
      </c>
      <c r="B52" s="3" t="str">
        <f>'2012'!B52</f>
        <v>First Avenue Shelter - Lane County</v>
      </c>
      <c r="C52" s="3">
        <f>SUM('2000'!G52:I52)</f>
        <v>1797</v>
      </c>
      <c r="D52" s="3">
        <f>SUM('2001'!F52:H52)</f>
        <v>1785</v>
      </c>
      <c r="E52" s="3">
        <f>'2002'!F52+'2002'!G52+'2002'!H52</f>
        <v>2192</v>
      </c>
      <c r="F52" s="3">
        <f>'2003'!F52+'2003'!G52+'2003'!H52</f>
        <v>1118</v>
      </c>
      <c r="G52" s="3">
        <f>'2004'!F52+'2004'!G52+'2004'!H52</f>
        <v>1269</v>
      </c>
      <c r="H52" s="3">
        <f>SUM('2005'!$F52:$H52)</f>
        <v>966</v>
      </c>
      <c r="I52" s="3">
        <f>SUM('2006'!$F52:$H52)</f>
        <v>1256</v>
      </c>
      <c r="J52" s="3">
        <f>SUM('2007'!$F52:$H52)</f>
        <v>1708</v>
      </c>
      <c r="K52" s="3">
        <f>SUM('2008'!$F52:$H52)</f>
        <v>770</v>
      </c>
      <c r="L52" s="3">
        <f>SUM('2009'!$F52:$H52)</f>
        <v>613</v>
      </c>
      <c r="M52" s="3">
        <f>SUM('2010'!$F52:$H52)</f>
        <v>590</v>
      </c>
      <c r="N52" s="3">
        <f>SUM('2011'!$F52:$H52)</f>
        <v>598</v>
      </c>
      <c r="O52" s="89">
        <f>SUM('2012'!$F52:$H52)</f>
        <v>565</v>
      </c>
      <c r="P52" s="458">
        <f>'2000'!Q52</f>
        <v>1601</v>
      </c>
      <c r="Q52" s="9">
        <f>'2001'!P52</f>
        <v>2007</v>
      </c>
      <c r="R52" s="3">
        <f>'2002'!P52</f>
        <v>1872</v>
      </c>
      <c r="S52" s="3">
        <f>'2003'!P52</f>
        <v>1062</v>
      </c>
      <c r="T52" s="3">
        <f>'2004'!P52</f>
        <v>920</v>
      </c>
      <c r="U52" s="3">
        <f>'2005'!P52</f>
        <v>1380</v>
      </c>
      <c r="V52" s="3">
        <f>'2006'!P52</f>
        <v>668</v>
      </c>
      <c r="W52" s="3">
        <f>'2007'!$P52</f>
        <v>1052</v>
      </c>
      <c r="X52" s="3">
        <f>'2008'!$P52</f>
        <v>206</v>
      </c>
      <c r="Y52" s="3">
        <f>'2009'!$P52</f>
        <v>48</v>
      </c>
      <c r="Z52" s="3">
        <f>'2010'!$P52</f>
        <v>84</v>
      </c>
      <c r="AA52" s="3">
        <f>'2011'!$P52</f>
        <v>53</v>
      </c>
      <c r="AB52" s="89">
        <f>'2012'!$P52</f>
        <v>63</v>
      </c>
      <c r="AC52" s="6">
        <f>SUM('2000'!$D52:$F52)</f>
        <v>1651</v>
      </c>
      <c r="AD52" s="3">
        <f>SUM('2001'!$C52:$E52)</f>
        <v>1565</v>
      </c>
      <c r="AE52" s="3">
        <f>SUM('2002'!$C52:$E52)</f>
        <v>1124</v>
      </c>
      <c r="AF52" s="3">
        <f>SUM('2003'!$C52:$E52)</f>
        <v>2278</v>
      </c>
      <c r="AG52" s="3">
        <f>SUM('2004'!$C52:$E52)</f>
        <v>1459</v>
      </c>
      <c r="AH52" s="3">
        <f>SUM('2005'!$C52:$E52)</f>
        <v>1003</v>
      </c>
      <c r="AI52" s="3">
        <f>SUM('2006'!$C52:$E52)</f>
        <v>1920</v>
      </c>
      <c r="AJ52" s="3">
        <f>SUM('2007'!$C52:$E52)</f>
        <v>1864</v>
      </c>
      <c r="AK52" s="3">
        <f>SUM('2008'!$C52:$E52)</f>
        <v>1500</v>
      </c>
      <c r="AL52" s="3">
        <f>SUM('2009'!$C52:$E52)</f>
        <v>1325</v>
      </c>
      <c r="AM52" s="3">
        <f>SUM('2010'!$C52:$E52)</f>
        <v>1237</v>
      </c>
      <c r="AN52" s="3">
        <f>SUM('2011'!$C52:$E52)</f>
        <v>1241</v>
      </c>
      <c r="AO52" s="89">
        <f>SUM('2012'!$C52:$E52)</f>
        <v>1086</v>
      </c>
      <c r="AP52" s="6">
        <f>'2000'!$M52</f>
        <v>740</v>
      </c>
      <c r="AQ52" s="9">
        <f>'2001'!$L52</f>
        <v>549</v>
      </c>
      <c r="AR52" s="3">
        <f>'2002'!$L52</f>
        <v>667</v>
      </c>
      <c r="AS52" s="3">
        <f>'2003'!$L52</f>
        <v>913</v>
      </c>
      <c r="AT52" s="3">
        <f>'2004'!$L52</f>
        <v>402</v>
      </c>
      <c r="AU52" s="3">
        <f>'2005'!$L52</f>
        <v>465</v>
      </c>
      <c r="AV52" s="3">
        <f>'2006'!L52</f>
        <v>443</v>
      </c>
      <c r="AW52" s="3">
        <f>'2007'!$L52</f>
        <v>217</v>
      </c>
      <c r="AX52" s="3">
        <f>'2008'!$L52</f>
        <v>128</v>
      </c>
      <c r="AY52" s="3">
        <f>'2009'!$L52</f>
        <v>46</v>
      </c>
      <c r="AZ52" s="5">
        <f>'2010'!$L52</f>
        <v>64</v>
      </c>
      <c r="BA52" s="5">
        <f>'2011'!$L52</f>
        <v>43</v>
      </c>
      <c r="BB52" s="477">
        <f>'2012'!$L52</f>
        <v>28</v>
      </c>
      <c r="BC52" s="612">
        <f>'2000'!$I54</f>
        <v>0</v>
      </c>
      <c r="BD52" s="9">
        <f>'2001'!$H52</f>
        <v>0</v>
      </c>
      <c r="BE52" s="3">
        <f>'2002'!$H52</f>
        <v>0</v>
      </c>
      <c r="BF52" s="3">
        <f>'2003'!$H52</f>
        <v>0</v>
      </c>
      <c r="BG52" s="3">
        <f>'2004'!$H52</f>
        <v>0</v>
      </c>
      <c r="BH52" s="3">
        <f>'2005'!$H52</f>
        <v>0</v>
      </c>
      <c r="BI52" s="3">
        <f>'2006'!$H52</f>
        <v>0</v>
      </c>
      <c r="BJ52" s="3">
        <f>'2007'!$H52</f>
        <v>0</v>
      </c>
      <c r="BK52" s="3">
        <f>'2008'!$H52</f>
        <v>0</v>
      </c>
      <c r="BL52" s="3">
        <f>'2009'!$H52</f>
        <v>0</v>
      </c>
      <c r="BM52" s="5">
        <f>'2010'!$H52</f>
        <v>0</v>
      </c>
      <c r="BN52" s="72">
        <f>'2011'!$H52</f>
        <v>0</v>
      </c>
      <c r="BO52" s="5"/>
      <c r="BP52" s="6">
        <f>'2000'!$P54</f>
        <v>0</v>
      </c>
      <c r="BQ52" s="9">
        <f>'2001'!$O52</f>
        <v>0</v>
      </c>
      <c r="BR52" s="3">
        <f>'2002'!$O52</f>
        <v>0</v>
      </c>
      <c r="BS52" s="3">
        <f>'2003'!$O52</f>
        <v>0</v>
      </c>
      <c r="BT52" s="3">
        <f>'2004'!$O52</f>
        <v>0</v>
      </c>
      <c r="BU52" s="3">
        <f>'2005'!$O52</f>
        <v>0</v>
      </c>
      <c r="BV52" s="3">
        <f>'2006'!O52</f>
        <v>132</v>
      </c>
      <c r="BW52" s="3">
        <f>'2007'!$O52</f>
        <v>108</v>
      </c>
      <c r="BX52" s="3">
        <f>'2008'!$O52</f>
        <v>52</v>
      </c>
      <c r="BY52" s="3">
        <f>'2009'!$O52</f>
        <v>24</v>
      </c>
      <c r="BZ52" s="5">
        <f>'2010'!$O52</f>
        <v>40</v>
      </c>
      <c r="CA52" s="72">
        <f>'2011'!$O52</f>
        <v>37</v>
      </c>
      <c r="CB52" s="5"/>
      <c r="CC52" s="6">
        <f>'2000'!$F54</f>
        <v>0</v>
      </c>
      <c r="CD52" s="9">
        <f>'2001'!$E52</f>
        <v>0</v>
      </c>
      <c r="CE52" s="3">
        <f>'2002'!$E52</f>
        <v>0</v>
      </c>
      <c r="CF52" s="3">
        <f>'2003'!$O52</f>
        <v>0</v>
      </c>
      <c r="CG52" s="3">
        <f>'2004'!$E52</f>
        <v>0</v>
      </c>
      <c r="CH52" s="3">
        <f>'2005'!$E52</f>
        <v>0</v>
      </c>
      <c r="CI52" s="3">
        <f>'2006'!E52</f>
        <v>0</v>
      </c>
      <c r="CJ52" s="3">
        <f>'2007'!$E52</f>
        <v>0</v>
      </c>
      <c r="CK52" s="3">
        <f>'2008'!$E52</f>
        <v>0</v>
      </c>
      <c r="CL52" s="3">
        <f>'2009'!$E52</f>
        <v>0</v>
      </c>
      <c r="CM52" s="5">
        <f>'2010'!$E52</f>
        <v>0</v>
      </c>
      <c r="CN52" s="72">
        <f>'2011'!$E52</f>
        <v>0</v>
      </c>
      <c r="CO52" s="5"/>
      <c r="CP52" s="6">
        <f>'2000'!$L54</f>
        <v>202</v>
      </c>
      <c r="CQ52" s="9">
        <f>'2001'!$K52</f>
        <v>0</v>
      </c>
      <c r="CR52" s="3">
        <f>'2002'!$K52</f>
        <v>0</v>
      </c>
      <c r="CS52" s="3">
        <f>'2003'!$K52</f>
        <v>0</v>
      </c>
      <c r="CT52" s="3">
        <f>'2004'!$K52</f>
        <v>0</v>
      </c>
      <c r="CU52" s="3">
        <f>'2005'!$KM52</f>
        <v>0</v>
      </c>
      <c r="CV52" s="3">
        <f>'2006'!K52</f>
        <v>368</v>
      </c>
      <c r="CW52" s="3">
        <f>'2007'!$K52</f>
        <v>289</v>
      </c>
      <c r="CX52" s="3">
        <f>'2008'!$K52</f>
        <v>237</v>
      </c>
      <c r="CY52" s="3">
        <f>'2009'!$K52</f>
        <v>111</v>
      </c>
      <c r="CZ52" s="5">
        <f>'2010'!$K52</f>
        <v>81</v>
      </c>
      <c r="DA52" s="72">
        <f>'2011'!$K52</f>
        <v>131</v>
      </c>
      <c r="DB52" s="5"/>
      <c r="DC52" s="483">
        <f>IFERROR('2000'!$S54,"")</f>
        <v>0.26485148514851486</v>
      </c>
      <c r="DD52" s="70">
        <f>IFERROR('2001'!$R52,"")</f>
        <v>0.38338658146964855</v>
      </c>
      <c r="DE52" s="70">
        <f>IFERROR('2002'!$R52,)</f>
        <v>0.51245551601423489</v>
      </c>
      <c r="DF52" s="70">
        <f>IFERROR('2003'!$R52,)</f>
        <v>0.31299385425812115</v>
      </c>
      <c r="DG52" s="70">
        <f>IFERROR('2004'!$R52,)</f>
        <v>0.44962302947224125</v>
      </c>
      <c r="DH52" s="70">
        <f>IFERROR('2005'!$R52,)</f>
        <v>0.74875373878364904</v>
      </c>
      <c r="DI52" s="70">
        <f>IFERROR('2006'!R52,)</f>
        <v>0.36822916666666666</v>
      </c>
      <c r="DJ52" s="70">
        <f>IFERROR('2007'!$R52,)</f>
        <v>0.39377682403433478</v>
      </c>
      <c r="DK52" s="70">
        <f>IFERROR('2008'!$R52,)</f>
        <v>0.42466666666666669</v>
      </c>
      <c r="DL52" s="70">
        <f>IFERROR('2009'!$R52,)</f>
        <v>0.47396226415094339</v>
      </c>
      <c r="DM52" s="485">
        <f>IFERROR('2010'!$R52,)</f>
        <v>0.50282942603071945</v>
      </c>
      <c r="DN52" s="486">
        <f>IFERROR('2011'!$R52,)</f>
        <v>0.46817082997582593</v>
      </c>
    </row>
    <row r="53" spans="1:118" ht="13.8" thickBot="1">
      <c r="A53" s="3" t="str">
        <f>'2011'!A53</f>
        <v>Lincoln</v>
      </c>
      <c r="B53" s="3" t="str">
        <f>'2012'!B53</f>
        <v>Lincoln County Animal Shelter</v>
      </c>
      <c r="C53" s="3">
        <f>SUM('2000'!G53:I53)</f>
        <v>904</v>
      </c>
      <c r="D53" s="3">
        <f>SUM('2001'!F53:H53)</f>
        <v>0</v>
      </c>
      <c r="E53" s="3">
        <f>'2002'!F53+'2002'!G53+'2002'!H53</f>
        <v>537</v>
      </c>
      <c r="F53" s="3">
        <f>'2003'!F53+'2003'!G53+'2003'!H53</f>
        <v>464</v>
      </c>
      <c r="G53" s="3">
        <f>'2004'!F53+'2004'!G53+'2004'!H53</f>
        <v>508</v>
      </c>
      <c r="H53" s="3">
        <f>SUM('2005'!$F53:$H53)</f>
        <v>794</v>
      </c>
      <c r="I53" s="3">
        <f>SUM('2006'!$F53:$H53)</f>
        <v>610</v>
      </c>
      <c r="J53" s="3">
        <f>SUM('2007'!$F53:$H53)</f>
        <v>700</v>
      </c>
      <c r="K53" s="3">
        <f>SUM('2008'!$F53:$H53)</f>
        <v>754</v>
      </c>
      <c r="L53" s="3">
        <f>SUM('2009'!$F53:$H53)</f>
        <v>598</v>
      </c>
      <c r="M53" s="3">
        <f>SUM('2010'!$F53:$H53)</f>
        <v>374</v>
      </c>
      <c r="N53" s="3">
        <f>SUM('2011'!$F53:$H53)</f>
        <v>490</v>
      </c>
      <c r="O53" s="89">
        <f>SUM('2012'!$F53:$H53)</f>
        <v>485</v>
      </c>
      <c r="P53" s="458">
        <f>'2000'!Q53</f>
        <v>664</v>
      </c>
      <c r="Q53" s="9">
        <f>'2001'!P53</f>
        <v>227</v>
      </c>
      <c r="R53" s="3">
        <f>'2002'!P53</f>
        <v>249</v>
      </c>
      <c r="S53" s="3">
        <f>'2003'!P53</f>
        <v>231</v>
      </c>
      <c r="T53" s="3">
        <f>'2004'!P53</f>
        <v>179</v>
      </c>
      <c r="U53" s="3">
        <f>'2005'!P53</f>
        <v>307</v>
      </c>
      <c r="V53" s="3">
        <f>'2006'!P53</f>
        <v>158</v>
      </c>
      <c r="W53" s="3">
        <f>'2007'!$P53</f>
        <v>236</v>
      </c>
      <c r="X53" s="3">
        <f>'2008'!$P53</f>
        <v>314</v>
      </c>
      <c r="Y53" s="3">
        <f>'2009'!$P53</f>
        <v>197</v>
      </c>
      <c r="Z53" s="3">
        <f>'2010'!$P53</f>
        <v>86</v>
      </c>
      <c r="AA53" s="3">
        <f>'2011'!$P53</f>
        <v>157</v>
      </c>
      <c r="AB53" s="89">
        <f>'2012'!$P53</f>
        <v>157</v>
      </c>
      <c r="AC53" s="6">
        <f>SUM('2000'!$D53:$F53)</f>
        <v>638</v>
      </c>
      <c r="AD53" s="3">
        <f>SUM('2001'!$C53:$E53)</f>
        <v>0</v>
      </c>
      <c r="AE53" s="3">
        <f>SUM('2002'!$C53:$E53)</f>
        <v>573</v>
      </c>
      <c r="AF53" s="3">
        <f>SUM('2003'!$C53:$E53)</f>
        <v>493</v>
      </c>
      <c r="AG53" s="3">
        <f>SUM('2004'!$C53:$E53)</f>
        <v>427</v>
      </c>
      <c r="AH53" s="3">
        <f>SUM('2005'!$C53:$E53)</f>
        <v>501</v>
      </c>
      <c r="AI53" s="3">
        <f>SUM('2006'!$C53:$E53)</f>
        <v>500</v>
      </c>
      <c r="AJ53" s="3">
        <f>SUM('2007'!$C53:$E53)</f>
        <v>468</v>
      </c>
      <c r="AK53" s="3">
        <f>SUM('2008'!$C53:$E53)</f>
        <v>653</v>
      </c>
      <c r="AL53" s="3">
        <f>SUM('2009'!$C53:$E53)</f>
        <v>446</v>
      </c>
      <c r="AM53" s="3">
        <f>SUM('2010'!$C53:$E53)</f>
        <v>437</v>
      </c>
      <c r="AN53" s="3">
        <f>SUM('2011'!$C53:$E53)</f>
        <v>467</v>
      </c>
      <c r="AO53" s="89">
        <f>SUM('2012'!$C53:$E53)</f>
        <v>471</v>
      </c>
      <c r="AP53" s="6">
        <f>'2000'!$M53</f>
        <v>242</v>
      </c>
      <c r="AQ53" s="9">
        <f>'2001'!$L53</f>
        <v>83</v>
      </c>
      <c r="AR53" s="3">
        <f>'2002'!$L53</f>
        <v>157</v>
      </c>
      <c r="AS53" s="3">
        <f>'2003'!$L53</f>
        <v>126</v>
      </c>
      <c r="AT53" s="3">
        <f>'2004'!$L53</f>
        <v>92</v>
      </c>
      <c r="AU53" s="3">
        <f>'2005'!$L53</f>
        <v>65</v>
      </c>
      <c r="AV53" s="3">
        <f>'2006'!L53</f>
        <v>44</v>
      </c>
      <c r="AW53" s="3">
        <f>'2007'!$L53</f>
        <v>56</v>
      </c>
      <c r="AX53" s="3">
        <f>'2008'!$L53</f>
        <v>59</v>
      </c>
      <c r="AY53" s="3">
        <f>'2009'!$L53</f>
        <v>72</v>
      </c>
      <c r="AZ53" s="5">
        <f>'2010'!$L53</f>
        <v>28</v>
      </c>
      <c r="BA53" s="5">
        <f>'2011'!$L53</f>
        <v>48</v>
      </c>
      <c r="BB53" s="477">
        <f>'2012'!$L53</f>
        <v>59</v>
      </c>
      <c r="BC53" s="612">
        <f>'2000'!$I55</f>
        <v>0</v>
      </c>
      <c r="BD53" s="9">
        <f>'2001'!$H53</f>
        <v>0</v>
      </c>
      <c r="BE53" s="3">
        <f>'2002'!$H53</f>
        <v>0</v>
      </c>
      <c r="BF53" s="3">
        <f>'2003'!$H53</f>
        <v>0</v>
      </c>
      <c r="BG53" s="3">
        <f>'2004'!$H53</f>
        <v>0</v>
      </c>
      <c r="BH53" s="3">
        <f>'2005'!$H53</f>
        <v>0</v>
      </c>
      <c r="BI53" s="3">
        <f>'2006'!$H53</f>
        <v>0</v>
      </c>
      <c r="BJ53" s="3">
        <f>'2007'!$H53</f>
        <v>0</v>
      </c>
      <c r="BK53" s="3">
        <f>'2008'!$H53</f>
        <v>2</v>
      </c>
      <c r="BL53" s="3">
        <f>'2009'!$H53</f>
        <v>2</v>
      </c>
      <c r="BM53" s="5">
        <f>'2010'!$H53</f>
        <v>0</v>
      </c>
      <c r="BN53" s="72">
        <f>'2011'!$H53</f>
        <v>8</v>
      </c>
      <c r="BO53" s="5"/>
      <c r="BP53" s="6">
        <f>'2000'!$P55</f>
        <v>0</v>
      </c>
      <c r="BQ53" s="9">
        <f>'2001'!$O53</f>
        <v>0</v>
      </c>
      <c r="BR53" s="3">
        <f>'2002'!$O53</f>
        <v>0</v>
      </c>
      <c r="BS53" s="3">
        <f>'2003'!$O53</f>
        <v>0</v>
      </c>
      <c r="BT53" s="3">
        <f>'2004'!$O53</f>
        <v>13</v>
      </c>
      <c r="BU53" s="3">
        <f>'2005'!$O53</f>
        <v>37</v>
      </c>
      <c r="BV53" s="3">
        <f>'2006'!O53</f>
        <v>29</v>
      </c>
      <c r="BW53" s="3">
        <f>'2007'!$O53</f>
        <v>43</v>
      </c>
      <c r="BX53" s="3">
        <f>'2008'!$O53</f>
        <v>6</v>
      </c>
      <c r="BY53" s="3">
        <f>'2009'!$O53</f>
        <v>10</v>
      </c>
      <c r="BZ53" s="5">
        <f>'2010'!$O53</f>
        <v>9</v>
      </c>
      <c r="CA53" s="72">
        <f>'2011'!$O53</f>
        <v>34</v>
      </c>
      <c r="CB53" s="5"/>
      <c r="CC53" s="6">
        <f>'2000'!$F55</f>
        <v>0</v>
      </c>
      <c r="CD53" s="9">
        <f>'2001'!$E53</f>
        <v>0</v>
      </c>
      <c r="CE53" s="3">
        <f>'2002'!$E53</f>
        <v>0</v>
      </c>
      <c r="CF53" s="3">
        <f>'2003'!$O53</f>
        <v>0</v>
      </c>
      <c r="CG53" s="3">
        <f>'2004'!$E53</f>
        <v>0</v>
      </c>
      <c r="CH53" s="3">
        <f>'2005'!$E53</f>
        <v>0</v>
      </c>
      <c r="CI53" s="3">
        <f>'2006'!E53</f>
        <v>0</v>
      </c>
      <c r="CJ53" s="3">
        <f>'2007'!$E53</f>
        <v>0</v>
      </c>
      <c r="CK53" s="3">
        <f>'2008'!$E53</f>
        <v>115</v>
      </c>
      <c r="CL53" s="3">
        <f>'2009'!$E53</f>
        <v>65</v>
      </c>
      <c r="CM53" s="5">
        <f>'2010'!$E53</f>
        <v>4</v>
      </c>
      <c r="CN53" s="72">
        <f>'2011'!$E53</f>
        <v>0</v>
      </c>
      <c r="CO53" s="5"/>
      <c r="CP53" s="6">
        <f>'2000'!$L55</f>
        <v>0</v>
      </c>
      <c r="CQ53" s="9">
        <f>'2001'!$K53</f>
        <v>0</v>
      </c>
      <c r="CR53" s="3">
        <f>'2002'!$K53</f>
        <v>28</v>
      </c>
      <c r="CS53" s="3">
        <f>'2003'!$K53</f>
        <v>0</v>
      </c>
      <c r="CT53" s="3">
        <f>'2004'!$K53</f>
        <v>17</v>
      </c>
      <c r="CU53" s="3">
        <f>'2005'!$KM53</f>
        <v>0</v>
      </c>
      <c r="CV53" s="3">
        <f>'2006'!K53</f>
        <v>62</v>
      </c>
      <c r="CW53" s="3">
        <f>'2007'!$K53</f>
        <v>44</v>
      </c>
      <c r="CX53" s="3">
        <f>'2008'!$K53</f>
        <v>68</v>
      </c>
      <c r="CY53" s="3">
        <f>'2009'!$K53</f>
        <v>17</v>
      </c>
      <c r="CZ53" s="5">
        <f>'2010'!$K53</f>
        <v>50</v>
      </c>
      <c r="DA53" s="72">
        <f>'2011'!$K53</f>
        <v>55</v>
      </c>
      <c r="DB53" s="5"/>
      <c r="DC53" s="483" t="str">
        <f>IFERROR('2000'!$S55,"")</f>
        <v/>
      </c>
      <c r="DD53" s="70" t="str">
        <f>IFERROR('2001'!$R53,"")</f>
        <v/>
      </c>
      <c r="DE53" s="70">
        <f>IFERROR('2002'!$R53,)</f>
        <v>0.34554973821989526</v>
      </c>
      <c r="DF53" s="70">
        <f>IFERROR('2003'!$R53,)</f>
        <v>0.37322515212981744</v>
      </c>
      <c r="DG53" s="70">
        <f>IFERROR('2004'!$R53,)</f>
        <v>0.31850117096018737</v>
      </c>
      <c r="DH53" s="70">
        <f>IFERROR('2005'!$R53,)</f>
        <v>0.3532934131736527</v>
      </c>
      <c r="DI53" s="70">
        <f>IFERROR('2006'!R53,)</f>
        <v>0.35</v>
      </c>
      <c r="DJ53" s="70">
        <f>IFERROR('2007'!$R53,)</f>
        <v>0.3611111111111111</v>
      </c>
      <c r="DK53" s="70">
        <f>IFERROR('2008'!$R53,)</f>
        <v>0.25727411944869832</v>
      </c>
      <c r="DL53" s="70">
        <f>IFERROR('2009'!$R53,)</f>
        <v>0.40134529147982062</v>
      </c>
      <c r="DM53" s="485">
        <f>IFERROR('2010'!$R53,)</f>
        <v>0.41647597254004576</v>
      </c>
      <c r="DN53" s="486">
        <f>IFERROR('2011'!$R53,)</f>
        <v>0.51391862955032119</v>
      </c>
    </row>
    <row r="54" spans="1:118" ht="14.4" thickTop="1" thickBot="1">
      <c r="A54" s="3" t="str">
        <f>'2011'!A54</f>
        <v>Linn</v>
      </c>
      <c r="B54" s="3" t="str">
        <f>'2012'!B54</f>
        <v>Linn County Dog Control</v>
      </c>
      <c r="C54" s="3">
        <f>SUM('2000'!G54:I54)</f>
        <v>131</v>
      </c>
      <c r="D54" s="3">
        <f>SUM('2001'!F54:H54)</f>
        <v>166</v>
      </c>
      <c r="E54" s="3">
        <f>'2002'!F54+'2002'!G54+'2002'!H54</f>
        <v>136</v>
      </c>
      <c r="F54" s="603">
        <f>AVERAGE(G54,E54)</f>
        <v>125.5</v>
      </c>
      <c r="G54" s="3">
        <f>'2004'!F54+'2004'!G54+'2004'!H54</f>
        <v>115</v>
      </c>
      <c r="H54" s="3">
        <f>SUM('2005'!$F54:$H54)</f>
        <v>110</v>
      </c>
      <c r="I54" s="3">
        <f>SUM('2006'!$F54:$H54)</f>
        <v>101</v>
      </c>
      <c r="J54" s="3">
        <f>SUM('2007'!$F54:$H54)</f>
        <v>103</v>
      </c>
      <c r="K54" s="603">
        <f>AVERAGE(L54,J54)</f>
        <v>101</v>
      </c>
      <c r="L54" s="3">
        <f>SUM('2009'!$F54:$H54)</f>
        <v>99</v>
      </c>
      <c r="M54" s="603">
        <f>AVERAGE(N54,L54)</f>
        <v>104.5</v>
      </c>
      <c r="N54" s="3">
        <f>SUM('2011'!$F54:$H54)</f>
        <v>110</v>
      </c>
      <c r="O54" s="89">
        <f>SUM('2012'!$F54:$H54)</f>
        <v>82</v>
      </c>
      <c r="P54" s="458">
        <f>'2000'!Q54</f>
        <v>131</v>
      </c>
      <c r="Q54" s="9">
        <f>'2001'!P54</f>
        <v>166</v>
      </c>
      <c r="R54" s="3">
        <f>'2002'!P54</f>
        <v>136</v>
      </c>
      <c r="S54" s="3">
        <f>'2003'!P54</f>
        <v>125</v>
      </c>
      <c r="T54" s="3">
        <f>'2004'!P54</f>
        <v>115</v>
      </c>
      <c r="U54" s="3">
        <f>'2005'!P54</f>
        <v>106</v>
      </c>
      <c r="V54" s="3">
        <f>'2006'!P54</f>
        <v>97</v>
      </c>
      <c r="W54" s="3">
        <f>'2007'!$P54</f>
        <v>101</v>
      </c>
      <c r="X54" s="3">
        <f>'2008'!$P54</f>
        <v>183</v>
      </c>
      <c r="Y54" s="603">
        <f>X54+(AA54-X54)/3</f>
        <v>158.66666666666666</v>
      </c>
      <c r="Z54" s="603">
        <f>Y54+(AA54-X54)/3</f>
        <v>134.33333333333331</v>
      </c>
      <c r="AA54" s="3">
        <f>'2011'!$P54</f>
        <v>110</v>
      </c>
      <c r="AB54" s="89">
        <f>'2012'!$P54</f>
        <v>82</v>
      </c>
      <c r="AC54" s="6">
        <f>SUM('2000'!$D54:$F54)</f>
        <v>1212</v>
      </c>
      <c r="AD54" s="3">
        <f>SUM('2001'!$C54:$E54)</f>
        <v>1448</v>
      </c>
      <c r="AE54" s="3">
        <f>SUM('2002'!$C54:$E54)</f>
        <v>1245</v>
      </c>
      <c r="AF54" s="3">
        <f>SUM('2003'!$C54:$E54)</f>
        <v>1248</v>
      </c>
      <c r="AG54" s="3">
        <f>SUM('2004'!$C54:$E54)</f>
        <v>1351</v>
      </c>
      <c r="AH54" s="3">
        <f>SUM('2005'!$C54:$E54)</f>
        <v>1442</v>
      </c>
      <c r="AI54" s="3">
        <f>SUM('2006'!$C54:$E54)</f>
        <v>1472</v>
      </c>
      <c r="AJ54" s="3">
        <f>SUM('2007'!$C54:$E54)</f>
        <v>1350</v>
      </c>
      <c r="AK54" s="3">
        <f>SUM('2008'!$C54:$E54)</f>
        <v>1174</v>
      </c>
      <c r="AL54" s="3">
        <f>SUM('2009'!$C54:$E54)</f>
        <v>1056</v>
      </c>
      <c r="AM54" s="3">
        <f>SUM('2010'!$C54:$E54)</f>
        <v>1093</v>
      </c>
      <c r="AN54" s="3">
        <f>SUM('2011'!$C54:$E54)</f>
        <v>926</v>
      </c>
      <c r="AO54" s="89">
        <f>SUM('2012'!$C54:$E54)</f>
        <v>875</v>
      </c>
      <c r="AP54" s="6">
        <f>'2000'!$M54</f>
        <v>539</v>
      </c>
      <c r="AQ54" s="9">
        <f>'2001'!$L54</f>
        <v>699</v>
      </c>
      <c r="AR54" s="3">
        <f>'2002'!$L54</f>
        <v>585</v>
      </c>
      <c r="AS54" s="3">
        <f>'2003'!$L54</f>
        <v>400</v>
      </c>
      <c r="AT54" s="3">
        <f>'2004'!$L54</f>
        <v>108</v>
      </c>
      <c r="AU54" s="3">
        <f>'2005'!$L54</f>
        <v>190</v>
      </c>
      <c r="AV54" s="3">
        <f>'2006'!L54</f>
        <v>234</v>
      </c>
      <c r="AW54" s="3">
        <f>'2007'!$L54</f>
        <v>212</v>
      </c>
      <c r="AX54" s="3">
        <f>'2008'!$L54</f>
        <v>136</v>
      </c>
      <c r="AY54" s="3">
        <f>'2009'!$L54</f>
        <v>143</v>
      </c>
      <c r="AZ54" s="5">
        <f>'2010'!$L54</f>
        <v>155</v>
      </c>
      <c r="BA54" s="5">
        <f>'2011'!$L54</f>
        <v>134</v>
      </c>
      <c r="BB54" s="477">
        <f>'2012'!$L54</f>
        <v>103</v>
      </c>
      <c r="BC54" s="612">
        <f>'2000'!$I57</f>
        <v>0</v>
      </c>
      <c r="BD54" s="9">
        <f>'2001'!$H54</f>
        <v>0</v>
      </c>
      <c r="BE54" s="3">
        <f>'2002'!$H54</f>
        <v>0</v>
      </c>
      <c r="BF54" s="3">
        <f>'2003'!$H54</f>
        <v>0</v>
      </c>
      <c r="BG54" s="3">
        <f>'2004'!$H54</f>
        <v>0</v>
      </c>
      <c r="BH54" s="3">
        <f>'2005'!$H54</f>
        <v>2</v>
      </c>
      <c r="BI54" s="3">
        <f>'2006'!$H54</f>
        <v>2</v>
      </c>
      <c r="BJ54" s="3">
        <f>'2007'!$H54</f>
        <v>0</v>
      </c>
      <c r="BK54" s="3">
        <f>'2008'!$H54</f>
        <v>0</v>
      </c>
      <c r="BL54" s="3">
        <f>'2009'!$H54</f>
        <v>0</v>
      </c>
      <c r="BM54" s="5">
        <f>'2010'!$H54</f>
        <v>0</v>
      </c>
      <c r="BN54" s="72">
        <f>'2011'!$H54</f>
        <v>0</v>
      </c>
      <c r="BO54" s="5"/>
      <c r="BP54" s="6">
        <f>'2000'!$P57</f>
        <v>0</v>
      </c>
      <c r="BQ54" s="9">
        <f>'2001'!$O54</f>
        <v>0</v>
      </c>
      <c r="BR54" s="3">
        <f>'2002'!$O54</f>
        <v>0</v>
      </c>
      <c r="BS54" s="3">
        <f>'2003'!$O54</f>
        <v>0</v>
      </c>
      <c r="BT54" s="3">
        <f>'2004'!$O54</f>
        <v>0</v>
      </c>
      <c r="BU54" s="3">
        <f>'2005'!$O54</f>
        <v>2</v>
      </c>
      <c r="BV54" s="3">
        <f>'2006'!O54</f>
        <v>2</v>
      </c>
      <c r="BW54" s="3">
        <f>'2007'!$O54</f>
        <v>2</v>
      </c>
      <c r="BX54" s="3">
        <f>'2008'!$O54</f>
        <v>0</v>
      </c>
      <c r="BY54" s="3">
        <f>'2009'!$O54</f>
        <v>0</v>
      </c>
      <c r="BZ54" s="5">
        <f>'2010'!$O54</f>
        <v>0</v>
      </c>
      <c r="CA54" s="72">
        <f>'2011'!$O54</f>
        <v>0</v>
      </c>
      <c r="CB54" s="5"/>
      <c r="CC54" s="6">
        <f>'2000'!$F57</f>
        <v>0</v>
      </c>
      <c r="CD54" s="9">
        <f>'2001'!$E54</f>
        <v>0</v>
      </c>
      <c r="CE54" s="3">
        <f>'2002'!$E54</f>
        <v>0</v>
      </c>
      <c r="CF54" s="3">
        <f>'2003'!$O54</f>
        <v>0</v>
      </c>
      <c r="CG54" s="3">
        <f>'2004'!$E54</f>
        <v>0</v>
      </c>
      <c r="CH54" s="3">
        <f>'2005'!$E54</f>
        <v>0</v>
      </c>
      <c r="CI54" s="3">
        <f>'2006'!E54</f>
        <v>0</v>
      </c>
      <c r="CJ54" s="3">
        <f>'2007'!$E54</f>
        <v>0</v>
      </c>
      <c r="CK54" s="3">
        <f>'2008'!$E54</f>
        <v>0</v>
      </c>
      <c r="CL54" s="3">
        <f>'2009'!$E54</f>
        <v>0</v>
      </c>
      <c r="CM54" s="5">
        <f>'2010'!$E54</f>
        <v>102</v>
      </c>
      <c r="CN54" s="72">
        <f>'2011'!$E54</f>
        <v>0</v>
      </c>
      <c r="CO54" s="5"/>
      <c r="CP54" s="6">
        <f>'2000'!$L57</f>
        <v>0</v>
      </c>
      <c r="CQ54" s="9">
        <f>'2001'!$K54</f>
        <v>209</v>
      </c>
      <c r="CR54" s="3">
        <f>'2002'!$K54</f>
        <v>192</v>
      </c>
      <c r="CS54" s="3">
        <f>'2003'!$K54</f>
        <v>318</v>
      </c>
      <c r="CT54" s="3">
        <f>'2004'!$K54</f>
        <v>295</v>
      </c>
      <c r="CU54" s="3">
        <f>'2005'!$KM54</f>
        <v>0</v>
      </c>
      <c r="CV54" s="3">
        <f>'2006'!K54</f>
        <v>238</v>
      </c>
      <c r="CW54" s="3">
        <f>'2007'!$K54</f>
        <v>250</v>
      </c>
      <c r="CX54" s="3">
        <f>'2008'!$K54</f>
        <v>303</v>
      </c>
      <c r="CY54" s="3">
        <f>'2009'!$K54</f>
        <v>273</v>
      </c>
      <c r="CZ54" s="5">
        <f>'2010'!$K54</f>
        <v>212</v>
      </c>
      <c r="DA54" s="72">
        <f>'2011'!$K54</f>
        <v>204</v>
      </c>
      <c r="DB54" s="5"/>
      <c r="DC54" s="483" t="str">
        <f>IFERROR('2000'!$S57,"")</f>
        <v/>
      </c>
      <c r="DD54" s="70">
        <f>IFERROR('2001'!$R54,"")</f>
        <v>0.25828729281767954</v>
      </c>
      <c r="DE54" s="70">
        <f>IFERROR('2002'!$R54,)</f>
        <v>0.26184738955823295</v>
      </c>
      <c r="DF54" s="70">
        <f>IFERROR('2003'!$R54,)</f>
        <v>0.25080128205128205</v>
      </c>
      <c r="DG54" s="70">
        <f>IFERROR('2004'!$R54,)</f>
        <v>0.26202812731310143</v>
      </c>
      <c r="DH54" s="70">
        <f>IFERROR('2005'!$R54,)</f>
        <v>0.3155339805825243</v>
      </c>
      <c r="DI54" s="70">
        <f>IFERROR('2006'!R54,)</f>
        <v>0.31929347826086957</v>
      </c>
      <c r="DJ54" s="70">
        <f>IFERROR('2007'!$R54,)</f>
        <v>0.26296296296296295</v>
      </c>
      <c r="DK54" s="70">
        <f>IFERROR('2008'!$R54,)</f>
        <v>0.32112436115843274</v>
      </c>
      <c r="DL54" s="70">
        <f>IFERROR('2009'!$R54,)</f>
        <v>0.30492424242424243</v>
      </c>
      <c r="DM54" s="485">
        <f>IFERROR('2010'!$R54,)</f>
        <v>0.27721866422689845</v>
      </c>
      <c r="DN54" s="486">
        <f>IFERROR('2011'!$R54,)</f>
        <v>0.34449244060475159</v>
      </c>
    </row>
    <row r="55" spans="1:118" ht="13.8" thickTop="1">
      <c r="A55" s="80" t="s">
        <v>111</v>
      </c>
      <c r="B55" s="3" t="str">
        <f>'2012'!B55</f>
        <v>Luv-a-Bull Pitbull Rescue</v>
      </c>
      <c r="C55" s="3">
        <f>SUM('2000'!G55:I55)</f>
        <v>0</v>
      </c>
      <c r="D55" s="3">
        <f>SUM('2001'!F55:H55)</f>
        <v>0</v>
      </c>
      <c r="E55" s="3">
        <f>'2002'!F55+'2002'!G55+'2002'!H55</f>
        <v>0</v>
      </c>
      <c r="F55" s="3">
        <f>'2003'!F55+'2003'!G55+'2003'!H55</f>
        <v>0</v>
      </c>
      <c r="G55" s="3">
        <f>'2004'!F55+'2004'!G55+'2004'!H55</f>
        <v>0</v>
      </c>
      <c r="H55" s="3">
        <f>SUM('2005'!$F55:$H55)</f>
        <v>0</v>
      </c>
      <c r="I55" s="3">
        <f>SUM('2006'!$F55:$H55)</f>
        <v>0</v>
      </c>
      <c r="J55" s="3">
        <f>SUM('2007'!$F55:$H55)</f>
        <v>0</v>
      </c>
      <c r="K55" s="3">
        <f>SUM('2008'!$F55:$H55)</f>
        <v>0</v>
      </c>
      <c r="L55" s="3">
        <f>SUM('2009'!$F55:$H55)</f>
        <v>0</v>
      </c>
      <c r="M55" s="3">
        <f>SUM('2010'!$F55:$H55)</f>
        <v>0</v>
      </c>
      <c r="N55" s="3">
        <f>SUM('2011'!$F55:$H55)</f>
        <v>0</v>
      </c>
      <c r="O55" s="89">
        <f>SUM('2012'!$F55:$H55)</f>
        <v>0</v>
      </c>
      <c r="P55" s="458">
        <f>'2000'!Q55</f>
        <v>0</v>
      </c>
      <c r="Q55" s="9">
        <f>'2001'!P55</f>
        <v>0</v>
      </c>
      <c r="R55" s="3">
        <f>'2002'!P55</f>
        <v>0</v>
      </c>
      <c r="S55" s="3">
        <f>'2003'!P55</f>
        <v>0</v>
      </c>
      <c r="T55" s="3">
        <f>'2004'!P55</f>
        <v>0</v>
      </c>
      <c r="U55" s="3">
        <f>'2005'!P55</f>
        <v>0</v>
      </c>
      <c r="V55" s="3">
        <f>'2006'!P55</f>
        <v>0</v>
      </c>
      <c r="W55" s="3">
        <f>'2007'!$P55</f>
        <v>0</v>
      </c>
      <c r="X55" s="3">
        <f>'2008'!$P55</f>
        <v>0</v>
      </c>
      <c r="Y55" s="3">
        <f>'2009'!$P55</f>
        <v>0</v>
      </c>
      <c r="Z55" s="3">
        <f>'2010'!$P55</f>
        <v>0</v>
      </c>
      <c r="AA55" s="3">
        <f>'2011'!$P55</f>
        <v>0</v>
      </c>
      <c r="AB55" s="89">
        <f>'2012'!$P55</f>
        <v>0</v>
      </c>
      <c r="AC55" s="6">
        <f>SUM('2000'!$D55:$F55)</f>
        <v>0</v>
      </c>
      <c r="AD55" s="3">
        <f>SUM('2001'!$C55:$E55)</f>
        <v>0</v>
      </c>
      <c r="AE55" s="3">
        <f>SUM('2002'!$C55:$E55)</f>
        <v>0</v>
      </c>
      <c r="AF55" s="3">
        <f>SUM('2003'!$C55:$E55)</f>
        <v>0</v>
      </c>
      <c r="AG55" s="3">
        <f>SUM('2004'!$C55:$E55)</f>
        <v>0</v>
      </c>
      <c r="AH55" s="3">
        <f>SUM('2005'!$C55:$E55)</f>
        <v>0</v>
      </c>
      <c r="AI55" s="3">
        <f>SUM('2006'!$C55:$E55)</f>
        <v>0</v>
      </c>
      <c r="AJ55" s="3">
        <f>SUM('2007'!$C55:$E55)</f>
        <v>0</v>
      </c>
      <c r="AK55" s="3">
        <f>SUM('2008'!$C55:$E55)</f>
        <v>0</v>
      </c>
      <c r="AL55" s="3">
        <f>SUM('2009'!$C55:$E55)</f>
        <v>0</v>
      </c>
      <c r="AM55" s="3">
        <f>SUM('2010'!$C55:$E55)</f>
        <v>0</v>
      </c>
      <c r="AN55" s="3">
        <f>SUM('2011'!$C55:$E55)</f>
        <v>0</v>
      </c>
      <c r="AO55" s="89">
        <f>SUM('2012'!$C55:$E55)</f>
        <v>361</v>
      </c>
      <c r="AP55" s="6">
        <f>'2000'!$M55</f>
        <v>0</v>
      </c>
      <c r="AQ55" s="9">
        <f>'2001'!$L55</f>
        <v>0</v>
      </c>
      <c r="AR55" s="3">
        <f>'2002'!$L55</f>
        <v>0</v>
      </c>
      <c r="AS55" s="3">
        <f>'2003'!$L55</f>
        <v>0</v>
      </c>
      <c r="AT55" s="3">
        <f>'2004'!$L55</f>
        <v>0</v>
      </c>
      <c r="AU55" s="3">
        <f>'2005'!$L55</f>
        <v>0</v>
      </c>
      <c r="AV55" s="3">
        <f>'2006'!L55</f>
        <v>0</v>
      </c>
      <c r="AW55" s="3">
        <f>'2007'!$L55</f>
        <v>0</v>
      </c>
      <c r="AX55" s="3">
        <f>'2008'!$L55</f>
        <v>0</v>
      </c>
      <c r="AY55" s="3">
        <f>'2009'!$L55</f>
        <v>0</v>
      </c>
      <c r="AZ55" s="5">
        <f>'2010'!$L55</f>
        <v>0</v>
      </c>
      <c r="BA55" s="5">
        <f>'2011'!$L55</f>
        <v>0</v>
      </c>
      <c r="BB55" s="477">
        <f>'2012'!$L55</f>
        <v>2</v>
      </c>
      <c r="BC55" s="612">
        <f>'2000'!$I59</f>
        <v>0</v>
      </c>
      <c r="BD55" s="9">
        <f>'2001'!$H55</f>
        <v>0</v>
      </c>
      <c r="BE55" s="3">
        <f>'2002'!$H55</f>
        <v>0</v>
      </c>
      <c r="BF55" s="3">
        <f>'2003'!$H55</f>
        <v>0</v>
      </c>
      <c r="BG55" s="3">
        <f>'2004'!$H55</f>
        <v>0</v>
      </c>
      <c r="BH55" s="3">
        <f>'2005'!$H55</f>
        <v>0</v>
      </c>
      <c r="BI55" s="3">
        <f>'2006'!$H55</f>
        <v>0</v>
      </c>
      <c r="BJ55" s="3">
        <f>'2007'!$H55</f>
        <v>0</v>
      </c>
      <c r="BK55" s="3">
        <f>'2008'!$H55</f>
        <v>0</v>
      </c>
      <c r="BL55" s="3">
        <f>'2009'!$H55</f>
        <v>0</v>
      </c>
      <c r="BM55" s="5">
        <f>'2010'!$H55</f>
        <v>0</v>
      </c>
      <c r="BN55" s="72">
        <f>'2011'!$H55</f>
        <v>0</v>
      </c>
      <c r="BO55" s="5"/>
      <c r="BP55" s="6">
        <f>'2000'!$P59</f>
        <v>0</v>
      </c>
      <c r="BQ55" s="9">
        <f>'2001'!$O55</f>
        <v>0</v>
      </c>
      <c r="BR55" s="3">
        <f>'2002'!$O55</f>
        <v>0</v>
      </c>
      <c r="BS55" s="3">
        <f>'2003'!$O55</f>
        <v>0</v>
      </c>
      <c r="BT55" s="3">
        <f>'2004'!$O55</f>
        <v>0</v>
      </c>
      <c r="BU55" s="3">
        <f>'2005'!$O55</f>
        <v>0</v>
      </c>
      <c r="BV55" s="3">
        <f>'2006'!O55</f>
        <v>0</v>
      </c>
      <c r="BW55" s="3">
        <f>'2007'!$O55</f>
        <v>0</v>
      </c>
      <c r="BX55" s="3">
        <f>'2008'!$O55</f>
        <v>0</v>
      </c>
      <c r="BY55" s="3">
        <f>'2009'!$O55</f>
        <v>0</v>
      </c>
      <c r="BZ55" s="5">
        <f>'2010'!$O55</f>
        <v>0</v>
      </c>
      <c r="CA55" s="72">
        <f>'2011'!$O55</f>
        <v>0</v>
      </c>
      <c r="CB55" s="5"/>
      <c r="CC55" s="6">
        <f>'2000'!$F59</f>
        <v>0</v>
      </c>
      <c r="CD55" s="9">
        <f>'2001'!$E55</f>
        <v>0</v>
      </c>
      <c r="CE55" s="3">
        <f>'2002'!$E55</f>
        <v>0</v>
      </c>
      <c r="CF55" s="3">
        <f>'2003'!$O55</f>
        <v>0</v>
      </c>
      <c r="CG55" s="3">
        <f>'2004'!$E55</f>
        <v>0</v>
      </c>
      <c r="CH55" s="3">
        <f>'2005'!$E55</f>
        <v>0</v>
      </c>
      <c r="CI55" s="3">
        <f>'2006'!E55</f>
        <v>0</v>
      </c>
      <c r="CJ55" s="3">
        <f>'2007'!$E55</f>
        <v>0</v>
      </c>
      <c r="CK55" s="3">
        <f>'2008'!$E55</f>
        <v>0</v>
      </c>
      <c r="CL55" s="3">
        <f>'2009'!$E55</f>
        <v>0</v>
      </c>
      <c r="CM55" s="5">
        <f>'2010'!$E55</f>
        <v>0</v>
      </c>
      <c r="CN55" s="72">
        <f>'2011'!$E55</f>
        <v>0</v>
      </c>
      <c r="CO55" s="5"/>
      <c r="CP55" s="6">
        <f>'2000'!$L59</f>
        <v>0</v>
      </c>
      <c r="CQ55" s="9">
        <f>'2001'!$K55</f>
        <v>0</v>
      </c>
      <c r="CR55" s="3">
        <f>'2002'!$K55</f>
        <v>0</v>
      </c>
      <c r="CS55" s="3">
        <f>'2003'!$K55</f>
        <v>0</v>
      </c>
      <c r="CT55" s="3">
        <f>'2004'!$K55</f>
        <v>0</v>
      </c>
      <c r="CU55" s="3">
        <f>'2005'!$KM55</f>
        <v>0</v>
      </c>
      <c r="CV55" s="3">
        <f>'2006'!K55</f>
        <v>0</v>
      </c>
      <c r="CW55" s="3">
        <f>'2007'!$K55</f>
        <v>0</v>
      </c>
      <c r="CX55" s="3">
        <f>'2008'!$K55</f>
        <v>0</v>
      </c>
      <c r="CY55" s="3">
        <f>'2009'!$K55</f>
        <v>0</v>
      </c>
      <c r="CZ55" s="5">
        <f>'2010'!$K55</f>
        <v>0</v>
      </c>
      <c r="DA55" s="72">
        <f>'2011'!$K55</f>
        <v>0</v>
      </c>
      <c r="DB55" s="5"/>
      <c r="DC55" s="483" t="str">
        <f>IFERROR('2000'!$S59,"")</f>
        <v/>
      </c>
      <c r="DD55" s="70">
        <f>IFERROR('2001'!$R55,"")</f>
        <v>0</v>
      </c>
      <c r="DE55" s="70">
        <f>IFERROR('2002'!$R55,)</f>
        <v>0</v>
      </c>
      <c r="DF55" s="70">
        <f>IFERROR('2003'!$R55,)</f>
        <v>0</v>
      </c>
      <c r="DG55" s="70">
        <f>IFERROR('2004'!$R55,)</f>
        <v>0</v>
      </c>
      <c r="DH55" s="70">
        <f>IFERROR('2005'!$R55,)</f>
        <v>0</v>
      </c>
      <c r="DI55" s="70">
        <f>IFERROR('2006'!R55,)</f>
        <v>0</v>
      </c>
      <c r="DJ55" s="70">
        <f>IFERROR('2007'!$R55,)</f>
        <v>0</v>
      </c>
      <c r="DK55" s="70">
        <f>IFERROR('2008'!$R55,)</f>
        <v>0</v>
      </c>
      <c r="DL55" s="70">
        <f>IFERROR('2009'!$R55,)</f>
        <v>0</v>
      </c>
      <c r="DM55" s="485">
        <f>IFERROR('2010'!$R55,)</f>
        <v>0</v>
      </c>
      <c r="DN55" s="486">
        <f>IFERROR('2011'!$R55,)</f>
        <v>0</v>
      </c>
    </row>
    <row r="56" spans="1:118">
      <c r="A56" s="3" t="str">
        <f>'2011'!A56</f>
        <v>Jefferson</v>
      </c>
      <c r="B56" s="3" t="str">
        <f>'2012'!B56</f>
        <v xml:space="preserve">Madras Humane Society </v>
      </c>
      <c r="C56" s="3">
        <f>SUM('2000'!G56:I56)</f>
        <v>0</v>
      </c>
      <c r="D56" s="3">
        <f>SUM('2001'!F56:H56)</f>
        <v>0</v>
      </c>
      <c r="E56" s="3">
        <f>'2002'!F56+'2002'!G56+'2002'!H56</f>
        <v>0</v>
      </c>
      <c r="F56" s="3">
        <f>'2003'!F56+'2003'!G56+'2003'!H56</f>
        <v>0</v>
      </c>
      <c r="G56" s="3">
        <f>'2004'!F56+'2004'!G56+'2004'!H56</f>
        <v>0</v>
      </c>
      <c r="H56" s="3">
        <f>SUM('2005'!$F56:$H56)</f>
        <v>0</v>
      </c>
      <c r="I56" s="3">
        <f>SUM('2006'!$F56:$H56)</f>
        <v>0</v>
      </c>
      <c r="J56" s="3">
        <f>SUM('2007'!$F56:$H56)</f>
        <v>0</v>
      </c>
      <c r="K56" s="3">
        <f>SUM('2008'!$F56:$H56)</f>
        <v>0</v>
      </c>
      <c r="L56" s="3">
        <f>SUM('2009'!$F56:$H56)</f>
        <v>0</v>
      </c>
      <c r="M56" s="3">
        <f>SUM('2010'!$F56:$H56)</f>
        <v>0</v>
      </c>
      <c r="N56" s="3">
        <f>SUM('2011'!$F56:$H56)</f>
        <v>0</v>
      </c>
      <c r="O56" s="89">
        <f>SUM('2012'!$F56:$H56)</f>
        <v>0</v>
      </c>
      <c r="P56" s="458">
        <f>'2000'!Q56</f>
        <v>0</v>
      </c>
      <c r="Q56" s="9">
        <f>'2001'!P56</f>
        <v>0</v>
      </c>
      <c r="R56" s="3">
        <f>'2002'!P56</f>
        <v>0</v>
      </c>
      <c r="S56" s="3">
        <f>'2003'!P56</f>
        <v>0</v>
      </c>
      <c r="T56" s="3">
        <f>'2004'!P56</f>
        <v>0</v>
      </c>
      <c r="U56" s="3">
        <f>'2005'!P56</f>
        <v>0</v>
      </c>
      <c r="V56" s="3">
        <f>'2006'!P56</f>
        <v>0</v>
      </c>
      <c r="W56" s="3">
        <f>'2007'!$P56</f>
        <v>0</v>
      </c>
      <c r="X56" s="3">
        <f>'2008'!$P56</f>
        <v>0</v>
      </c>
      <c r="Y56" s="3">
        <f>'2009'!$P56</f>
        <v>0</v>
      </c>
      <c r="Z56" s="3">
        <f>'2010'!$P56</f>
        <v>0</v>
      </c>
      <c r="AA56" s="3">
        <f>'2011'!$P56</f>
        <v>0</v>
      </c>
      <c r="AB56" s="89">
        <f>'2012'!$P56</f>
        <v>0</v>
      </c>
      <c r="AC56" s="6">
        <f>SUM('2000'!$D56:$F56)</f>
        <v>0</v>
      </c>
      <c r="AD56" s="3">
        <f>SUM('2001'!$C56:$E56)</f>
        <v>0</v>
      </c>
      <c r="AE56" s="3">
        <f>SUM('2002'!$C56:$E56)</f>
        <v>0</v>
      </c>
      <c r="AF56" s="3">
        <f>SUM('2003'!$C56:$E56)</f>
        <v>0</v>
      </c>
      <c r="AG56" s="3">
        <f>SUM('2004'!$C56:$E56)</f>
        <v>0</v>
      </c>
      <c r="AH56" s="3">
        <f>SUM('2005'!$C56:$E56)</f>
        <v>0</v>
      </c>
      <c r="AI56" s="3">
        <f>SUM('2006'!$C56:$E56)</f>
        <v>0</v>
      </c>
      <c r="AJ56" s="3">
        <f>SUM('2007'!$C56:$E56)</f>
        <v>0</v>
      </c>
      <c r="AK56" s="3">
        <f>SUM('2008'!$C56:$E56)</f>
        <v>0</v>
      </c>
      <c r="AL56" s="3">
        <f>SUM('2009'!$C56:$E56)</f>
        <v>0</v>
      </c>
      <c r="AM56" s="3">
        <f>SUM('2010'!$C56:$E56)</f>
        <v>0</v>
      </c>
      <c r="AN56" s="3">
        <f>SUM('2011'!$C56:$E56)</f>
        <v>0</v>
      </c>
      <c r="AO56" s="89">
        <f>SUM('2012'!$C56:$E56)</f>
        <v>0</v>
      </c>
      <c r="AP56" s="6">
        <f>'2000'!$M56</f>
        <v>0</v>
      </c>
      <c r="AQ56" s="9">
        <f>'2001'!$L56</f>
        <v>0</v>
      </c>
      <c r="AR56" s="3">
        <f>'2002'!$L56</f>
        <v>0</v>
      </c>
      <c r="AS56" s="3">
        <f>'2003'!$L56</f>
        <v>0</v>
      </c>
      <c r="AT56" s="3">
        <f>'2004'!$L56</f>
        <v>0</v>
      </c>
      <c r="AU56" s="3">
        <f>'2005'!$L56</f>
        <v>0</v>
      </c>
      <c r="AV56" s="3">
        <f>'2006'!L56</f>
        <v>0</v>
      </c>
      <c r="AW56" s="3">
        <f>'2007'!$L56</f>
        <v>0</v>
      </c>
      <c r="AX56" s="3">
        <f>'2008'!$L56</f>
        <v>0</v>
      </c>
      <c r="AY56" s="3">
        <f>'2009'!$L56</f>
        <v>0</v>
      </c>
      <c r="AZ56" s="5">
        <f>'2010'!$L56</f>
        <v>0</v>
      </c>
      <c r="BA56" s="5">
        <f>'2011'!$L56</f>
        <v>0</v>
      </c>
      <c r="BB56" s="477">
        <f>'2012'!$L56</f>
        <v>0</v>
      </c>
      <c r="BC56" s="612">
        <f>'2000'!$I60</f>
        <v>0</v>
      </c>
      <c r="BD56" s="9">
        <f>'2001'!$H56</f>
        <v>0</v>
      </c>
      <c r="BE56" s="3">
        <f>'2002'!$H56</f>
        <v>0</v>
      </c>
      <c r="BF56" s="3">
        <f>'2003'!$H56</f>
        <v>0</v>
      </c>
      <c r="BG56" s="3">
        <f>'2004'!$H56</f>
        <v>0</v>
      </c>
      <c r="BH56" s="3">
        <f>'2005'!$H56</f>
        <v>0</v>
      </c>
      <c r="BI56" s="3">
        <f>'2006'!$H56</f>
        <v>0</v>
      </c>
      <c r="BJ56" s="3">
        <f>'2007'!$H56</f>
        <v>0</v>
      </c>
      <c r="BK56" s="3">
        <f>'2008'!$H56</f>
        <v>0</v>
      </c>
      <c r="BL56" s="3">
        <f>'2009'!$H56</f>
        <v>0</v>
      </c>
      <c r="BM56" s="5">
        <f>'2010'!$H56</f>
        <v>0</v>
      </c>
      <c r="BN56" s="72">
        <f>'2011'!$H56</f>
        <v>0</v>
      </c>
      <c r="BO56" s="5"/>
      <c r="BP56" s="6">
        <f>'2000'!$P60</f>
        <v>0</v>
      </c>
      <c r="BQ56" s="9">
        <f>'2001'!$O56</f>
        <v>0</v>
      </c>
      <c r="BR56" s="3">
        <f>'2002'!$O56</f>
        <v>0</v>
      </c>
      <c r="BS56" s="3">
        <f>'2003'!$O56</f>
        <v>0</v>
      </c>
      <c r="BT56" s="3">
        <f>'2004'!$O56</f>
        <v>0</v>
      </c>
      <c r="BU56" s="3">
        <f>'2005'!$O56</f>
        <v>0</v>
      </c>
      <c r="BV56" s="3">
        <f>'2006'!O56</f>
        <v>0</v>
      </c>
      <c r="BW56" s="3">
        <f>'2007'!$O56</f>
        <v>0</v>
      </c>
      <c r="BX56" s="3">
        <f>'2008'!$O56</f>
        <v>0</v>
      </c>
      <c r="BY56" s="3">
        <f>'2009'!$O56</f>
        <v>0</v>
      </c>
      <c r="BZ56" s="5">
        <f>'2010'!$O56</f>
        <v>0</v>
      </c>
      <c r="CA56" s="72">
        <f>'2011'!$O56</f>
        <v>0</v>
      </c>
      <c r="CB56" s="5"/>
      <c r="CC56" s="6">
        <f>'2000'!$F60</f>
        <v>0</v>
      </c>
      <c r="CD56" s="9">
        <f>'2001'!$E56</f>
        <v>0</v>
      </c>
      <c r="CE56" s="3">
        <f>'2002'!$E56</f>
        <v>0</v>
      </c>
      <c r="CF56" s="3">
        <f>'2003'!$O56</f>
        <v>0</v>
      </c>
      <c r="CG56" s="3">
        <f>'2004'!$E56</f>
        <v>0</v>
      </c>
      <c r="CH56" s="3">
        <f>'2005'!$E56</f>
        <v>0</v>
      </c>
      <c r="CI56" s="3">
        <f>'2006'!E56</f>
        <v>0</v>
      </c>
      <c r="CJ56" s="3">
        <f>'2007'!$E56</f>
        <v>0</v>
      </c>
      <c r="CK56" s="3">
        <f>'2008'!$E56</f>
        <v>0</v>
      </c>
      <c r="CL56" s="3">
        <f>'2009'!$E56</f>
        <v>0</v>
      </c>
      <c r="CM56" s="5">
        <f>'2010'!$E56</f>
        <v>0</v>
      </c>
      <c r="CN56" s="72">
        <f>'2011'!$E56</f>
        <v>0</v>
      </c>
      <c r="CO56" s="5"/>
      <c r="CP56" s="6">
        <f>'2000'!$L60</f>
        <v>0</v>
      </c>
      <c r="CQ56" s="9">
        <f>'2001'!$K56</f>
        <v>0</v>
      </c>
      <c r="CR56" s="3">
        <f>'2002'!$K56</f>
        <v>0</v>
      </c>
      <c r="CS56" s="3">
        <f>'2003'!$K56</f>
        <v>0</v>
      </c>
      <c r="CT56" s="3">
        <f>'2004'!$K56</f>
        <v>0</v>
      </c>
      <c r="CU56" s="3">
        <f>'2005'!$KM56</f>
        <v>0</v>
      </c>
      <c r="CV56" s="3">
        <f>'2006'!K56</f>
        <v>0</v>
      </c>
      <c r="CW56" s="3">
        <f>'2007'!$K56</f>
        <v>0</v>
      </c>
      <c r="CX56" s="3">
        <f>'2008'!$K56</f>
        <v>0</v>
      </c>
      <c r="CY56" s="3">
        <f>'2009'!$K56</f>
        <v>0</v>
      </c>
      <c r="CZ56" s="5">
        <f>'2010'!$K56</f>
        <v>0</v>
      </c>
      <c r="DA56" s="72">
        <f>'2011'!$K56</f>
        <v>0</v>
      </c>
      <c r="DB56" s="5"/>
      <c r="DC56" s="483" t="str">
        <f>IFERROR('2000'!$S60,"")</f>
        <v/>
      </c>
      <c r="DD56" s="70" t="str">
        <f>IFERROR('2001'!$R56,"")</f>
        <v/>
      </c>
      <c r="DE56" s="70">
        <f>IFERROR('2002'!$R56,)</f>
        <v>0</v>
      </c>
      <c r="DF56" s="70">
        <f>IFERROR('2003'!$R56,)</f>
        <v>0</v>
      </c>
      <c r="DG56" s="70">
        <f>IFERROR('2004'!$R56,)</f>
        <v>0</v>
      </c>
      <c r="DH56" s="70">
        <f>IFERROR('2005'!$R56,)</f>
        <v>0</v>
      </c>
      <c r="DI56" s="70">
        <f>IFERROR('2006'!R56,)</f>
        <v>0</v>
      </c>
      <c r="DJ56" s="70">
        <f>IFERROR('2007'!$R56,)</f>
        <v>0</v>
      </c>
      <c r="DK56" s="70">
        <f>IFERROR('2008'!$R56,)</f>
        <v>0</v>
      </c>
      <c r="DL56" s="70">
        <f>IFERROR('2009'!$R56,)</f>
        <v>0</v>
      </c>
      <c r="DM56" s="485">
        <f>IFERROR('2010'!$R56,)</f>
        <v>0</v>
      </c>
      <c r="DN56" s="486">
        <f>IFERROR('2011'!$R56,)</f>
        <v>0</v>
      </c>
    </row>
    <row r="57" spans="1:118">
      <c r="A57" s="3" t="str">
        <f>'2011'!A57</f>
        <v>Umatilla</v>
      </c>
      <c r="B57" s="3" t="str">
        <f>'2012'!B57</f>
        <v>Milton-Freewater Humane Society (DBA Cats Galore)</v>
      </c>
      <c r="C57" s="3">
        <f>SUM('2000'!G57:I57)</f>
        <v>0</v>
      </c>
      <c r="D57" s="3">
        <f>SUM('2001'!F57:H57)</f>
        <v>0</v>
      </c>
      <c r="E57" s="3">
        <f>'2002'!F57+'2002'!G57+'2002'!H57</f>
        <v>6</v>
      </c>
      <c r="F57" s="3">
        <f>'2003'!F57+'2003'!G57+'2003'!H57</f>
        <v>0</v>
      </c>
      <c r="G57" s="3">
        <f>'2004'!F57+'2004'!G57+'2004'!H57</f>
        <v>0</v>
      </c>
      <c r="H57" s="3">
        <f>SUM('2005'!$F57:$H57)</f>
        <v>0</v>
      </c>
      <c r="I57" s="3">
        <f>SUM('2006'!$F57:$H57)</f>
        <v>0</v>
      </c>
      <c r="J57" s="3">
        <f>SUM('2007'!$F57:$H57)</f>
        <v>0</v>
      </c>
      <c r="K57" s="3">
        <f>SUM('2008'!$F57:$H57)</f>
        <v>0</v>
      </c>
      <c r="L57" s="3">
        <f>SUM('2009'!$F57:$H57)</f>
        <v>0</v>
      </c>
      <c r="M57" s="3">
        <f>SUM('2010'!$F57:$H57)</f>
        <v>0</v>
      </c>
      <c r="N57" s="3">
        <f>SUM('2011'!$F57:$H57)</f>
        <v>0</v>
      </c>
      <c r="O57" s="89">
        <f>SUM('2012'!$F57:$H57)</f>
        <v>179</v>
      </c>
      <c r="P57" s="458">
        <f>'2000'!Q57</f>
        <v>0</v>
      </c>
      <c r="Q57" s="9">
        <f>'2001'!P57</f>
        <v>0</v>
      </c>
      <c r="R57" s="3">
        <f>'2002'!P57</f>
        <v>2</v>
      </c>
      <c r="S57" s="3">
        <f>'2003'!P57</f>
        <v>0</v>
      </c>
      <c r="T57" s="3">
        <f>'2004'!P57</f>
        <v>0</v>
      </c>
      <c r="U57" s="3">
        <f>'2005'!P57</f>
        <v>0</v>
      </c>
      <c r="V57" s="3">
        <f>'2006'!P57</f>
        <v>0</v>
      </c>
      <c r="W57" s="3">
        <f>'2007'!$P57</f>
        <v>0</v>
      </c>
      <c r="X57" s="3">
        <f>'2008'!$P57</f>
        <v>0</v>
      </c>
      <c r="Y57" s="3">
        <f>'2009'!$P57</f>
        <v>0</v>
      </c>
      <c r="Z57" s="3">
        <f>'2010'!$P57</f>
        <v>0</v>
      </c>
      <c r="AA57" s="3">
        <f>'2011'!$P57</f>
        <v>0</v>
      </c>
      <c r="AB57" s="89">
        <f>'2012'!$P57</f>
        <v>9</v>
      </c>
      <c r="AC57" s="6">
        <f>SUM('2000'!$D57:$F57)</f>
        <v>0</v>
      </c>
      <c r="AD57" s="3">
        <f>SUM('2001'!$C57:$E57)</f>
        <v>100</v>
      </c>
      <c r="AE57" s="3">
        <f>SUM('2002'!$C57:$E57)</f>
        <v>107</v>
      </c>
      <c r="AF57" s="3">
        <f>SUM('2003'!$C57:$E57)</f>
        <v>0</v>
      </c>
      <c r="AG57" s="3">
        <f>SUM('2004'!$C57:$E57)</f>
        <v>0</v>
      </c>
      <c r="AH57" s="3">
        <f>SUM('2005'!$C57:$E57)</f>
        <v>0</v>
      </c>
      <c r="AI57" s="3">
        <f>SUM('2006'!$C57:$E57)</f>
        <v>0</v>
      </c>
      <c r="AJ57" s="3">
        <f>SUM('2007'!$C57:$E57)</f>
        <v>0</v>
      </c>
      <c r="AK57" s="3">
        <f>SUM('2008'!$C57:$E57)</f>
        <v>0</v>
      </c>
      <c r="AL57" s="3">
        <f>SUM('2009'!$C57:$E57)</f>
        <v>0</v>
      </c>
      <c r="AM57" s="3">
        <f>SUM('2010'!$C57:$E57)</f>
        <v>0</v>
      </c>
      <c r="AN57" s="3">
        <f>SUM('2011'!$C57:$E57)</f>
        <v>0</v>
      </c>
      <c r="AO57" s="89">
        <f>SUM('2012'!$C57:$E57)</f>
        <v>0</v>
      </c>
      <c r="AP57" s="6">
        <f>'2000'!$M57</f>
        <v>36</v>
      </c>
      <c r="AQ57" s="9">
        <f>'2001'!$L57</f>
        <v>0</v>
      </c>
      <c r="AR57" s="3">
        <f>'2002'!$L57</f>
        <v>0</v>
      </c>
      <c r="AS57" s="3">
        <f>'2003'!$L57</f>
        <v>0</v>
      </c>
      <c r="AT57" s="3">
        <f>'2004'!$L57</f>
        <v>0</v>
      </c>
      <c r="AU57" s="3">
        <f>'2005'!$L57</f>
        <v>0</v>
      </c>
      <c r="AV57" s="3">
        <f>'2006'!L57</f>
        <v>0</v>
      </c>
      <c r="AW57" s="3">
        <f>'2007'!$L57</f>
        <v>0</v>
      </c>
      <c r="AX57" s="3">
        <f>'2008'!$L57</f>
        <v>0</v>
      </c>
      <c r="AY57" s="3">
        <f>'2009'!$L57</f>
        <v>0</v>
      </c>
      <c r="AZ57" s="5">
        <f>'2010'!$L57</f>
        <v>0</v>
      </c>
      <c r="BA57" s="5">
        <f>'2011'!$L57</f>
        <v>0</v>
      </c>
      <c r="BB57" s="477">
        <f>'2012'!$L57</f>
        <v>0</v>
      </c>
      <c r="BC57" s="612">
        <f>'2000'!$I61</f>
        <v>0</v>
      </c>
      <c r="BD57" s="9">
        <f>'2001'!$H57</f>
        <v>0</v>
      </c>
      <c r="BE57" s="3">
        <f>'2002'!$H57</f>
        <v>2</v>
      </c>
      <c r="BF57" s="3">
        <f>'2003'!$H57</f>
        <v>0</v>
      </c>
      <c r="BG57" s="3">
        <f>'2004'!$H57</f>
        <v>0</v>
      </c>
      <c r="BH57" s="3">
        <f>'2005'!$H57</f>
        <v>0</v>
      </c>
      <c r="BI57" s="3">
        <f>'2006'!$H57</f>
        <v>0</v>
      </c>
      <c r="BJ57" s="3">
        <f>'2007'!$H57</f>
        <v>0</v>
      </c>
      <c r="BK57" s="3">
        <f>'2008'!$H57</f>
        <v>0</v>
      </c>
      <c r="BL57" s="3">
        <f>'2009'!$H57</f>
        <v>0</v>
      </c>
      <c r="BM57" s="5">
        <f>'2010'!$H57</f>
        <v>0</v>
      </c>
      <c r="BN57" s="72">
        <f>'2011'!$H57</f>
        <v>0</v>
      </c>
      <c r="BO57" s="5"/>
      <c r="BP57" s="6">
        <f>'2000'!$P61</f>
        <v>78</v>
      </c>
      <c r="BQ57" s="9">
        <f>'2001'!$O57</f>
        <v>0</v>
      </c>
      <c r="BR57" s="3">
        <f>'2002'!$O57</f>
        <v>2</v>
      </c>
      <c r="BS57" s="3">
        <f>'2003'!$O57</f>
        <v>0</v>
      </c>
      <c r="BT57" s="3">
        <f>'2004'!$O57</f>
        <v>0</v>
      </c>
      <c r="BU57" s="3">
        <f>'2005'!$O57</f>
        <v>0</v>
      </c>
      <c r="BV57" s="3">
        <f>'2006'!O57</f>
        <v>0</v>
      </c>
      <c r="BW57" s="3">
        <f>'2007'!$O57</f>
        <v>0</v>
      </c>
      <c r="BX57" s="3">
        <f>'2008'!$O57</f>
        <v>0</v>
      </c>
      <c r="BY57" s="3">
        <f>'2009'!$O57</f>
        <v>0</v>
      </c>
      <c r="BZ57" s="5">
        <f>'2010'!$O57</f>
        <v>0</v>
      </c>
      <c r="CA57" s="72">
        <f>'2011'!$O57</f>
        <v>0</v>
      </c>
      <c r="CB57" s="5"/>
      <c r="CC57" s="6">
        <f>'2000'!$F61</f>
        <v>0</v>
      </c>
      <c r="CD57" s="9">
        <f>'2001'!$E57</f>
        <v>0</v>
      </c>
      <c r="CE57" s="3">
        <f>'2002'!$E57</f>
        <v>0</v>
      </c>
      <c r="CF57" s="3">
        <f>'2003'!$O57</f>
        <v>0</v>
      </c>
      <c r="CG57" s="3">
        <f>'2004'!$E57</f>
        <v>0</v>
      </c>
      <c r="CH57" s="3">
        <f>'2005'!$E57</f>
        <v>0</v>
      </c>
      <c r="CI57" s="3">
        <f>'2006'!E57</f>
        <v>0</v>
      </c>
      <c r="CJ57" s="3">
        <f>'2007'!$E57</f>
        <v>0</v>
      </c>
      <c r="CK57" s="3">
        <f>'2008'!$E57</f>
        <v>0</v>
      </c>
      <c r="CL57" s="3">
        <f>'2009'!$E57</f>
        <v>0</v>
      </c>
      <c r="CM57" s="5">
        <f>'2010'!$E57</f>
        <v>0</v>
      </c>
      <c r="CN57" s="72">
        <f>'2011'!$E57</f>
        <v>0</v>
      </c>
      <c r="CO57" s="5"/>
      <c r="CP57" s="6">
        <f>'2000'!$L61</f>
        <v>512</v>
      </c>
      <c r="CQ57" s="9">
        <f>'2001'!$K57</f>
        <v>100</v>
      </c>
      <c r="CR57" s="3">
        <f>'2002'!$K57</f>
        <v>107</v>
      </c>
      <c r="CS57" s="3">
        <f>'2003'!$K57</f>
        <v>0</v>
      </c>
      <c r="CT57" s="3">
        <f>'2004'!$K57</f>
        <v>0</v>
      </c>
      <c r="CU57" s="3">
        <f>'2005'!$KM57</f>
        <v>0</v>
      </c>
      <c r="CV57" s="3">
        <f>'2006'!K57</f>
        <v>0</v>
      </c>
      <c r="CW57" s="3">
        <f>'2007'!$K57</f>
        <v>0</v>
      </c>
      <c r="CX57" s="3">
        <f>'2008'!$K57</f>
        <v>0</v>
      </c>
      <c r="CY57" s="3">
        <f>'2009'!$K57</f>
        <v>0</v>
      </c>
      <c r="CZ57" s="5">
        <f>'2010'!$K57</f>
        <v>0</v>
      </c>
      <c r="DA57" s="72">
        <f>'2011'!$K57</f>
        <v>0</v>
      </c>
      <c r="DB57" s="5"/>
      <c r="DC57" s="483">
        <f>IFERROR('2000'!$S61,"")</f>
        <v>0.42414060480744381</v>
      </c>
      <c r="DD57" s="70">
        <f>IFERROR('2001'!$R57,"")</f>
        <v>0</v>
      </c>
      <c r="DE57" s="70">
        <f>IFERROR('2002'!$R57,)</f>
        <v>0</v>
      </c>
      <c r="DF57" s="70">
        <f>IFERROR('2003'!$R57,)</f>
        <v>0</v>
      </c>
      <c r="DG57" s="70">
        <f>IFERROR('2004'!$R57,)</f>
        <v>0</v>
      </c>
      <c r="DH57" s="70">
        <f>IFERROR('2005'!$R57,)</f>
        <v>0</v>
      </c>
      <c r="DI57" s="70">
        <f>IFERROR('2006'!R57,)</f>
        <v>0</v>
      </c>
      <c r="DJ57" s="70">
        <f>IFERROR('2007'!$R57,)</f>
        <v>0</v>
      </c>
      <c r="DK57" s="70">
        <f>IFERROR('2008'!$R57,)</f>
        <v>0</v>
      </c>
      <c r="DL57" s="70">
        <f>IFERROR('2009'!$R57,)</f>
        <v>0</v>
      </c>
      <c r="DM57" s="485">
        <f>IFERROR('2010'!$R57,)</f>
        <v>0</v>
      </c>
      <c r="DN57" s="486">
        <f>IFERROR('2011'!$R57,)</f>
        <v>0</v>
      </c>
    </row>
    <row r="58" spans="1:118">
      <c r="A58" s="3" t="s">
        <v>122</v>
      </c>
      <c r="B58" s="3" t="str">
        <f>'2012'!B58</f>
        <v>Miniature Schnauzer Rescue, Inc</v>
      </c>
      <c r="C58" s="3">
        <f>SUM('2000'!G58:I58)</f>
        <v>0</v>
      </c>
      <c r="D58" s="3">
        <f>SUM('2001'!F58:H58)</f>
        <v>0</v>
      </c>
      <c r="E58" s="3">
        <f>'2002'!F58+'2002'!G58+'2002'!H58</f>
        <v>0</v>
      </c>
      <c r="F58" s="3">
        <f>'2003'!F58+'2003'!G58+'2003'!H58</f>
        <v>0</v>
      </c>
      <c r="G58" s="3">
        <f>'2004'!F58+'2004'!G58+'2004'!H58</f>
        <v>0</v>
      </c>
      <c r="H58" s="3">
        <f>SUM('2005'!$F58:$H58)</f>
        <v>0</v>
      </c>
      <c r="I58" s="3">
        <f>SUM('2006'!$F58:$H58)</f>
        <v>0</v>
      </c>
      <c r="J58" s="3">
        <f>SUM('2007'!$F58:$H58)</f>
        <v>0</v>
      </c>
      <c r="K58" s="3">
        <f>SUM('2008'!$F58:$H58)</f>
        <v>0</v>
      </c>
      <c r="L58" s="3">
        <f>SUM('2009'!$F58:$H58)</f>
        <v>0</v>
      </c>
      <c r="M58" s="3">
        <f>SUM('2010'!$F58:$H58)</f>
        <v>0</v>
      </c>
      <c r="N58" s="3">
        <f>SUM('2011'!$F58:$H58)</f>
        <v>0</v>
      </c>
      <c r="O58" s="89">
        <f>SUM('2012'!$F58:$H58)</f>
        <v>0</v>
      </c>
      <c r="P58" s="458">
        <f>'2000'!Q58</f>
        <v>0</v>
      </c>
      <c r="Q58" s="9">
        <f>'2001'!P58</f>
        <v>0</v>
      </c>
      <c r="R58" s="3">
        <f>'2002'!P58</f>
        <v>0</v>
      </c>
      <c r="S58" s="3">
        <f>'2003'!P58</f>
        <v>0</v>
      </c>
      <c r="T58" s="3">
        <f>'2004'!P58</f>
        <v>0</v>
      </c>
      <c r="U58" s="3">
        <f>'2005'!P58</f>
        <v>0</v>
      </c>
      <c r="V58" s="3">
        <f>'2006'!P58</f>
        <v>0</v>
      </c>
      <c r="W58" s="3">
        <f>'2007'!$P58</f>
        <v>0</v>
      </c>
      <c r="X58" s="3">
        <f>'2008'!$P58</f>
        <v>0</v>
      </c>
      <c r="Y58" s="3">
        <f>'2009'!$P58</f>
        <v>0</v>
      </c>
      <c r="Z58" s="3">
        <f>'2010'!$P58</f>
        <v>0</v>
      </c>
      <c r="AA58" s="3">
        <f>'2011'!$P58</f>
        <v>0</v>
      </c>
      <c r="AB58" s="89">
        <f>'2012'!$P58</f>
        <v>0</v>
      </c>
      <c r="AC58" s="6">
        <f>SUM('2000'!$D58:$F58)</f>
        <v>0</v>
      </c>
      <c r="AD58" s="3">
        <f>SUM('2001'!$C58:$E58)</f>
        <v>0</v>
      </c>
      <c r="AE58" s="3">
        <f>SUM('2002'!$C58:$E58)</f>
        <v>0</v>
      </c>
      <c r="AF58" s="3">
        <f>SUM('2003'!$C58:$E58)</f>
        <v>0</v>
      </c>
      <c r="AG58" s="3">
        <f>SUM('2004'!$C58:$E58)</f>
        <v>0</v>
      </c>
      <c r="AH58" s="3">
        <f>SUM('2005'!$C58:$E58)</f>
        <v>0</v>
      </c>
      <c r="AI58" s="3">
        <f>SUM('2006'!$C58:$E58)</f>
        <v>0</v>
      </c>
      <c r="AJ58" s="3">
        <f>SUM('2007'!$C58:$E58)</f>
        <v>0</v>
      </c>
      <c r="AK58" s="3">
        <f>SUM('2008'!$C58:$E58)</f>
        <v>0</v>
      </c>
      <c r="AL58" s="3">
        <f>SUM('2009'!$C58:$E58)</f>
        <v>0</v>
      </c>
      <c r="AM58" s="3">
        <f>SUM('2010'!$C58:$E58)</f>
        <v>0</v>
      </c>
      <c r="AN58" s="3">
        <f>SUM('2011'!$C58:$E58)</f>
        <v>0</v>
      </c>
      <c r="AO58" s="89">
        <f>SUM('2012'!$C58:$E58)</f>
        <v>29</v>
      </c>
      <c r="AP58" s="6">
        <f>'2000'!$M58</f>
        <v>0</v>
      </c>
      <c r="AQ58" s="9">
        <f>'2001'!$L58</f>
        <v>0</v>
      </c>
      <c r="AR58" s="3">
        <f>'2002'!$L58</f>
        <v>0</v>
      </c>
      <c r="AS58" s="3">
        <f>'2003'!$L58</f>
        <v>0</v>
      </c>
      <c r="AT58" s="3">
        <f>'2004'!$L58</f>
        <v>0</v>
      </c>
      <c r="AU58" s="3">
        <f>'2005'!$L58</f>
        <v>0</v>
      </c>
      <c r="AV58" s="3">
        <f>'2006'!L58</f>
        <v>0</v>
      </c>
      <c r="AW58" s="3">
        <f>'2007'!$L58</f>
        <v>0</v>
      </c>
      <c r="AX58" s="3">
        <f>'2008'!$L58</f>
        <v>0</v>
      </c>
      <c r="AY58" s="3">
        <f>'2009'!$L58</f>
        <v>0</v>
      </c>
      <c r="AZ58" s="5">
        <f>'2010'!$L58</f>
        <v>0</v>
      </c>
      <c r="BA58" s="5">
        <f>'2011'!$L58</f>
        <v>0</v>
      </c>
      <c r="BB58" s="477">
        <f>'2012'!$L58</f>
        <v>1</v>
      </c>
      <c r="BC58" s="612">
        <f>'2000'!$I62</f>
        <v>0</v>
      </c>
      <c r="BD58" s="9">
        <f>'2001'!$H58</f>
        <v>0</v>
      </c>
      <c r="BE58" s="3">
        <f>'2002'!$H58</f>
        <v>0</v>
      </c>
      <c r="BF58" s="3">
        <f>'2003'!$H58</f>
        <v>0</v>
      </c>
      <c r="BG58" s="3">
        <f>'2004'!$H58</f>
        <v>0</v>
      </c>
      <c r="BH58" s="3">
        <f>'2005'!$H58</f>
        <v>0</v>
      </c>
      <c r="BI58" s="3">
        <f>'2006'!$H58</f>
        <v>0</v>
      </c>
      <c r="BJ58" s="3">
        <f>'2007'!$H58</f>
        <v>0</v>
      </c>
      <c r="BK58" s="3">
        <f>'2008'!$H58</f>
        <v>0</v>
      </c>
      <c r="BL58" s="3">
        <f>'2009'!$H58</f>
        <v>0</v>
      </c>
      <c r="BM58" s="5">
        <f>'2010'!$H58</f>
        <v>0</v>
      </c>
      <c r="BN58" s="72">
        <f>'2011'!$H58</f>
        <v>0</v>
      </c>
      <c r="BO58" s="5"/>
      <c r="BP58" s="6">
        <f>'2000'!$P62</f>
        <v>0</v>
      </c>
      <c r="BQ58" s="9">
        <f>'2001'!$O58</f>
        <v>0</v>
      </c>
      <c r="BR58" s="3">
        <f>'2002'!$O58</f>
        <v>0</v>
      </c>
      <c r="BS58" s="3">
        <f>'2003'!$O58</f>
        <v>0</v>
      </c>
      <c r="BT58" s="3">
        <f>'2004'!$O58</f>
        <v>0</v>
      </c>
      <c r="BU58" s="3">
        <f>'2005'!$O58</f>
        <v>0</v>
      </c>
      <c r="BV58" s="3">
        <f>'2006'!O58</f>
        <v>0</v>
      </c>
      <c r="BW58" s="3">
        <f>'2007'!$O58</f>
        <v>0</v>
      </c>
      <c r="BX58" s="3">
        <f>'2008'!$O58</f>
        <v>0</v>
      </c>
      <c r="BY58" s="3">
        <f>'2009'!$O58</f>
        <v>0</v>
      </c>
      <c r="BZ58" s="5">
        <f>'2010'!$O58</f>
        <v>0</v>
      </c>
      <c r="CA58" s="72">
        <f>'2011'!$O58</f>
        <v>0</v>
      </c>
      <c r="CB58" s="5"/>
      <c r="CC58" s="6">
        <f>'2000'!$F62</f>
        <v>0</v>
      </c>
      <c r="CD58" s="9">
        <f>'2001'!$E58</f>
        <v>0</v>
      </c>
      <c r="CE58" s="3">
        <f>'2002'!$E58</f>
        <v>0</v>
      </c>
      <c r="CF58" s="3">
        <f>'2003'!$O58</f>
        <v>0</v>
      </c>
      <c r="CG58" s="3">
        <f>'2004'!$E58</f>
        <v>0</v>
      </c>
      <c r="CH58" s="3">
        <f>'2005'!$E58</f>
        <v>0</v>
      </c>
      <c r="CI58" s="3">
        <f>'2006'!E58</f>
        <v>0</v>
      </c>
      <c r="CJ58" s="3">
        <f>'2007'!$E58</f>
        <v>0</v>
      </c>
      <c r="CK58" s="3">
        <f>'2008'!$E58</f>
        <v>0</v>
      </c>
      <c r="CL58" s="3">
        <f>'2009'!$E58</f>
        <v>0</v>
      </c>
      <c r="CM58" s="5">
        <f>'2010'!$E58</f>
        <v>0</v>
      </c>
      <c r="CN58" s="72">
        <f>'2011'!$E58</f>
        <v>0</v>
      </c>
      <c r="CO58" s="5"/>
      <c r="CP58" s="6">
        <f>'2000'!$L62</f>
        <v>0</v>
      </c>
      <c r="CQ58" s="9">
        <f>'2001'!$K58</f>
        <v>0</v>
      </c>
      <c r="CR58" s="3">
        <f>'2002'!$K58</f>
        <v>0</v>
      </c>
      <c r="CS58" s="3">
        <f>'2003'!$K58</f>
        <v>0</v>
      </c>
      <c r="CT58" s="3">
        <f>'2004'!$K58</f>
        <v>0</v>
      </c>
      <c r="CU58" s="3">
        <f>'2005'!$KM58</f>
        <v>0</v>
      </c>
      <c r="CV58" s="3">
        <f>'2006'!K58</f>
        <v>0</v>
      </c>
      <c r="CW58" s="3">
        <f>'2007'!$K58</f>
        <v>0</v>
      </c>
      <c r="CX58" s="3">
        <f>'2008'!$K58</f>
        <v>0</v>
      </c>
      <c r="CY58" s="3">
        <f>'2009'!$K58</f>
        <v>0</v>
      </c>
      <c r="CZ58" s="5">
        <f>'2010'!$K58</f>
        <v>0</v>
      </c>
      <c r="DA58" s="72">
        <f>'2011'!$K58</f>
        <v>0</v>
      </c>
      <c r="DB58" s="5"/>
      <c r="DC58" s="483" t="str">
        <f>IFERROR('2000'!$S62,"")</f>
        <v/>
      </c>
      <c r="DD58" s="70">
        <f>IFERROR('2001'!$R58,"")</f>
        <v>0</v>
      </c>
      <c r="DE58" s="70">
        <f>IFERROR('2002'!$R58,)</f>
        <v>0</v>
      </c>
      <c r="DF58" s="70">
        <f>IFERROR('2003'!$R58,)</f>
        <v>0</v>
      </c>
      <c r="DG58" s="70">
        <f>IFERROR('2004'!$R58,)</f>
        <v>0</v>
      </c>
      <c r="DH58" s="70">
        <f>IFERROR('2005'!$R58,)</f>
        <v>0</v>
      </c>
      <c r="DI58" s="70">
        <f>IFERROR('2006'!R58,)</f>
        <v>0</v>
      </c>
      <c r="DJ58" s="70">
        <f>IFERROR('2007'!$R58,)</f>
        <v>0</v>
      </c>
      <c r="DK58" s="70">
        <f>IFERROR('2008'!$R58,)</f>
        <v>0</v>
      </c>
      <c r="DL58" s="70">
        <f>IFERROR('2009'!$R58,)</f>
        <v>0</v>
      </c>
      <c r="DM58" s="485">
        <f>IFERROR('2010'!$R58,)</f>
        <v>0</v>
      </c>
      <c r="DN58" s="486">
        <f>IFERROR('2011'!$R58,)</f>
        <v>0</v>
      </c>
    </row>
    <row r="59" spans="1:118">
      <c r="A59" s="3" t="str">
        <f>'2011'!A59</f>
        <v>Marion</v>
      </c>
      <c r="B59" s="3" t="str">
        <f>'2012'!B59</f>
        <v>Marion County Dog Control</v>
      </c>
      <c r="C59" s="3">
        <f>SUM('2000'!G59:I59)</f>
        <v>0</v>
      </c>
      <c r="D59" s="3">
        <f>SUM('2001'!F59:H59)</f>
        <v>0</v>
      </c>
      <c r="E59" s="3">
        <f>'2002'!F59+'2002'!G59+'2002'!H59</f>
        <v>0</v>
      </c>
      <c r="F59" s="3">
        <f>'2003'!F59+'2003'!G59+'2003'!H59</f>
        <v>0</v>
      </c>
      <c r="G59" s="3">
        <f>'2004'!F59+'2004'!G59+'2004'!H59</f>
        <v>0</v>
      </c>
      <c r="H59" s="3">
        <f>SUM('2005'!$F59:$H59)</f>
        <v>0</v>
      </c>
      <c r="I59" s="3">
        <f>SUM('2006'!$F59:$H59)</f>
        <v>0</v>
      </c>
      <c r="J59" s="3">
        <f>SUM('2007'!$F59:$H59)</f>
        <v>0</v>
      </c>
      <c r="K59" s="3">
        <f>SUM('2008'!$F59:$H59)</f>
        <v>0</v>
      </c>
      <c r="L59" s="3">
        <f>SUM('2009'!$F59:$H59)</f>
        <v>0</v>
      </c>
      <c r="M59" s="3">
        <f>SUM('2010'!$F59:$H59)</f>
        <v>0</v>
      </c>
      <c r="N59" s="3">
        <f>SUM('2011'!$F59:$H59)</f>
        <v>0</v>
      </c>
      <c r="O59" s="89">
        <f>SUM('2012'!$F59:$H59)</f>
        <v>0</v>
      </c>
      <c r="P59" s="458">
        <f>'2000'!Q59</f>
        <v>0</v>
      </c>
      <c r="Q59" s="9">
        <f>'2001'!P59</f>
        <v>0</v>
      </c>
      <c r="R59" s="3">
        <f>'2002'!P59</f>
        <v>0</v>
      </c>
      <c r="S59" s="3">
        <f>'2003'!P59</f>
        <v>0</v>
      </c>
      <c r="T59" s="3">
        <f>'2004'!P59</f>
        <v>0</v>
      </c>
      <c r="U59" s="3">
        <f>'2005'!P59</f>
        <v>0</v>
      </c>
      <c r="V59" s="3">
        <f>'2006'!P59</f>
        <v>0</v>
      </c>
      <c r="W59" s="3">
        <f>'2007'!$P59</f>
        <v>0</v>
      </c>
      <c r="X59" s="3">
        <f>'2008'!$P59</f>
        <v>0</v>
      </c>
      <c r="Y59" s="3">
        <f>'2009'!$P59</f>
        <v>0</v>
      </c>
      <c r="Z59" s="3">
        <f>'2010'!$P59</f>
        <v>0</v>
      </c>
      <c r="AA59" s="3">
        <f>'2011'!$P59</f>
        <v>0</v>
      </c>
      <c r="AB59" s="89">
        <f>'2012'!$P59</f>
        <v>0</v>
      </c>
      <c r="AC59" s="6">
        <f>SUM('2000'!$D59:$F59)</f>
        <v>0</v>
      </c>
      <c r="AD59" s="3">
        <f>SUM('2001'!$C59:$E59)</f>
        <v>0</v>
      </c>
      <c r="AE59" s="3">
        <f>SUM('2002'!$C59:$E59)</f>
        <v>0</v>
      </c>
      <c r="AF59" s="3">
        <f>SUM('2003'!$C59:$E59)</f>
        <v>0</v>
      </c>
      <c r="AG59" s="3">
        <f>SUM('2004'!$C59:$E59)</f>
        <v>0</v>
      </c>
      <c r="AH59" s="3">
        <f>SUM('2005'!$C59:$E59)</f>
        <v>0</v>
      </c>
      <c r="AI59" s="3">
        <f>SUM('2006'!$C59:$E59)</f>
        <v>0</v>
      </c>
      <c r="AJ59" s="3">
        <f>SUM('2007'!$C59:$E59)</f>
        <v>0</v>
      </c>
      <c r="AK59" s="3">
        <f>SUM('2008'!$C59:$E59)</f>
        <v>2271</v>
      </c>
      <c r="AL59" s="3">
        <f>SUM('2009'!$C59:$E59)</f>
        <v>2066</v>
      </c>
      <c r="AM59" s="3">
        <f>SUM('2010'!$C59:$E59)</f>
        <v>1946</v>
      </c>
      <c r="AN59" s="3">
        <f>SUM('2011'!$C59:$E59)</f>
        <v>1868</v>
      </c>
      <c r="AO59" s="89">
        <f>SUM('2012'!$C59:$E59)</f>
        <v>1645</v>
      </c>
      <c r="AP59" s="6">
        <f>'2000'!$M59</f>
        <v>0</v>
      </c>
      <c r="AQ59" s="9">
        <f>'2001'!$L59</f>
        <v>0</v>
      </c>
      <c r="AR59" s="3">
        <f>'2002'!$L59</f>
        <v>0</v>
      </c>
      <c r="AS59" s="3">
        <f>'2003'!$L59</f>
        <v>0</v>
      </c>
      <c r="AT59" s="3">
        <f>'2004'!$L59</f>
        <v>0</v>
      </c>
      <c r="AU59" s="3">
        <f>'2005'!$L59</f>
        <v>0</v>
      </c>
      <c r="AV59" s="3">
        <f>'2006'!L59</f>
        <v>0</v>
      </c>
      <c r="AW59" s="3">
        <f>'2007'!$L59</f>
        <v>0</v>
      </c>
      <c r="AX59" s="3">
        <f>'2008'!$L59</f>
        <v>803</v>
      </c>
      <c r="AY59" s="3">
        <f>'2009'!$L59</f>
        <v>596</v>
      </c>
      <c r="AZ59" s="5">
        <f>'2010'!$L59</f>
        <v>558</v>
      </c>
      <c r="BA59" s="5">
        <f>'2011'!$L59</f>
        <v>562</v>
      </c>
      <c r="BB59" s="477">
        <f>'2012'!$L59</f>
        <v>474</v>
      </c>
      <c r="BC59" s="612">
        <f>'2000'!$I63</f>
        <v>0</v>
      </c>
      <c r="BD59" s="9">
        <f>'2001'!$H59</f>
        <v>0</v>
      </c>
      <c r="BE59" s="3">
        <f>'2002'!$H59</f>
        <v>0</v>
      </c>
      <c r="BF59" s="3">
        <f>'2003'!$H59</f>
        <v>0</v>
      </c>
      <c r="BG59" s="3">
        <f>'2004'!$H59</f>
        <v>0</v>
      </c>
      <c r="BH59" s="3">
        <f>'2005'!$H59</f>
        <v>0</v>
      </c>
      <c r="BI59" s="3">
        <f>'2006'!$H59</f>
        <v>0</v>
      </c>
      <c r="BJ59" s="3">
        <f>'2007'!$H59</f>
        <v>0</v>
      </c>
      <c r="BK59" s="3">
        <f>'2008'!$H59</f>
        <v>0</v>
      </c>
      <c r="BL59" s="3">
        <f>'2009'!$H59</f>
        <v>0</v>
      </c>
      <c r="BM59" s="5">
        <f>'2010'!$H59</f>
        <v>0</v>
      </c>
      <c r="BN59" s="72">
        <f>'2011'!$H59</f>
        <v>0</v>
      </c>
      <c r="BO59" s="5"/>
      <c r="BP59" s="6">
        <f>'2000'!$P63</f>
        <v>0</v>
      </c>
      <c r="BQ59" s="9">
        <f>'2001'!$O59</f>
        <v>0</v>
      </c>
      <c r="BR59" s="3">
        <f>'2002'!$O59</f>
        <v>0</v>
      </c>
      <c r="BS59" s="3">
        <f>'2003'!$O59</f>
        <v>0</v>
      </c>
      <c r="BT59" s="3">
        <f>'2004'!$O59</f>
        <v>0</v>
      </c>
      <c r="BU59" s="3">
        <f>'2005'!$O59</f>
        <v>0</v>
      </c>
      <c r="BV59" s="3">
        <f>'2006'!O59</f>
        <v>0</v>
      </c>
      <c r="BW59" s="3">
        <f>'2007'!$O59</f>
        <v>0</v>
      </c>
      <c r="BX59" s="3">
        <f>'2008'!$O59</f>
        <v>0</v>
      </c>
      <c r="BY59" s="3">
        <f>'2009'!$O59</f>
        <v>0</v>
      </c>
      <c r="BZ59" s="5">
        <f>'2010'!$O59</f>
        <v>0</v>
      </c>
      <c r="CA59" s="72">
        <f>'2011'!$O59</f>
        <v>0</v>
      </c>
      <c r="CB59" s="5"/>
      <c r="CC59" s="6">
        <f>'2000'!$F63</f>
        <v>0</v>
      </c>
      <c r="CD59" s="9">
        <f>'2001'!$E59</f>
        <v>0</v>
      </c>
      <c r="CE59" s="3">
        <f>'2002'!$E59</f>
        <v>0</v>
      </c>
      <c r="CF59" s="3">
        <f>'2003'!$O59</f>
        <v>0</v>
      </c>
      <c r="CG59" s="3">
        <f>'2004'!$E59</f>
        <v>0</v>
      </c>
      <c r="CH59" s="3">
        <f>'2005'!$E59</f>
        <v>0</v>
      </c>
      <c r="CI59" s="3">
        <f>'2006'!E59</f>
        <v>0</v>
      </c>
      <c r="CJ59" s="3">
        <f>'2007'!$E59</f>
        <v>0</v>
      </c>
      <c r="CK59" s="3">
        <f>'2008'!$E59</f>
        <v>0</v>
      </c>
      <c r="CL59" s="3">
        <f>'2009'!$E59</f>
        <v>0</v>
      </c>
      <c r="CM59" s="5">
        <f>'2010'!$E59</f>
        <v>0</v>
      </c>
      <c r="CN59" s="72">
        <f>'2011'!$E59</f>
        <v>0</v>
      </c>
      <c r="CO59" s="5"/>
      <c r="CP59" s="6">
        <f>'2000'!$L63</f>
        <v>0</v>
      </c>
      <c r="CQ59" s="9">
        <f>'2001'!$K59</f>
        <v>0</v>
      </c>
      <c r="CR59" s="3">
        <f>'2002'!$K59</f>
        <v>0</v>
      </c>
      <c r="CS59" s="3">
        <f>'2003'!$K59</f>
        <v>0</v>
      </c>
      <c r="CT59" s="3">
        <f>'2004'!$K59</f>
        <v>0</v>
      </c>
      <c r="CU59" s="3">
        <f>'2005'!$KM59</f>
        <v>0</v>
      </c>
      <c r="CV59" s="3">
        <f>'2006'!K59</f>
        <v>0</v>
      </c>
      <c r="CW59" s="3">
        <f>'2007'!$K59</f>
        <v>0</v>
      </c>
      <c r="CX59" s="3">
        <f>'2008'!$K59</f>
        <v>237</v>
      </c>
      <c r="CY59" s="3">
        <f>'2009'!$K59</f>
        <v>315</v>
      </c>
      <c r="CZ59" s="5">
        <f>'2010'!$K59</f>
        <v>244</v>
      </c>
      <c r="DA59" s="72">
        <f>'2011'!$K59</f>
        <v>298</v>
      </c>
      <c r="DB59" s="5"/>
      <c r="DC59" s="483" t="str">
        <f>IFERROR('2000'!$S63,"")</f>
        <v/>
      </c>
      <c r="DD59" s="70" t="str">
        <f>IFERROR('2001'!$R59,"")</f>
        <v/>
      </c>
      <c r="DE59" s="70">
        <f>IFERROR('2002'!$R59,)</f>
        <v>0</v>
      </c>
      <c r="DF59" s="70">
        <f>IFERROR('2003'!$R59,)</f>
        <v>0</v>
      </c>
      <c r="DG59" s="70">
        <f>IFERROR('2004'!$R59,)</f>
        <v>0</v>
      </c>
      <c r="DH59" s="70">
        <f>IFERROR('2005'!$R59,)</f>
        <v>0</v>
      </c>
      <c r="DI59" s="70">
        <f>IFERROR('2006'!R59,)</f>
        <v>0</v>
      </c>
      <c r="DJ59" s="70">
        <f>IFERROR('2007'!$R59,)</f>
        <v>0</v>
      </c>
      <c r="DK59" s="70">
        <f>IFERROR('2008'!$R59,)</f>
        <v>0.36988110964332893</v>
      </c>
      <c r="DL59" s="70">
        <f>IFERROR('2009'!$R59,)</f>
        <v>0.39932236205227495</v>
      </c>
      <c r="DM59" s="485">
        <f>IFERROR('2010'!$R59,)</f>
        <v>0.40750256937307294</v>
      </c>
      <c r="DN59" s="486">
        <f>IFERROR('2011'!$R59,)</f>
        <v>0.37580299785867238</v>
      </c>
    </row>
    <row r="60" spans="1:118" ht="13.8" thickBot="1">
      <c r="A60" s="3" t="str">
        <f>'2011'!A60</f>
        <v>Polk</v>
      </c>
      <c r="B60" s="3" t="str">
        <f>'2012'!B60</f>
        <v>Monmouth Police Department</v>
      </c>
      <c r="C60" s="3">
        <f>SUM('2000'!G60:I60)</f>
        <v>0</v>
      </c>
      <c r="D60" s="3">
        <f>SUM('2001'!F60:H60)</f>
        <v>0</v>
      </c>
      <c r="E60" s="3">
        <f>'2002'!F60+'2002'!G60+'2002'!H60</f>
        <v>6</v>
      </c>
      <c r="F60" s="3">
        <f>'2003'!F60+'2003'!G60+'2003'!H60</f>
        <v>0</v>
      </c>
      <c r="G60" s="3">
        <f>'2004'!F60+'2004'!G60+'2004'!H60</f>
        <v>0</v>
      </c>
      <c r="H60" s="3">
        <f>SUM('2005'!$F60:$H60)</f>
        <v>0</v>
      </c>
      <c r="I60" s="3">
        <f>SUM('2006'!$F60:$H60)</f>
        <v>0</v>
      </c>
      <c r="J60" s="3">
        <f>SUM('2007'!$F60:$H60)</f>
        <v>0</v>
      </c>
      <c r="K60" s="3">
        <f>SUM('2008'!$F60:$H60)</f>
        <v>0</v>
      </c>
      <c r="L60" s="3">
        <f>SUM('2009'!$F60:$H60)</f>
        <v>0</v>
      </c>
      <c r="M60" s="3">
        <f>SUM('2010'!$F60:$H60)</f>
        <v>0</v>
      </c>
      <c r="N60" s="3">
        <f>SUM('2011'!$F60:$H60)</f>
        <v>0</v>
      </c>
      <c r="O60" s="89">
        <f>SUM('2012'!$F60:$H60)</f>
        <v>0</v>
      </c>
      <c r="P60" s="458">
        <f>'2000'!Q60</f>
        <v>0</v>
      </c>
      <c r="Q60" s="9">
        <f>'2001'!P60</f>
        <v>0</v>
      </c>
      <c r="R60" s="3">
        <f>'2002'!P60</f>
        <v>2</v>
      </c>
      <c r="S60" s="3">
        <f>'2003'!P60</f>
        <v>0</v>
      </c>
      <c r="T60" s="3">
        <f>'2004'!P60</f>
        <v>0</v>
      </c>
      <c r="U60" s="3">
        <f>'2005'!P60</f>
        <v>0</v>
      </c>
      <c r="V60" s="3">
        <f>'2006'!P60</f>
        <v>0</v>
      </c>
      <c r="W60" s="3">
        <f>'2007'!$P60</f>
        <v>1</v>
      </c>
      <c r="X60" s="3">
        <f>'2008'!$P60</f>
        <v>0</v>
      </c>
      <c r="Y60" s="3">
        <f>'2009'!$P60</f>
        <v>0</v>
      </c>
      <c r="Z60" s="3">
        <f>'2010'!$P60</f>
        <v>0</v>
      </c>
      <c r="AA60" s="3">
        <f>'2011'!$P60</f>
        <v>0</v>
      </c>
      <c r="AB60" s="89">
        <f>'2012'!$P60</f>
        <v>0</v>
      </c>
      <c r="AC60" s="6">
        <f>SUM('2000'!$D60:$F60)</f>
        <v>0</v>
      </c>
      <c r="AD60" s="3">
        <f>SUM('2001'!$C60:$E60)</f>
        <v>46</v>
      </c>
      <c r="AE60" s="3">
        <f>SUM('2002'!$C60:$E60)</f>
        <v>45</v>
      </c>
      <c r="AF60" s="3">
        <f>SUM('2003'!$C60:$E60)</f>
        <v>59</v>
      </c>
      <c r="AG60" s="3">
        <f>SUM('2004'!$C60:$E60)</f>
        <v>0</v>
      </c>
      <c r="AH60" s="3">
        <f>SUM('2005'!$C60:$E60)</f>
        <v>0</v>
      </c>
      <c r="AI60" s="3">
        <f>SUM('2006'!$C60:$E60)</f>
        <v>25</v>
      </c>
      <c r="AJ60" s="3">
        <f>SUM('2007'!$C60:$E60)</f>
        <v>24</v>
      </c>
      <c r="AK60" s="3">
        <f>SUM('2008'!$C60:$E60)</f>
        <v>32</v>
      </c>
      <c r="AL60" s="3">
        <f>SUM('2009'!$C60:$E60)</f>
        <v>53</v>
      </c>
      <c r="AM60" s="3">
        <f>SUM('2010'!$C60:$E60)</f>
        <v>55</v>
      </c>
      <c r="AN60" s="3">
        <f>SUM('2011'!$C60:$E60)</f>
        <v>36</v>
      </c>
      <c r="AO60" s="89">
        <f>SUM('2012'!$C60:$E60)</f>
        <v>19</v>
      </c>
      <c r="AP60" s="6">
        <f>'2000'!$M60</f>
        <v>0</v>
      </c>
      <c r="AQ60" s="9">
        <f>'2001'!$L60</f>
        <v>0</v>
      </c>
      <c r="AR60" s="3">
        <f>'2002'!$L60</f>
        <v>0</v>
      </c>
      <c r="AS60" s="3">
        <f>'2003'!$L60</f>
        <v>0</v>
      </c>
      <c r="AT60" s="3">
        <f>'2004'!$L60</f>
        <v>0</v>
      </c>
      <c r="AU60" s="3">
        <f>'2005'!$L60</f>
        <v>0</v>
      </c>
      <c r="AV60" s="3">
        <f>'2006'!L60</f>
        <v>0</v>
      </c>
      <c r="AW60" s="3">
        <f>'2007'!$L60</f>
        <v>0</v>
      </c>
      <c r="AX60" s="3">
        <f>'2008'!$L60</f>
        <v>0</v>
      </c>
      <c r="AY60" s="3">
        <f>'2009'!$L60</f>
        <v>0</v>
      </c>
      <c r="AZ60" s="5">
        <f>'2010'!$L60</f>
        <v>0</v>
      </c>
      <c r="BA60" s="5">
        <f>'2011'!$L60</f>
        <v>0</v>
      </c>
      <c r="BB60" s="477">
        <f>'2012'!$L60</f>
        <v>0</v>
      </c>
      <c r="BC60" s="612">
        <f>'2000'!$I64</f>
        <v>0</v>
      </c>
      <c r="BD60" s="9">
        <f>'2001'!$H60</f>
        <v>0</v>
      </c>
      <c r="BE60" s="3">
        <f>'2002'!$H60</f>
        <v>2</v>
      </c>
      <c r="BF60" s="3">
        <f>'2003'!$H60</f>
        <v>0</v>
      </c>
      <c r="BG60" s="3">
        <f>'2004'!$H60</f>
        <v>0</v>
      </c>
      <c r="BH60" s="3">
        <f>'2005'!$H60</f>
        <v>0</v>
      </c>
      <c r="BI60" s="3">
        <f>'2006'!$H60</f>
        <v>0</v>
      </c>
      <c r="BJ60" s="3">
        <f>'2007'!$H60</f>
        <v>0</v>
      </c>
      <c r="BK60" s="3">
        <f>'2008'!$H60</f>
        <v>0</v>
      </c>
      <c r="BL60" s="3">
        <f>'2009'!$H60</f>
        <v>0</v>
      </c>
      <c r="BM60" s="5">
        <f>'2010'!$H60</f>
        <v>0</v>
      </c>
      <c r="BN60" s="72">
        <f>'2011'!$H60</f>
        <v>0</v>
      </c>
      <c r="BO60" s="5"/>
      <c r="BP60" s="6">
        <f>'2000'!$P64</f>
        <v>0</v>
      </c>
      <c r="BQ60" s="9">
        <f>'2001'!$O60</f>
        <v>0</v>
      </c>
      <c r="BR60" s="3">
        <f>'2002'!$O60</f>
        <v>2</v>
      </c>
      <c r="BS60" s="3">
        <f>'2003'!$O60</f>
        <v>0</v>
      </c>
      <c r="BT60" s="3">
        <f>'2004'!$O60</f>
        <v>0</v>
      </c>
      <c r="BU60" s="3">
        <f>'2005'!$O60</f>
        <v>0</v>
      </c>
      <c r="BV60" s="3">
        <f>'2006'!O60</f>
        <v>0</v>
      </c>
      <c r="BW60" s="3">
        <f>'2007'!$O60</f>
        <v>7</v>
      </c>
      <c r="BX60" s="3">
        <f>'2008'!$O60</f>
        <v>0</v>
      </c>
      <c r="BY60" s="3">
        <f>'2009'!$O60</f>
        <v>0</v>
      </c>
      <c r="BZ60" s="5">
        <f>'2010'!$O60</f>
        <v>0</v>
      </c>
      <c r="CA60" s="72">
        <f>'2011'!$O60</f>
        <v>0</v>
      </c>
      <c r="CB60" s="5"/>
      <c r="CC60" s="6">
        <f>'2000'!$F64</f>
        <v>0</v>
      </c>
      <c r="CD60" s="9">
        <f>'2001'!$E60</f>
        <v>0</v>
      </c>
      <c r="CE60" s="3">
        <f>'2002'!$E60</f>
        <v>0</v>
      </c>
      <c r="CF60" s="3">
        <f>'2003'!$O60</f>
        <v>0</v>
      </c>
      <c r="CG60" s="3">
        <f>'2004'!$E60</f>
        <v>0</v>
      </c>
      <c r="CH60" s="3">
        <f>'2005'!$E60</f>
        <v>0</v>
      </c>
      <c r="CI60" s="3">
        <f>'2006'!E60</f>
        <v>0</v>
      </c>
      <c r="CJ60" s="3">
        <f>'2007'!$E60</f>
        <v>0</v>
      </c>
      <c r="CK60" s="3">
        <f>'2008'!$E60</f>
        <v>0</v>
      </c>
      <c r="CL60" s="3">
        <f>'2009'!$E60</f>
        <v>0</v>
      </c>
      <c r="CM60" s="5">
        <f>'2010'!$E60</f>
        <v>0</v>
      </c>
      <c r="CN60" s="72">
        <f>'2011'!$E60</f>
        <v>0</v>
      </c>
      <c r="CO60" s="5"/>
      <c r="CP60" s="6">
        <f>'2000'!$L64</f>
        <v>0</v>
      </c>
      <c r="CQ60" s="9">
        <f>'2001'!$K60</f>
        <v>0</v>
      </c>
      <c r="CR60" s="3">
        <f>'2002'!$K60</f>
        <v>0</v>
      </c>
      <c r="CS60" s="3">
        <f>'2003'!$K60</f>
        <v>6</v>
      </c>
      <c r="CT60" s="3">
        <f>'2004'!$K60</f>
        <v>0</v>
      </c>
      <c r="CU60" s="3">
        <f>'2005'!$KM60</f>
        <v>0</v>
      </c>
      <c r="CV60" s="3">
        <f>'2006'!K60</f>
        <v>12</v>
      </c>
      <c r="CW60" s="3">
        <f>'2007'!$K60</f>
        <v>0</v>
      </c>
      <c r="CX60" s="3">
        <f>'2008'!$K60</f>
        <v>10</v>
      </c>
      <c r="CY60" s="3">
        <f>'2009'!$K60</f>
        <v>12</v>
      </c>
      <c r="CZ60" s="5">
        <f>'2010'!$K60</f>
        <v>20</v>
      </c>
      <c r="DA60" s="72">
        <f>'2011'!$K60</f>
        <v>8</v>
      </c>
      <c r="DB60" s="5"/>
      <c r="DC60" s="483" t="str">
        <f>IFERROR('2000'!$S64,"")</f>
        <v/>
      </c>
      <c r="DD60" s="70">
        <f>IFERROR('2001'!$R60,"")</f>
        <v>0.69565217391304346</v>
      </c>
      <c r="DE60" s="70">
        <f>IFERROR('2002'!$R60,)</f>
        <v>0</v>
      </c>
      <c r="DF60" s="70">
        <f>IFERROR('2003'!$R60,)</f>
        <v>0.89830508474576276</v>
      </c>
      <c r="DG60" s="70">
        <f>IFERROR('2004'!$R60,)</f>
        <v>0</v>
      </c>
      <c r="DH60" s="70">
        <f>IFERROR('2005'!$R60,)</f>
        <v>0</v>
      </c>
      <c r="DI60" s="70">
        <f>IFERROR('2006'!R60,)</f>
        <v>0.52</v>
      </c>
      <c r="DJ60" s="70">
        <f>IFERROR('2007'!$R60,)</f>
        <v>0</v>
      </c>
      <c r="DK60" s="70">
        <f>IFERROR('2008'!$R60,)</f>
        <v>0.6875</v>
      </c>
      <c r="DL60" s="70">
        <f>IFERROR('2009'!$R60,)</f>
        <v>0.77358490566037741</v>
      </c>
      <c r="DM60" s="485">
        <f>IFERROR('2010'!$R60,)</f>
        <v>0.63636363636363635</v>
      </c>
      <c r="DN60" s="486">
        <f>IFERROR('2011'!$R60,)</f>
        <v>0.77777777777777779</v>
      </c>
    </row>
    <row r="61" spans="1:118" ht="14.4" thickTop="1" thickBot="1">
      <c r="A61" s="3" t="str">
        <f>'2011'!A61</f>
        <v>Multnomah</v>
      </c>
      <c r="B61" s="3" t="str">
        <f>'2012'!B61</f>
        <v>Multnomah County Animal Control</v>
      </c>
      <c r="C61" s="3">
        <f>SUM('2000'!G61:I61)</f>
        <v>3179</v>
      </c>
      <c r="D61" s="3">
        <f>SUM('2001'!F61:H61)</f>
        <v>4052</v>
      </c>
      <c r="E61" s="3">
        <f>'2002'!F61+'2002'!G61+'2002'!H61</f>
        <v>4024</v>
      </c>
      <c r="F61" s="3">
        <f>'2003'!F61+'2003'!G61+'2003'!H61</f>
        <v>4593</v>
      </c>
      <c r="G61" s="3">
        <f>'2004'!F61+'2004'!G61+'2004'!H61</f>
        <v>4593</v>
      </c>
      <c r="H61" s="3">
        <f>SUM('2005'!$F61:$H61)</f>
        <v>5175</v>
      </c>
      <c r="I61" s="3">
        <f>SUM('2006'!$F61:$H61)</f>
        <v>5208</v>
      </c>
      <c r="J61" s="603">
        <f>AVERAGE(K61,I61)</f>
        <v>5334.5</v>
      </c>
      <c r="K61" s="3">
        <f>SUM('2008'!$F61:$H61)</f>
        <v>5461</v>
      </c>
      <c r="L61" s="3">
        <f>SUM('2009'!$F61:$H61)</f>
        <v>5178</v>
      </c>
      <c r="M61" s="3">
        <f>SUM('2010'!$F61:$H61)</f>
        <v>5301</v>
      </c>
      <c r="N61" s="3">
        <f>SUM('2011'!$F61:$H61)</f>
        <v>3790</v>
      </c>
      <c r="O61" s="89">
        <f>SUM('2012'!$F61:$H61)</f>
        <v>3292</v>
      </c>
      <c r="P61" s="458">
        <f>'2000'!Q61</f>
        <v>1987</v>
      </c>
      <c r="Q61" s="9">
        <f>'2001'!P61</f>
        <v>2848</v>
      </c>
      <c r="R61" s="3">
        <f>'2002'!P61</f>
        <v>2360</v>
      </c>
      <c r="S61" s="3">
        <f>'2003'!P61</f>
        <v>2198</v>
      </c>
      <c r="T61" s="3">
        <f>'2004'!P61</f>
        <v>2198</v>
      </c>
      <c r="U61" s="3">
        <f>'2005'!P61</f>
        <v>2528</v>
      </c>
      <c r="V61" s="3">
        <f>'2006'!P61</f>
        <v>3109</v>
      </c>
      <c r="W61" s="3">
        <f>'2007'!$P61</f>
        <v>3529</v>
      </c>
      <c r="X61" s="3">
        <f>'2008'!$P61</f>
        <v>3376</v>
      </c>
      <c r="Y61" s="3">
        <f>'2009'!$P61</f>
        <v>3173</v>
      </c>
      <c r="Z61" s="3">
        <f>'2010'!$P61</f>
        <v>2860</v>
      </c>
      <c r="AA61" s="3">
        <f>'2011'!$P61</f>
        <v>1718</v>
      </c>
      <c r="AB61" s="89">
        <f>'2012'!$P61</f>
        <v>1288</v>
      </c>
      <c r="AC61" s="6">
        <f>SUM('2000'!$D61:$F61)</f>
        <v>3869</v>
      </c>
      <c r="AD61" s="3">
        <f>SUM('2001'!$C61:$E61)</f>
        <v>4889</v>
      </c>
      <c r="AE61" s="3">
        <f>SUM('2002'!$C61:$E61)</f>
        <v>4109</v>
      </c>
      <c r="AF61" s="3">
        <f>SUM('2003'!$C61:$E61)</f>
        <v>4346</v>
      </c>
      <c r="AG61" s="3">
        <f>SUM('2004'!$C61:$E61)</f>
        <v>4346</v>
      </c>
      <c r="AH61" s="3">
        <f>SUM('2005'!$C61:$E61)</f>
        <v>4439</v>
      </c>
      <c r="AI61" s="3">
        <f>SUM('2006'!$C61:$E61)</f>
        <v>4600</v>
      </c>
      <c r="AJ61" s="3">
        <f>SUM('2007'!$C61:$E61)</f>
        <v>3628</v>
      </c>
      <c r="AK61" s="3">
        <f>SUM('2008'!$C61:$E61)</f>
        <v>3425</v>
      </c>
      <c r="AL61" s="3">
        <f>SUM('2009'!$C61:$E61)</f>
        <v>2890</v>
      </c>
      <c r="AM61" s="3">
        <f>SUM('2010'!$C61:$E61)</f>
        <v>3078</v>
      </c>
      <c r="AN61" s="3">
        <f>SUM('2011'!$C61:$E61)</f>
        <v>2981</v>
      </c>
      <c r="AO61" s="89">
        <f>SUM('2012'!$C61:$E61)</f>
        <v>2889</v>
      </c>
      <c r="AP61" s="6">
        <f>'2000'!$M61</f>
        <v>442</v>
      </c>
      <c r="AQ61" s="9">
        <f>'2001'!$L61</f>
        <v>2056</v>
      </c>
      <c r="AR61" s="3">
        <f>'2002'!$L61</f>
        <v>762</v>
      </c>
      <c r="AS61" s="3">
        <f>'2003'!$L61</f>
        <v>754</v>
      </c>
      <c r="AT61" s="3">
        <f>'2004'!$L61</f>
        <v>754</v>
      </c>
      <c r="AU61" s="3">
        <f>'2005'!$L61</f>
        <v>1136</v>
      </c>
      <c r="AV61" s="3">
        <f>'2006'!L61</f>
        <v>1259</v>
      </c>
      <c r="AW61" s="3">
        <f>'2007'!$L61</f>
        <v>1115</v>
      </c>
      <c r="AX61" s="3">
        <f>'2008'!$L61</f>
        <v>980</v>
      </c>
      <c r="AY61" s="3">
        <f>'2009'!$L61</f>
        <v>571</v>
      </c>
      <c r="AZ61" s="5">
        <f>'2010'!$L61</f>
        <v>417</v>
      </c>
      <c r="BA61" s="5">
        <f>'2011'!$L61</f>
        <v>412</v>
      </c>
      <c r="BB61" s="477">
        <f>'2012'!$L61</f>
        <v>274</v>
      </c>
      <c r="BC61" s="612">
        <f>'2000'!$I66</f>
        <v>17</v>
      </c>
      <c r="BD61" s="9">
        <f>'2001'!$H61</f>
        <v>0</v>
      </c>
      <c r="BE61" s="3">
        <f>'2002'!$H61</f>
        <v>0</v>
      </c>
      <c r="BF61" s="3">
        <f>'2003'!$H61</f>
        <v>4593</v>
      </c>
      <c r="BG61" s="3">
        <f>'2004'!$H61</f>
        <v>0</v>
      </c>
      <c r="BH61" s="3">
        <f>'2005'!$H61</f>
        <v>0</v>
      </c>
      <c r="BI61" s="3">
        <f>'2006'!$H61</f>
        <v>0</v>
      </c>
      <c r="BJ61" s="3">
        <f>'2007'!$H61</f>
        <v>0</v>
      </c>
      <c r="BK61" s="3">
        <f>'2008'!$H61</f>
        <v>0</v>
      </c>
      <c r="BL61" s="3">
        <f>'2009'!$H61</f>
        <v>3</v>
      </c>
      <c r="BM61" s="5">
        <f>'2010'!$H61</f>
        <v>0</v>
      </c>
      <c r="BN61" s="72">
        <f>'2011'!$H61</f>
        <v>10</v>
      </c>
      <c r="BO61" s="5"/>
      <c r="BP61" s="6">
        <f>'2000'!$P66</f>
        <v>136</v>
      </c>
      <c r="BQ61" s="9">
        <f>'2001'!$O61</f>
        <v>0</v>
      </c>
      <c r="BR61" s="3">
        <f>'2002'!$O61</f>
        <v>279</v>
      </c>
      <c r="BS61" s="3">
        <f>'2003'!$O61</f>
        <v>427</v>
      </c>
      <c r="BT61" s="3">
        <f>'2004'!$O61</f>
        <v>427</v>
      </c>
      <c r="BU61" s="3">
        <f>'2005'!$O61</f>
        <v>967</v>
      </c>
      <c r="BV61" s="3">
        <f>'2006'!O61</f>
        <v>829</v>
      </c>
      <c r="BW61" s="3">
        <f>'2007'!$O61</f>
        <v>423</v>
      </c>
      <c r="BX61" s="3">
        <f>'2008'!$O61</f>
        <v>476</v>
      </c>
      <c r="BY61" s="3">
        <f>'2009'!$O61</f>
        <v>788</v>
      </c>
      <c r="BZ61" s="5">
        <f>'2010'!$O61</f>
        <v>988</v>
      </c>
      <c r="CA61" s="72">
        <f>'2011'!$O61</f>
        <v>1064</v>
      </c>
      <c r="CB61" s="5"/>
      <c r="CC61" s="6">
        <f>'2000'!$F66</f>
        <v>0</v>
      </c>
      <c r="CD61" s="9">
        <f>'2001'!$E61</f>
        <v>0</v>
      </c>
      <c r="CE61" s="3">
        <f>'2002'!$E61</f>
        <v>0</v>
      </c>
      <c r="CF61" s="3">
        <f>'2003'!$O61</f>
        <v>427</v>
      </c>
      <c r="CG61" s="3">
        <f>'2004'!$E61</f>
        <v>0</v>
      </c>
      <c r="CH61" s="3">
        <f>'2005'!$E61</f>
        <v>0</v>
      </c>
      <c r="CI61" s="3">
        <f>'2006'!E61</f>
        <v>0</v>
      </c>
      <c r="CJ61" s="3">
        <f>'2007'!$E61</f>
        <v>0</v>
      </c>
      <c r="CK61" s="3">
        <f>'2008'!$E61</f>
        <v>0</v>
      </c>
      <c r="CL61" s="3">
        <f>'2009'!$E61</f>
        <v>20</v>
      </c>
      <c r="CM61" s="5">
        <f>'2010'!$E61</f>
        <v>0</v>
      </c>
      <c r="CN61" s="72">
        <f>'2011'!$E61</f>
        <v>47</v>
      </c>
      <c r="CO61" s="5"/>
      <c r="CP61" s="6">
        <f>'2000'!$L66</f>
        <v>61</v>
      </c>
      <c r="CQ61" s="9">
        <f>'2001'!$K61</f>
        <v>292</v>
      </c>
      <c r="CR61" s="3">
        <f>'2002'!$K61</f>
        <v>56</v>
      </c>
      <c r="CS61" s="3">
        <f>'2003'!$K61</f>
        <v>367</v>
      </c>
      <c r="CT61" s="3">
        <f>'2004'!$K61</f>
        <v>367</v>
      </c>
      <c r="CU61" s="3">
        <f>'2005'!$KM61</f>
        <v>0</v>
      </c>
      <c r="CV61" s="3">
        <f>'2006'!K61</f>
        <v>431</v>
      </c>
      <c r="CW61" s="3">
        <f>'2007'!$K61</f>
        <v>268</v>
      </c>
      <c r="CX61" s="3">
        <f>'2008'!$K61</f>
        <v>280</v>
      </c>
      <c r="CY61" s="3">
        <f>'2009'!$K61</f>
        <v>393</v>
      </c>
      <c r="CZ61" s="5">
        <f>'2010'!$K61</f>
        <v>487</v>
      </c>
      <c r="DA61" s="72">
        <f>'2011'!$K61</f>
        <v>540</v>
      </c>
      <c r="DB61" s="5"/>
      <c r="DC61" s="483">
        <f>IFERROR('2000'!$S66,"")</f>
        <v>2.4921301154249738E-2</v>
      </c>
      <c r="DD61" s="70">
        <f>IFERROR('2001'!$R61,"")</f>
        <v>0.32521988136633256</v>
      </c>
      <c r="DE61" s="70">
        <f>IFERROR('2002'!$R61,)</f>
        <v>0.38281820394256511</v>
      </c>
      <c r="DF61" s="70">
        <f>IFERROR('2003'!$R61,)</f>
        <v>0.44132535664979289</v>
      </c>
      <c r="DG61" s="70">
        <f>IFERROR('2004'!$R61,)</f>
        <v>0.44132535664979289</v>
      </c>
      <c r="DH61" s="70">
        <f>IFERROR('2005'!$R61,)</f>
        <v>0.4066231133138094</v>
      </c>
      <c r="DI61" s="70">
        <f>IFERROR('2006'!R61,)</f>
        <v>0.43891304347826088</v>
      </c>
      <c r="DJ61" s="70">
        <f>IFERROR('2007'!$R61,)</f>
        <v>0.4065600882028666</v>
      </c>
      <c r="DK61" s="70">
        <f>IFERROR('2008'!$R61,)</f>
        <v>0.38394160583941606</v>
      </c>
      <c r="DL61" s="70">
        <f>IFERROR('2009'!$R61,)</f>
        <v>0.41903114186851209</v>
      </c>
      <c r="DM61" s="485">
        <f>IFERROR('2010'!$R61,)</f>
        <v>0.45061728395061729</v>
      </c>
      <c r="DN61" s="486">
        <f>IFERROR('2011'!$R61,)</f>
        <v>0.40020127474002015</v>
      </c>
    </row>
    <row r="62" spans="1:118" ht="14.4" thickTop="1" thickBot="1">
      <c r="A62" s="3" t="str">
        <f>'2011'!A62</f>
        <v>Douglas</v>
      </c>
      <c r="B62" s="3" t="str">
        <f>'2012'!B62</f>
        <v>New Beginnings SPCA</v>
      </c>
      <c r="C62" s="3">
        <f>SUM('2000'!G62:I62)</f>
        <v>0</v>
      </c>
      <c r="D62" s="3">
        <f>SUM('2001'!F62:H62)</f>
        <v>0</v>
      </c>
      <c r="E62" s="3">
        <f>'2002'!F62+'2002'!G62+'2002'!H62</f>
        <v>0</v>
      </c>
      <c r="F62" s="3">
        <f>'2003'!F62+'2003'!G62+'2003'!H62</f>
        <v>0</v>
      </c>
      <c r="G62" s="3">
        <f>'2004'!F62+'2004'!G62+'2004'!H62</f>
        <v>0</v>
      </c>
      <c r="H62" s="3">
        <f>SUM('2005'!$F62:$H62)</f>
        <v>106</v>
      </c>
      <c r="I62" s="3">
        <f>SUM('2006'!$F62:$H62)</f>
        <v>156</v>
      </c>
      <c r="J62" s="3">
        <f>SUM('2007'!$F62:$H62)</f>
        <v>167</v>
      </c>
      <c r="K62" s="603">
        <f>AVERAGE(L62,J62)</f>
        <v>155</v>
      </c>
      <c r="L62" s="3">
        <f>SUM('2009'!$F62:$H62)</f>
        <v>143</v>
      </c>
      <c r="M62" s="3">
        <f>SUM('2010'!$F62:$H62)</f>
        <v>200</v>
      </c>
      <c r="N62" s="3">
        <f>SUM('2011'!$F62:$H62)</f>
        <v>170</v>
      </c>
      <c r="O62" s="89">
        <f>SUM('2012'!$F62:$H62)</f>
        <v>253</v>
      </c>
      <c r="P62" s="458">
        <f>'2000'!Q62</f>
        <v>2</v>
      </c>
      <c r="Q62" s="9">
        <f>'2001'!P62</f>
        <v>0</v>
      </c>
      <c r="R62" s="3">
        <f>'2002'!P62</f>
        <v>0</v>
      </c>
      <c r="S62" s="3">
        <f>'2003'!P62</f>
        <v>0</v>
      </c>
      <c r="T62" s="3">
        <f>'2004'!P62</f>
        <v>0</v>
      </c>
      <c r="U62" s="3">
        <f>'2005'!P62</f>
        <v>5</v>
      </c>
      <c r="V62" s="603">
        <f>AVERAGE(W62,U62)</f>
        <v>3.5</v>
      </c>
      <c r="W62" s="3">
        <f>'2007'!$P62</f>
        <v>2</v>
      </c>
      <c r="X62" s="3">
        <f>'2008'!$P62</f>
        <v>0</v>
      </c>
      <c r="Y62" s="3">
        <f>'2009'!$P62</f>
        <v>0</v>
      </c>
      <c r="Z62" s="3">
        <f>'2010'!$P62</f>
        <v>13</v>
      </c>
      <c r="AA62" s="3">
        <f>'2011'!$P62</f>
        <v>17</v>
      </c>
      <c r="AB62" s="89">
        <f>'2012'!$P62</f>
        <v>25</v>
      </c>
      <c r="AC62" s="6">
        <f>SUM('2000'!$D62:$F62)</f>
        <v>0</v>
      </c>
      <c r="AD62" s="3">
        <f>SUM('2001'!$C62:$E62)</f>
        <v>0</v>
      </c>
      <c r="AE62" s="3">
        <f>SUM('2002'!$C62:$E62)</f>
        <v>0</v>
      </c>
      <c r="AF62" s="3">
        <f>SUM('2003'!$C62:$E62)</f>
        <v>0</v>
      </c>
      <c r="AG62" s="3">
        <f>SUM('2004'!$C62:$E62)</f>
        <v>0</v>
      </c>
      <c r="AH62" s="3">
        <f>SUM('2005'!$C62:$E62)</f>
        <v>2</v>
      </c>
      <c r="AI62" s="3">
        <f>SUM('2006'!$C62:$E62)</f>
        <v>5</v>
      </c>
      <c r="AJ62" s="3">
        <f>SUM('2007'!$C62:$E62)</f>
        <v>1</v>
      </c>
      <c r="AK62" s="3">
        <f>SUM('2008'!$C62:$E62)</f>
        <v>0</v>
      </c>
      <c r="AL62" s="3">
        <f>SUM('2009'!$C62:$E62)</f>
        <v>1</v>
      </c>
      <c r="AM62" s="3">
        <f>SUM('2010'!$C62:$E62)</f>
        <v>0</v>
      </c>
      <c r="AN62" s="3">
        <f>SUM('2011'!$C62:$E62)</f>
        <v>6</v>
      </c>
      <c r="AO62" s="89">
        <f>SUM('2012'!$C62:$E62)</f>
        <v>2</v>
      </c>
      <c r="AP62" s="6">
        <f>'2000'!$M62</f>
        <v>0</v>
      </c>
      <c r="AQ62" s="9">
        <f>'2001'!$L62</f>
        <v>0</v>
      </c>
      <c r="AR62" s="3">
        <f>'2002'!$L62</f>
        <v>0</v>
      </c>
      <c r="AS62" s="3">
        <f>'2003'!$L62</f>
        <v>0</v>
      </c>
      <c r="AT62" s="3">
        <f>'2004'!$L62</f>
        <v>0</v>
      </c>
      <c r="AU62" s="3">
        <f>'2005'!$L62</f>
        <v>0</v>
      </c>
      <c r="AV62" s="3">
        <f>'2006'!L62</f>
        <v>0</v>
      </c>
      <c r="AW62" s="3">
        <f>'2007'!$L62</f>
        <v>1</v>
      </c>
      <c r="AX62" s="3">
        <f>'2008'!$L62</f>
        <v>0</v>
      </c>
      <c r="AY62" s="3">
        <f>'2009'!$L62</f>
        <v>0</v>
      </c>
      <c r="AZ62" s="5">
        <f>'2010'!$L62</f>
        <v>0</v>
      </c>
      <c r="BA62" s="5">
        <f>'2011'!$L62</f>
        <v>0</v>
      </c>
      <c r="BB62" s="477">
        <f>'2012'!$L62</f>
        <v>0</v>
      </c>
      <c r="BC62" s="612">
        <f>'2000'!$I68</f>
        <v>0</v>
      </c>
      <c r="BD62" s="9">
        <f>'2001'!$H62</f>
        <v>0</v>
      </c>
      <c r="BE62" s="3">
        <f>'2002'!$H62</f>
        <v>0</v>
      </c>
      <c r="BF62" s="3">
        <f>'2003'!$H62</f>
        <v>0</v>
      </c>
      <c r="BG62" s="3">
        <f>'2004'!$H62</f>
        <v>0</v>
      </c>
      <c r="BH62" s="3">
        <f>'2005'!$H62</f>
        <v>0</v>
      </c>
      <c r="BI62" s="3">
        <f>'2006'!$H62</f>
        <v>0</v>
      </c>
      <c r="BJ62" s="3">
        <f>'2007'!$H62</f>
        <v>5</v>
      </c>
      <c r="BK62" s="3">
        <f>'2008'!$H62</f>
        <v>0</v>
      </c>
      <c r="BL62" s="3">
        <f>'2009'!$H62</f>
        <v>8</v>
      </c>
      <c r="BM62" s="5">
        <f>'2010'!$H62</f>
        <v>27</v>
      </c>
      <c r="BN62" s="72">
        <f>'2011'!$H62</f>
        <v>12</v>
      </c>
      <c r="BO62" s="5"/>
      <c r="BP62" s="6">
        <f>'2000'!$P68</f>
        <v>0</v>
      </c>
      <c r="BQ62" s="9">
        <f>'2001'!$O62</f>
        <v>0</v>
      </c>
      <c r="BR62" s="3">
        <f>'2002'!$O62</f>
        <v>0</v>
      </c>
      <c r="BS62" s="3">
        <f>'2003'!$O62</f>
        <v>0</v>
      </c>
      <c r="BT62" s="3">
        <f>'2004'!$O62</f>
        <v>0</v>
      </c>
      <c r="BU62" s="3">
        <f>'2005'!$O62</f>
        <v>0</v>
      </c>
      <c r="BV62" s="3">
        <f>'2006'!O62</f>
        <v>0</v>
      </c>
      <c r="BW62" s="3">
        <f>'2007'!$O62</f>
        <v>0</v>
      </c>
      <c r="BX62" s="3">
        <f>'2008'!$O62</f>
        <v>0</v>
      </c>
      <c r="BY62" s="3">
        <f>'2009'!$O62</f>
        <v>1</v>
      </c>
      <c r="BZ62" s="5">
        <f>'2010'!$O62</f>
        <v>1</v>
      </c>
      <c r="CA62" s="72">
        <f>'2011'!$O62</f>
        <v>0</v>
      </c>
      <c r="CB62" s="5"/>
      <c r="CC62" s="6">
        <f>'2000'!$F68</f>
        <v>0</v>
      </c>
      <c r="CD62" s="9">
        <f>'2001'!$E62</f>
        <v>0</v>
      </c>
      <c r="CE62" s="3">
        <f>'2002'!$E62</f>
        <v>0</v>
      </c>
      <c r="CF62" s="3">
        <f>'2003'!$O62</f>
        <v>0</v>
      </c>
      <c r="CG62" s="3">
        <f>'2004'!$E62</f>
        <v>0</v>
      </c>
      <c r="CH62" s="3">
        <f>'2005'!$E62</f>
        <v>0</v>
      </c>
      <c r="CI62" s="3">
        <f>'2006'!E62</f>
        <v>0</v>
      </c>
      <c r="CJ62" s="3">
        <f>'2007'!$E62</f>
        <v>0</v>
      </c>
      <c r="CK62" s="3">
        <f>'2008'!$E62</f>
        <v>0</v>
      </c>
      <c r="CL62" s="3">
        <f>'2009'!$E62</f>
        <v>0</v>
      </c>
      <c r="CM62" s="5">
        <f>'2010'!$E62</f>
        <v>0</v>
      </c>
      <c r="CN62" s="72">
        <f>'2011'!$E62</f>
        <v>0</v>
      </c>
      <c r="CO62" s="5"/>
      <c r="CP62" s="6">
        <f>'2000'!$L68</f>
        <v>0</v>
      </c>
      <c r="CQ62" s="9">
        <f>'2001'!$K62</f>
        <v>0</v>
      </c>
      <c r="CR62" s="3">
        <f>'2002'!$K62</f>
        <v>0</v>
      </c>
      <c r="CS62" s="3">
        <f>'2003'!$K62</f>
        <v>0</v>
      </c>
      <c r="CT62" s="3">
        <f>'2004'!$K62</f>
        <v>0</v>
      </c>
      <c r="CU62" s="3">
        <f>'2005'!$KM62</f>
        <v>0</v>
      </c>
      <c r="CV62" s="3">
        <f>'2006'!K62</f>
        <v>0</v>
      </c>
      <c r="CW62" s="3">
        <f>'2007'!$K62</f>
        <v>0</v>
      </c>
      <c r="CX62" s="3">
        <f>'2008'!$K62</f>
        <v>0</v>
      </c>
      <c r="CY62" s="3">
        <f>'2009'!$K62</f>
        <v>1</v>
      </c>
      <c r="CZ62" s="5">
        <f>'2010'!$K62</f>
        <v>0</v>
      </c>
      <c r="DA62" s="72">
        <f>'2011'!$K62</f>
        <v>0</v>
      </c>
      <c r="DB62" s="5"/>
      <c r="DC62" s="483" t="str">
        <f>IFERROR('2000'!$S68,"")</f>
        <v/>
      </c>
      <c r="DD62" s="70" t="str">
        <f>IFERROR('2001'!$R62,"")</f>
        <v/>
      </c>
      <c r="DE62" s="70">
        <f>IFERROR('2002'!$R62,)</f>
        <v>0</v>
      </c>
      <c r="DF62" s="70">
        <f>IFERROR('2003'!$R62,)</f>
        <v>0</v>
      </c>
      <c r="DG62" s="70">
        <f>IFERROR('2004'!$R62,)</f>
        <v>0</v>
      </c>
      <c r="DH62" s="70">
        <f>IFERROR('2005'!$R62,)</f>
        <v>0</v>
      </c>
      <c r="DI62" s="70">
        <f>IFERROR('2006'!R62,)</f>
        <v>0</v>
      </c>
      <c r="DJ62" s="70">
        <f>IFERROR('2007'!$R62,)</f>
        <v>0</v>
      </c>
      <c r="DK62" s="70">
        <f>IFERROR('2008'!$R62,)</f>
        <v>0</v>
      </c>
      <c r="DL62" s="70">
        <f>IFERROR('2009'!$R62,)</f>
        <v>0</v>
      </c>
      <c r="DM62" s="485">
        <f>IFERROR('2010'!$R62,)</f>
        <v>0</v>
      </c>
      <c r="DN62" s="486">
        <f>IFERROR('2011'!$R62,)</f>
        <v>0</v>
      </c>
    </row>
    <row r="63" spans="1:118" ht="14.4" thickTop="1" thickBot="1">
      <c r="A63" s="3" t="str">
        <f>'2011'!A63</f>
        <v>Clackamas</v>
      </c>
      <c r="B63" s="3" t="str">
        <f>'2012'!B63</f>
        <v>Newberg Animal Shelter</v>
      </c>
      <c r="C63" s="3">
        <f>SUM('2000'!G63:I63)</f>
        <v>0</v>
      </c>
      <c r="D63" s="3">
        <f>SUM('2001'!F63:H63)</f>
        <v>90</v>
      </c>
      <c r="E63" s="3">
        <f>'2002'!F63+'2002'!G63+'2002'!H63</f>
        <v>20</v>
      </c>
      <c r="F63" s="3">
        <f>'2003'!F63+'2003'!G63+'2003'!H63</f>
        <v>20</v>
      </c>
      <c r="G63" s="3">
        <f>'2004'!F63+'2004'!G63+'2004'!H63</f>
        <v>94</v>
      </c>
      <c r="H63" s="3">
        <f>SUM('2005'!$F63:$H63)</f>
        <v>117</v>
      </c>
      <c r="I63" s="3">
        <f>SUM('2006'!$F63:$H63)</f>
        <v>103</v>
      </c>
      <c r="J63" s="3">
        <f>SUM('2007'!$F63:$H63)</f>
        <v>103</v>
      </c>
      <c r="K63" s="3">
        <f>SUM('2008'!$F63:$H63)</f>
        <v>83</v>
      </c>
      <c r="L63" s="3">
        <f>SUM('2009'!$F63:$H63)</f>
        <v>56</v>
      </c>
      <c r="M63" s="3">
        <f>SUM('2010'!$F63:$H63)</f>
        <v>67</v>
      </c>
      <c r="N63" s="3">
        <f>SUM('2011'!$F63:$H63)</f>
        <v>75</v>
      </c>
      <c r="O63" s="603">
        <f>N63</f>
        <v>75</v>
      </c>
      <c r="P63" s="458">
        <f>'2000'!Q63</f>
        <v>56</v>
      </c>
      <c r="Q63" s="9">
        <f>'2001'!P63</f>
        <v>39</v>
      </c>
      <c r="R63" s="3">
        <f>'2002'!P63</f>
        <v>0</v>
      </c>
      <c r="S63" s="3">
        <f>'2003'!P63</f>
        <v>5</v>
      </c>
      <c r="T63" s="3">
        <f>'2004'!P63</f>
        <v>33</v>
      </c>
      <c r="U63" s="3">
        <f>'2005'!P63</f>
        <v>41</v>
      </c>
      <c r="V63" s="3">
        <f>'2006'!P63</f>
        <v>47</v>
      </c>
      <c r="W63" s="3">
        <f>'2007'!$P63</f>
        <v>38</v>
      </c>
      <c r="X63" s="3">
        <f>'2008'!$P63</f>
        <v>46</v>
      </c>
      <c r="Y63" s="3">
        <f>'2009'!$P63</f>
        <v>20</v>
      </c>
      <c r="Z63" s="3">
        <f>'2010'!$P63</f>
        <v>39</v>
      </c>
      <c r="AA63" s="3">
        <f>'2011'!$P63</f>
        <v>41</v>
      </c>
      <c r="AB63" s="603">
        <f>AA63</f>
        <v>41</v>
      </c>
      <c r="AC63" s="6">
        <f>SUM('2000'!$D63:$F63)</f>
        <v>0</v>
      </c>
      <c r="AD63" s="3">
        <f>SUM('2001'!$C63:$E63)</f>
        <v>230</v>
      </c>
      <c r="AE63" s="3">
        <f>SUM('2002'!$C63:$E63)</f>
        <v>186</v>
      </c>
      <c r="AF63" s="3">
        <f>SUM('2003'!$C63:$E63)</f>
        <v>186</v>
      </c>
      <c r="AG63" s="3">
        <f>SUM('2004'!$C63:$E63)</f>
        <v>201</v>
      </c>
      <c r="AH63" s="3">
        <f>SUM('2005'!$C63:$E63)</f>
        <v>227</v>
      </c>
      <c r="AI63" s="3">
        <f>SUM('2006'!$C63:$E63)</f>
        <v>200</v>
      </c>
      <c r="AJ63" s="3">
        <f>SUM('2007'!$C63:$E63)</f>
        <v>190</v>
      </c>
      <c r="AK63" s="3">
        <f>SUM('2008'!$C63:$E63)</f>
        <v>220</v>
      </c>
      <c r="AL63" s="3">
        <f>SUM('2009'!$C63:$E63)</f>
        <v>159</v>
      </c>
      <c r="AM63" s="3">
        <f>SUM('2010'!$C63:$E63)</f>
        <v>195</v>
      </c>
      <c r="AN63" s="3">
        <f>SUM('2011'!$C63:$E63)</f>
        <v>189</v>
      </c>
      <c r="AO63" s="603">
        <f>AN63</f>
        <v>189</v>
      </c>
      <c r="AP63" s="6">
        <f>'2000'!$M63</f>
        <v>0</v>
      </c>
      <c r="AQ63" s="9">
        <f>'2001'!$L63</f>
        <v>0</v>
      </c>
      <c r="AR63" s="3">
        <f>'2002'!$L63</f>
        <v>0</v>
      </c>
      <c r="AS63" s="3">
        <f>'2003'!$L63</f>
        <v>0</v>
      </c>
      <c r="AT63" s="3">
        <f>'2004'!$L63</f>
        <v>24</v>
      </c>
      <c r="AU63" s="3">
        <f>'2005'!$L63</f>
        <v>16</v>
      </c>
      <c r="AV63" s="3">
        <f>'2006'!L63</f>
        <v>24</v>
      </c>
      <c r="AW63" s="3">
        <f>'2007'!$L63</f>
        <v>29</v>
      </c>
      <c r="AX63" s="3">
        <f>'2008'!$L63</f>
        <v>17</v>
      </c>
      <c r="AY63" s="3">
        <f>'2009'!$L63</f>
        <v>16</v>
      </c>
      <c r="AZ63" s="5">
        <f>'2010'!$L63</f>
        <v>7</v>
      </c>
      <c r="BA63" s="5">
        <f>'2011'!$L63</f>
        <v>5</v>
      </c>
      <c r="BB63" s="477">
        <f>'2012'!$L63</f>
        <v>0</v>
      </c>
      <c r="BC63" s="612">
        <f>'2000'!$I69</f>
        <v>0</v>
      </c>
      <c r="BD63" s="9">
        <f>'2001'!$H63</f>
        <v>0</v>
      </c>
      <c r="BE63" s="3">
        <f>'2002'!$H63</f>
        <v>0</v>
      </c>
      <c r="BF63" s="3">
        <f>'2003'!$H63</f>
        <v>0</v>
      </c>
      <c r="BG63" s="3">
        <f>'2004'!$H63</f>
        <v>0</v>
      </c>
      <c r="BH63" s="3">
        <f>'2005'!$H63</f>
        <v>0</v>
      </c>
      <c r="BI63" s="3">
        <f>'2006'!$H63</f>
        <v>0</v>
      </c>
      <c r="BJ63" s="3">
        <f>'2007'!$H63</f>
        <v>0</v>
      </c>
      <c r="BK63" s="3">
        <f>'2008'!$H63</f>
        <v>0</v>
      </c>
      <c r="BL63" s="3">
        <f>'2009'!$H63</f>
        <v>0</v>
      </c>
      <c r="BM63" s="5">
        <f>'2010'!$H63</f>
        <v>0</v>
      </c>
      <c r="BN63" s="72">
        <f>'2011'!$H63</f>
        <v>0</v>
      </c>
      <c r="BO63" s="5"/>
      <c r="BP63" s="6">
        <f>'2000'!$P69</f>
        <v>0</v>
      </c>
      <c r="BQ63" s="9">
        <f>'2001'!$O63</f>
        <v>0</v>
      </c>
      <c r="BR63" s="3">
        <f>'2002'!$O63</f>
        <v>0</v>
      </c>
      <c r="BS63" s="3">
        <f>'2003'!$O63</f>
        <v>0</v>
      </c>
      <c r="BT63" s="3">
        <f>'2004'!$O63</f>
        <v>0</v>
      </c>
      <c r="BU63" s="3">
        <f>'2005'!$O63</f>
        <v>0</v>
      </c>
      <c r="BV63" s="3">
        <f>'2006'!O63</f>
        <v>0</v>
      </c>
      <c r="BW63" s="3">
        <f>'2007'!$O63</f>
        <v>0</v>
      </c>
      <c r="BX63" s="3">
        <f>'2008'!$O63</f>
        <v>0</v>
      </c>
      <c r="BY63" s="3">
        <f>'2009'!$O63</f>
        <v>0</v>
      </c>
      <c r="BZ63" s="5">
        <f>'2010'!$O63</f>
        <v>3</v>
      </c>
      <c r="CA63" s="72">
        <f>'2011'!$O63</f>
        <v>0</v>
      </c>
      <c r="CB63" s="5"/>
      <c r="CC63" s="6">
        <f>'2000'!$F69</f>
        <v>0</v>
      </c>
      <c r="CD63" s="9">
        <f>'2001'!$E63</f>
        <v>0</v>
      </c>
      <c r="CE63" s="3">
        <f>'2002'!$E63</f>
        <v>0</v>
      </c>
      <c r="CF63" s="3">
        <f>'2003'!$O63</f>
        <v>0</v>
      </c>
      <c r="CG63" s="3">
        <f>'2004'!$E63</f>
        <v>0</v>
      </c>
      <c r="CH63" s="3">
        <f>'2005'!$E63</f>
        <v>0</v>
      </c>
      <c r="CI63" s="3">
        <f>'2006'!E63</f>
        <v>0</v>
      </c>
      <c r="CJ63" s="3">
        <f>'2007'!$E63</f>
        <v>0</v>
      </c>
      <c r="CK63" s="3">
        <f>'2008'!$E63</f>
        <v>0</v>
      </c>
      <c r="CL63" s="3">
        <f>'2009'!$E63</f>
        <v>0</v>
      </c>
      <c r="CM63" s="5">
        <f>'2010'!$E63</f>
        <v>0</v>
      </c>
      <c r="CN63" s="72">
        <f>'2011'!$E63</f>
        <v>0</v>
      </c>
      <c r="CO63" s="5"/>
      <c r="CP63" s="6">
        <f>'2000'!$L69</f>
        <v>0</v>
      </c>
      <c r="CQ63" s="9">
        <f>'2001'!$K63</f>
        <v>0</v>
      </c>
      <c r="CR63" s="3">
        <f>'2002'!$K63</f>
        <v>10</v>
      </c>
      <c r="CS63" s="3">
        <f>'2003'!$K63</f>
        <v>0</v>
      </c>
      <c r="CT63" s="3">
        <f>'2004'!$K63</f>
        <v>0</v>
      </c>
      <c r="CU63" s="3">
        <f>'2005'!$KM63</f>
        <v>0</v>
      </c>
      <c r="CV63" s="3">
        <f>'2006'!K63</f>
        <v>0</v>
      </c>
      <c r="CW63" s="3">
        <f>'2007'!$K63</f>
        <v>4</v>
      </c>
      <c r="CX63" s="3">
        <f>'2008'!$K63</f>
        <v>2</v>
      </c>
      <c r="CY63" s="3">
        <f>'2009'!$K63</f>
        <v>7</v>
      </c>
      <c r="CZ63" s="5">
        <f>'2010'!$K63</f>
        <v>5</v>
      </c>
      <c r="DA63" s="72">
        <f>'2011'!$K63</f>
        <v>0</v>
      </c>
      <c r="DB63" s="5"/>
      <c r="DC63" s="483" t="str">
        <f>IFERROR('2000'!$S69,"")</f>
        <v/>
      </c>
      <c r="DD63" s="70">
        <f>IFERROR('2001'!$R63,"")</f>
        <v>0.68260869565217386</v>
      </c>
      <c r="DE63" s="70">
        <f>IFERROR('2002'!$R63,)</f>
        <v>0.68279569892473113</v>
      </c>
      <c r="DF63" s="70">
        <f>IFERROR('2003'!$R63,)</f>
        <v>0.68279569892473113</v>
      </c>
      <c r="DG63" s="70">
        <f>IFERROR('2004'!$R63,)</f>
        <v>0.62189054726368154</v>
      </c>
      <c r="DH63" s="70">
        <f>IFERROR('2005'!$R63,)</f>
        <v>0.66079295154185025</v>
      </c>
      <c r="DI63" s="70">
        <f>IFERROR('2006'!R63,)</f>
        <v>0.625</v>
      </c>
      <c r="DJ63" s="70">
        <f>IFERROR('2007'!$R63,)</f>
        <v>0.56315789473684208</v>
      </c>
      <c r="DK63" s="70">
        <f>IFERROR('2008'!$R63,)</f>
        <v>0.70909090909090911</v>
      </c>
      <c r="DL63" s="70">
        <f>IFERROR('2009'!$R63,)</f>
        <v>0.660377358490566</v>
      </c>
      <c r="DM63" s="485">
        <f>IFERROR('2010'!$R63,)</f>
        <v>0.75384615384615383</v>
      </c>
      <c r="DN63" s="486">
        <f>IFERROR('2011'!$R63,)</f>
        <v>0.76719576719576721</v>
      </c>
    </row>
    <row r="64" spans="1:118" ht="14.4" thickTop="1" thickBot="1">
      <c r="A64" s="3" t="s">
        <v>122</v>
      </c>
      <c r="B64" s="3" t="str">
        <f>'2012'!B64</f>
        <v>Oregon Dachshund Rescue</v>
      </c>
      <c r="C64" s="3">
        <f>SUM('2000'!G64:I64)</f>
        <v>0</v>
      </c>
      <c r="D64" s="3">
        <f>SUM('2001'!F64:H64)</f>
        <v>0</v>
      </c>
      <c r="E64" s="3">
        <f>'2002'!F64+'2002'!G64+'2002'!H64</f>
        <v>0</v>
      </c>
      <c r="F64" s="3">
        <f>'2003'!F64+'2003'!G64+'2003'!H64</f>
        <v>0</v>
      </c>
      <c r="G64" s="3">
        <f>'2004'!F64+'2004'!G64+'2004'!H64</f>
        <v>0</v>
      </c>
      <c r="H64" s="3">
        <f>SUM('2005'!$F64:$H64)</f>
        <v>0</v>
      </c>
      <c r="I64" s="3">
        <f>SUM('2006'!$F64:$H64)</f>
        <v>0</v>
      </c>
      <c r="J64" s="3">
        <f>SUM('2007'!$F64:$H64)</f>
        <v>0</v>
      </c>
      <c r="K64" s="3">
        <f>SUM('2008'!$F64:$H64)</f>
        <v>0</v>
      </c>
      <c r="L64" s="3">
        <f>SUM('2009'!$F64:$H64)</f>
        <v>0</v>
      </c>
      <c r="M64" s="3">
        <f>SUM('2010'!$F64:$H64)</f>
        <v>0</v>
      </c>
      <c r="N64" s="3">
        <f>SUM('2011'!$F64:$H64)</f>
        <v>0</v>
      </c>
      <c r="O64" s="89">
        <f>SUM('2012'!$F64:$H64)</f>
        <v>0</v>
      </c>
      <c r="P64" s="458">
        <f>'2000'!Q64</f>
        <v>0</v>
      </c>
      <c r="Q64" s="9">
        <f>'2001'!P64</f>
        <v>0</v>
      </c>
      <c r="R64" s="3">
        <f>'2002'!P64</f>
        <v>0</v>
      </c>
      <c r="S64" s="3">
        <f>'2003'!P64</f>
        <v>0</v>
      </c>
      <c r="T64" s="3">
        <f>'2004'!P64</f>
        <v>0</v>
      </c>
      <c r="U64" s="3">
        <f>'2005'!P64</f>
        <v>0</v>
      </c>
      <c r="V64" s="3">
        <f>'2006'!P64</f>
        <v>0</v>
      </c>
      <c r="W64" s="3">
        <f>'2007'!$P64</f>
        <v>0</v>
      </c>
      <c r="X64" s="3">
        <f>'2008'!$P64</f>
        <v>0</v>
      </c>
      <c r="Y64" s="3">
        <f>'2009'!$P64</f>
        <v>0</v>
      </c>
      <c r="Z64" s="3">
        <f>'2010'!$P64</f>
        <v>0</v>
      </c>
      <c r="AA64" s="3">
        <f>'2011'!$P64</f>
        <v>0</v>
      </c>
      <c r="AB64" s="89">
        <f>'2012'!$P64</f>
        <v>0</v>
      </c>
      <c r="AC64" s="6">
        <f>SUM('2000'!$D64:$F64)</f>
        <v>0</v>
      </c>
      <c r="AD64" s="3">
        <f>SUM('2001'!$C64:$E64)</f>
        <v>0</v>
      </c>
      <c r="AE64" s="3">
        <f>SUM('2002'!$C64:$E64)</f>
        <v>0</v>
      </c>
      <c r="AF64" s="3">
        <f>SUM('2003'!$C64:$E64)</f>
        <v>0</v>
      </c>
      <c r="AG64" s="3">
        <f>SUM('2004'!$C64:$E64)</f>
        <v>0</v>
      </c>
      <c r="AH64" s="3">
        <f>SUM('2005'!$C64:$E64)</f>
        <v>0</v>
      </c>
      <c r="AI64" s="3">
        <f>SUM('2006'!$C64:$E64)</f>
        <v>0</v>
      </c>
      <c r="AJ64" s="3">
        <f>SUM('2007'!$C64:$E64)</f>
        <v>0</v>
      </c>
      <c r="AK64" s="3">
        <f>SUM('2008'!$C64:$E64)</f>
        <v>0</v>
      </c>
      <c r="AL64" s="3">
        <f>SUM('2009'!$C64:$E64)</f>
        <v>0</v>
      </c>
      <c r="AM64" s="3">
        <f>SUM('2010'!$C64:$E64)</f>
        <v>0</v>
      </c>
      <c r="AN64" s="3">
        <f>SUM('2011'!$C64:$E64)</f>
        <v>0</v>
      </c>
      <c r="AO64" s="89">
        <f>SUM('2012'!$C64:$E64)</f>
        <v>500</v>
      </c>
      <c r="AP64" s="6">
        <f>'2000'!$M64</f>
        <v>0</v>
      </c>
      <c r="AQ64" s="9">
        <f>'2001'!$L64</f>
        <v>0</v>
      </c>
      <c r="AR64" s="3">
        <f>'2002'!$L64</f>
        <v>0</v>
      </c>
      <c r="AS64" s="3">
        <f>'2003'!$L64</f>
        <v>0</v>
      </c>
      <c r="AT64" s="3">
        <f>'2004'!$L64</f>
        <v>0</v>
      </c>
      <c r="AU64" s="3">
        <f>'2005'!$L64</f>
        <v>0</v>
      </c>
      <c r="AV64" s="3">
        <f>'2006'!L64</f>
        <v>0</v>
      </c>
      <c r="AW64" s="3">
        <f>'2007'!$L64</f>
        <v>0</v>
      </c>
      <c r="AX64" s="3">
        <f>'2008'!$L64</f>
        <v>0</v>
      </c>
      <c r="AY64" s="3">
        <f>'2009'!$L64</f>
        <v>0</v>
      </c>
      <c r="AZ64" s="5">
        <f>'2010'!$L64</f>
        <v>0</v>
      </c>
      <c r="BA64" s="5">
        <f>'2011'!$L64</f>
        <v>0</v>
      </c>
      <c r="BB64" s="477">
        <f>'2012'!$L64</f>
        <v>0</v>
      </c>
      <c r="BC64" s="612">
        <f>'2000'!$I70</f>
        <v>0</v>
      </c>
      <c r="BD64" s="9">
        <f>'2001'!$H64</f>
        <v>0</v>
      </c>
      <c r="BE64" s="3">
        <f>'2002'!$H64</f>
        <v>0</v>
      </c>
      <c r="BF64" s="3">
        <f>'2003'!$H64</f>
        <v>0</v>
      </c>
      <c r="BG64" s="3">
        <f>'2004'!$H64</f>
        <v>0</v>
      </c>
      <c r="BH64" s="3">
        <f>'2005'!$H64</f>
        <v>0</v>
      </c>
      <c r="BI64" s="3">
        <f>'2006'!$H64</f>
        <v>0</v>
      </c>
      <c r="BJ64" s="3">
        <f>'2007'!$H64</f>
        <v>0</v>
      </c>
      <c r="BK64" s="3">
        <f>'2008'!$H64</f>
        <v>0</v>
      </c>
      <c r="BL64" s="3">
        <f>'2009'!$H64</f>
        <v>0</v>
      </c>
      <c r="BM64" s="5">
        <f>'2010'!$H64</f>
        <v>0</v>
      </c>
      <c r="BN64" s="72">
        <f>'2011'!$H64</f>
        <v>0</v>
      </c>
      <c r="BO64" s="5"/>
      <c r="BP64" s="6">
        <f>'2000'!$P70</f>
        <v>0</v>
      </c>
      <c r="BQ64" s="9">
        <f>'2001'!$O64</f>
        <v>0</v>
      </c>
      <c r="BR64" s="3">
        <f>'2002'!$O64</f>
        <v>0</v>
      </c>
      <c r="BS64" s="3">
        <f>'2003'!$O64</f>
        <v>0</v>
      </c>
      <c r="BT64" s="3">
        <f>'2004'!$O64</f>
        <v>0</v>
      </c>
      <c r="BU64" s="3">
        <f>'2005'!$O64</f>
        <v>0</v>
      </c>
      <c r="BV64" s="3">
        <f>'2006'!O64</f>
        <v>0</v>
      </c>
      <c r="BW64" s="3">
        <f>'2007'!$O64</f>
        <v>0</v>
      </c>
      <c r="BX64" s="3">
        <f>'2008'!$O64</f>
        <v>0</v>
      </c>
      <c r="BY64" s="3">
        <f>'2009'!$O64</f>
        <v>0</v>
      </c>
      <c r="BZ64" s="5">
        <f>'2010'!$O64</f>
        <v>0</v>
      </c>
      <c r="CA64" s="72">
        <f>'2011'!$O64</f>
        <v>0</v>
      </c>
      <c r="CB64" s="5"/>
      <c r="CC64" s="6">
        <f>'2000'!$F70</f>
        <v>0</v>
      </c>
      <c r="CD64" s="9">
        <f>'2001'!$E64</f>
        <v>0</v>
      </c>
      <c r="CE64" s="3">
        <f>'2002'!$E64</f>
        <v>0</v>
      </c>
      <c r="CF64" s="3">
        <f>'2003'!$O64</f>
        <v>0</v>
      </c>
      <c r="CG64" s="3">
        <f>'2004'!$E64</f>
        <v>0</v>
      </c>
      <c r="CH64" s="3">
        <f>'2005'!$E64</f>
        <v>0</v>
      </c>
      <c r="CI64" s="3">
        <f>'2006'!E64</f>
        <v>0</v>
      </c>
      <c r="CJ64" s="3">
        <f>'2007'!$E64</f>
        <v>0</v>
      </c>
      <c r="CK64" s="3">
        <f>'2008'!$E64</f>
        <v>0</v>
      </c>
      <c r="CL64" s="3">
        <f>'2009'!$E64</f>
        <v>0</v>
      </c>
      <c r="CM64" s="5">
        <f>'2010'!$E64</f>
        <v>0</v>
      </c>
      <c r="CN64" s="72">
        <f>'2011'!$E64</f>
        <v>0</v>
      </c>
      <c r="CO64" s="5"/>
      <c r="CP64" s="6">
        <f>'2000'!$L70</f>
        <v>0</v>
      </c>
      <c r="CQ64" s="9">
        <f>'2001'!$K64</f>
        <v>0</v>
      </c>
      <c r="CR64" s="3">
        <f>'2002'!$K64</f>
        <v>0</v>
      </c>
      <c r="CS64" s="3">
        <f>'2003'!$K64</f>
        <v>0</v>
      </c>
      <c r="CT64" s="3">
        <f>'2004'!$K64</f>
        <v>0</v>
      </c>
      <c r="CU64" s="3">
        <f>'2005'!$KM64</f>
        <v>0</v>
      </c>
      <c r="CV64" s="3">
        <f>'2006'!K64</f>
        <v>0</v>
      </c>
      <c r="CW64" s="3">
        <f>'2007'!$K64</f>
        <v>0</v>
      </c>
      <c r="CX64" s="3">
        <f>'2008'!$K64</f>
        <v>0</v>
      </c>
      <c r="CY64" s="3">
        <f>'2009'!$K64</f>
        <v>0</v>
      </c>
      <c r="CZ64" s="5">
        <f>'2010'!$K64</f>
        <v>0</v>
      </c>
      <c r="DA64" s="72">
        <f>'2011'!$K64</f>
        <v>0</v>
      </c>
      <c r="DB64" s="5"/>
      <c r="DC64" s="483" t="str">
        <f>IFERROR('2000'!$S70,"")</f>
        <v/>
      </c>
      <c r="DD64" s="70">
        <f>IFERROR('2001'!$R64,"")</f>
        <v>0</v>
      </c>
      <c r="DE64" s="70">
        <f>IFERROR('2002'!$R64,)</f>
        <v>0</v>
      </c>
      <c r="DF64" s="70">
        <f>IFERROR('2003'!$R64,)</f>
        <v>0</v>
      </c>
      <c r="DG64" s="70">
        <f>IFERROR('2004'!$R64,)</f>
        <v>0</v>
      </c>
      <c r="DH64" s="70">
        <f>IFERROR('2005'!$R64,)</f>
        <v>0</v>
      </c>
      <c r="DI64" s="70">
        <f>IFERROR('2006'!R64,)</f>
        <v>0</v>
      </c>
      <c r="DJ64" s="70">
        <f>IFERROR('2007'!$R64,)</f>
        <v>0</v>
      </c>
      <c r="DK64" s="70">
        <f>IFERROR('2008'!$R64,)</f>
        <v>0</v>
      </c>
      <c r="DL64" s="70">
        <f>IFERROR('2009'!$R64,)</f>
        <v>0</v>
      </c>
      <c r="DM64" s="485">
        <f>IFERROR('2010'!$R64,)</f>
        <v>0</v>
      </c>
      <c r="DN64" s="486">
        <f>IFERROR('2011'!$R64,)</f>
        <v>0</v>
      </c>
    </row>
    <row r="65" spans="1:118" ht="14.4" thickTop="1" thickBot="1">
      <c r="A65" s="3" t="str">
        <f>'2011'!A65</f>
        <v>Multnomah</v>
      </c>
      <c r="B65" s="3" t="str">
        <f>'2012'!B65</f>
        <v>Oregon Friends of Shelter Animals</v>
      </c>
      <c r="C65" s="3">
        <f>SUM('2000'!G65:I65)</f>
        <v>0</v>
      </c>
      <c r="D65" s="3">
        <f>SUM('2001'!F65:H65)</f>
        <v>0</v>
      </c>
      <c r="E65" s="3">
        <f>'2002'!F65+'2002'!G65+'2002'!H65</f>
        <v>0</v>
      </c>
      <c r="F65" s="3">
        <f>'2003'!F65+'2003'!G65+'2003'!H65</f>
        <v>0</v>
      </c>
      <c r="G65" s="3">
        <f>'2004'!F65+'2004'!G65+'2004'!H65</f>
        <v>0</v>
      </c>
      <c r="H65" s="3">
        <f>SUM('2005'!$F65:$H65)</f>
        <v>0</v>
      </c>
      <c r="I65" s="3">
        <f>SUM('2006'!$F65:$H65)</f>
        <v>0</v>
      </c>
      <c r="J65" s="3">
        <f>SUM('2007'!$F65:$H65)</f>
        <v>0</v>
      </c>
      <c r="K65" s="3">
        <f>SUM('2008'!$F65:$H65)</f>
        <v>1042</v>
      </c>
      <c r="L65" s="603">
        <f>K65+(N65-K65)/3</f>
        <v>827.33333333333337</v>
      </c>
      <c r="M65" s="603">
        <f>L65+(N65-K65)/3</f>
        <v>612.66666666666674</v>
      </c>
      <c r="N65" s="3">
        <f>SUM('2011'!$F65:$H65)</f>
        <v>398</v>
      </c>
      <c r="O65" s="89">
        <f>SUM('2012'!$F65:$H65)</f>
        <v>414</v>
      </c>
      <c r="P65" s="458">
        <f>'2000'!Q65</f>
        <v>0</v>
      </c>
      <c r="Q65" s="9">
        <f>'2001'!P65</f>
        <v>0</v>
      </c>
      <c r="R65" s="3">
        <f>'2002'!P65</f>
        <v>0</v>
      </c>
      <c r="S65" s="3">
        <f>'2003'!P65</f>
        <v>0</v>
      </c>
      <c r="T65" s="3">
        <f>'2004'!P65</f>
        <v>0</v>
      </c>
      <c r="U65" s="3">
        <f>'2005'!P65</f>
        <v>0</v>
      </c>
      <c r="V65" s="3">
        <f>'2006'!P65</f>
        <v>0</v>
      </c>
      <c r="W65" s="3">
        <f>'2007'!$P65</f>
        <v>0</v>
      </c>
      <c r="X65" s="3">
        <f>'2008'!$P65</f>
        <v>29</v>
      </c>
      <c r="Y65" s="3">
        <f>'2009'!$P65</f>
        <v>0</v>
      </c>
      <c r="Z65" s="3">
        <f>'2010'!$P65</f>
        <v>0</v>
      </c>
      <c r="AA65" s="3">
        <f>'2011'!$P65</f>
        <v>0</v>
      </c>
      <c r="AB65" s="89">
        <f>'2012'!$P65</f>
        <v>1</v>
      </c>
      <c r="AC65" s="6">
        <f>SUM('2000'!$D65:$F65)</f>
        <v>0</v>
      </c>
      <c r="AD65" s="3">
        <f>SUM('2001'!$C65:$E65)</f>
        <v>0</v>
      </c>
      <c r="AE65" s="3">
        <f>SUM('2002'!$C65:$E65)</f>
        <v>0</v>
      </c>
      <c r="AF65" s="3">
        <f>SUM('2003'!$C65:$E65)</f>
        <v>0</v>
      </c>
      <c r="AG65" s="3">
        <f>SUM('2004'!$C65:$E65)</f>
        <v>0</v>
      </c>
      <c r="AH65" s="3">
        <f>SUM('2005'!$C65:$E65)</f>
        <v>0</v>
      </c>
      <c r="AI65" s="3">
        <f>SUM('2006'!$C65:$E65)</f>
        <v>0</v>
      </c>
      <c r="AJ65" s="3">
        <f>SUM('2007'!$C65:$E65)</f>
        <v>0</v>
      </c>
      <c r="AK65" s="3">
        <f>SUM('2008'!$C65:$E65)</f>
        <v>885</v>
      </c>
      <c r="AL65" s="603">
        <f>AK65+(AN65-AK65)/3</f>
        <v>826.33333333333337</v>
      </c>
      <c r="AM65" s="603">
        <f>AL65+(AN65-AK65)/3</f>
        <v>767.66666666666674</v>
      </c>
      <c r="AN65" s="3">
        <f>SUM('2011'!$C65:$E65)</f>
        <v>709</v>
      </c>
      <c r="AO65" s="89">
        <f>SUM('2012'!$C65:$E65)</f>
        <v>856</v>
      </c>
      <c r="AP65" s="6">
        <f>'2000'!$M65</f>
        <v>0</v>
      </c>
      <c r="AQ65" s="9">
        <f>'2001'!$L65</f>
        <v>0</v>
      </c>
      <c r="AR65" s="3">
        <f>'2002'!$L65</f>
        <v>0</v>
      </c>
      <c r="AS65" s="3">
        <f>'2003'!$L65</f>
        <v>0</v>
      </c>
      <c r="AT65" s="3">
        <f>'2004'!$L65</f>
        <v>0</v>
      </c>
      <c r="AU65" s="3">
        <f>'2005'!$L65</f>
        <v>0</v>
      </c>
      <c r="AV65" s="3">
        <f>'2006'!L65</f>
        <v>0</v>
      </c>
      <c r="AW65" s="3">
        <f>'2007'!$L65</f>
        <v>0</v>
      </c>
      <c r="AX65" s="3">
        <f>'2008'!$L65</f>
        <v>20</v>
      </c>
      <c r="AY65" s="603">
        <f>AX65+(BA65-AX65)/3</f>
        <v>17.333333333333332</v>
      </c>
      <c r="AZ65" s="603">
        <f>AY65+(BA65-AX65)/3</f>
        <v>14.666666666666666</v>
      </c>
      <c r="BA65" s="5">
        <f>'2011'!$L65</f>
        <v>12</v>
      </c>
      <c r="BB65" s="477">
        <f>'2012'!$L65</f>
        <v>4</v>
      </c>
      <c r="BC65" s="612">
        <f>'2000'!$I71</f>
        <v>0</v>
      </c>
      <c r="BD65" s="9">
        <f>'2001'!$H65</f>
        <v>0</v>
      </c>
      <c r="BE65" s="3">
        <f>'2002'!$H65</f>
        <v>0</v>
      </c>
      <c r="BF65" s="3">
        <f>'2003'!$H65</f>
        <v>0</v>
      </c>
      <c r="BG65" s="3">
        <f>'2004'!$H65</f>
        <v>0</v>
      </c>
      <c r="BH65" s="3">
        <f>'2005'!$H65</f>
        <v>0</v>
      </c>
      <c r="BI65" s="3">
        <f>'2006'!$H65</f>
        <v>0</v>
      </c>
      <c r="BJ65" s="3">
        <f>'2007'!$H65</f>
        <v>0</v>
      </c>
      <c r="BK65" s="3">
        <f>'2008'!$H65</f>
        <v>967</v>
      </c>
      <c r="BL65" s="3">
        <f>'2009'!$H65</f>
        <v>0</v>
      </c>
      <c r="BM65" s="5">
        <f>'2010'!$H65</f>
        <v>0</v>
      </c>
      <c r="BN65" s="72">
        <f>'2011'!$H65</f>
        <v>191</v>
      </c>
      <c r="BO65" s="5"/>
      <c r="BP65" s="6">
        <f>'2000'!$P71</f>
        <v>0</v>
      </c>
      <c r="BQ65" s="9">
        <f>'2001'!$O65</f>
        <v>0</v>
      </c>
      <c r="BR65" s="3">
        <f>'2002'!$O65</f>
        <v>0</v>
      </c>
      <c r="BS65" s="3">
        <f>'2003'!$O65</f>
        <v>0</v>
      </c>
      <c r="BT65" s="3">
        <f>'2004'!$O65</f>
        <v>0</v>
      </c>
      <c r="BU65" s="3">
        <f>'2005'!$O65</f>
        <v>0</v>
      </c>
      <c r="BV65" s="3">
        <f>'2006'!O65</f>
        <v>0</v>
      </c>
      <c r="BW65" s="3">
        <f>'2007'!$O65</f>
        <v>0</v>
      </c>
      <c r="BX65" s="3">
        <f>'2008'!$O65</f>
        <v>12</v>
      </c>
      <c r="BY65" s="3">
        <f>'2009'!$O65</f>
        <v>0</v>
      </c>
      <c r="BZ65" s="5">
        <f>'2010'!$O65</f>
        <v>0</v>
      </c>
      <c r="CA65" s="72">
        <f>'2011'!$O65</f>
        <v>1</v>
      </c>
      <c r="CB65" s="5"/>
      <c r="CC65" s="6">
        <f>'2000'!$F71</f>
        <v>0</v>
      </c>
      <c r="CD65" s="9">
        <f>'2001'!$E65</f>
        <v>0</v>
      </c>
      <c r="CE65" s="3">
        <f>'2002'!$E65</f>
        <v>0</v>
      </c>
      <c r="CF65" s="3">
        <f>'2003'!$O65</f>
        <v>0</v>
      </c>
      <c r="CG65" s="3">
        <f>'2004'!$E65</f>
        <v>0</v>
      </c>
      <c r="CH65" s="3">
        <f>'2005'!$E65</f>
        <v>0</v>
      </c>
      <c r="CI65" s="3">
        <f>'2006'!E65</f>
        <v>0</v>
      </c>
      <c r="CJ65" s="3">
        <f>'2007'!$E65</f>
        <v>0</v>
      </c>
      <c r="CK65" s="3">
        <f>'2008'!$E65</f>
        <v>835</v>
      </c>
      <c r="CL65" s="3">
        <f>'2009'!$E65</f>
        <v>0</v>
      </c>
      <c r="CM65" s="5">
        <f>'2010'!$E65</f>
        <v>0</v>
      </c>
      <c r="CN65" s="72">
        <f>'2011'!$E65</f>
        <v>650</v>
      </c>
      <c r="CO65" s="5"/>
      <c r="CP65" s="6">
        <f>'2000'!$L71</f>
        <v>0</v>
      </c>
      <c r="CQ65" s="9">
        <f>'2001'!$K65</f>
        <v>0</v>
      </c>
      <c r="CR65" s="3">
        <f>'2002'!$K65</f>
        <v>0</v>
      </c>
      <c r="CS65" s="3">
        <f>'2003'!$K65</f>
        <v>0</v>
      </c>
      <c r="CT65" s="3">
        <f>'2004'!$K65</f>
        <v>0</v>
      </c>
      <c r="CU65" s="3">
        <f>'2005'!$KM65</f>
        <v>0</v>
      </c>
      <c r="CV65" s="3">
        <f>'2006'!K65</f>
        <v>0</v>
      </c>
      <c r="CW65" s="3">
        <f>'2007'!$K65</f>
        <v>0</v>
      </c>
      <c r="CX65" s="3">
        <f>'2008'!$K65</f>
        <v>3</v>
      </c>
      <c r="CY65" s="3">
        <f>'2009'!$K65</f>
        <v>0</v>
      </c>
      <c r="CZ65" s="5">
        <f>'2010'!$K65</f>
        <v>0</v>
      </c>
      <c r="DA65" s="72">
        <f>'2011'!$K65</f>
        <v>46</v>
      </c>
      <c r="DB65" s="5"/>
      <c r="DC65" s="483" t="str">
        <f>IFERROR('2000'!$S71,"")</f>
        <v/>
      </c>
      <c r="DD65" s="70" t="str">
        <f>IFERROR('2001'!$R65,"")</f>
        <v/>
      </c>
      <c r="DE65" s="70">
        <f>IFERROR('2002'!$R65,)</f>
        <v>0</v>
      </c>
      <c r="DF65" s="70">
        <f>IFERROR('2003'!$R65,)</f>
        <v>0</v>
      </c>
      <c r="DG65" s="70">
        <f>IFERROR('2004'!$R65,)</f>
        <v>0</v>
      </c>
      <c r="DH65" s="70">
        <f>IFERROR('2005'!$R65,)</f>
        <v>0</v>
      </c>
      <c r="DI65" s="70">
        <f>IFERROR('2006'!R65,)</f>
        <v>0</v>
      </c>
      <c r="DJ65" s="70">
        <f>IFERROR('2007'!$R65,)</f>
        <v>0</v>
      </c>
      <c r="DK65" s="70">
        <f>IFERROR('2008'!$R65,)</f>
        <v>2.2598870056497176E-3</v>
      </c>
      <c r="DL65" s="70">
        <f>IFERROR('2009'!$R65,)</f>
        <v>0</v>
      </c>
      <c r="DM65" s="485">
        <f>IFERROR('2010'!$R65,)</f>
        <v>0</v>
      </c>
      <c r="DN65" s="486">
        <f>IFERROR('2011'!$R65,)</f>
        <v>1.4104372355430183E-3</v>
      </c>
    </row>
    <row r="66" spans="1:118" ht="14.4" thickTop="1" thickBot="1">
      <c r="A66" s="3" t="str">
        <f>'2011'!A66</f>
        <v>Multnomah</v>
      </c>
      <c r="B66" s="3" t="str">
        <f>'2012'!B66</f>
        <v>Oregon Humane Society</v>
      </c>
      <c r="C66" s="3">
        <f>SUM('2000'!G66:I66)</f>
        <v>9233</v>
      </c>
      <c r="D66" s="3">
        <f>SUM('2001'!F66:H66)</f>
        <v>9185</v>
      </c>
      <c r="E66" s="3">
        <f>'2002'!F66+'2002'!G66+'2002'!H66</f>
        <v>7730</v>
      </c>
      <c r="F66" s="3">
        <f>'2003'!F66+'2003'!G66+'2003'!H66</f>
        <v>6709</v>
      </c>
      <c r="G66" s="3">
        <f>'2004'!F66+'2004'!G66+'2004'!H66</f>
        <v>6354</v>
      </c>
      <c r="H66" s="3">
        <f>SUM('2005'!$F66:$H66)</f>
        <v>6077</v>
      </c>
      <c r="I66" s="3">
        <f>SUM('2006'!$F66:$H66)</f>
        <v>5896</v>
      </c>
      <c r="J66" s="603">
        <f>AVERAGE(K66,I66)</f>
        <v>5546.5</v>
      </c>
      <c r="K66" s="3">
        <f>SUM('2008'!$F66:$H66)</f>
        <v>5197</v>
      </c>
      <c r="L66" s="3">
        <f>SUM('2009'!$F66:$H66)</f>
        <v>5559</v>
      </c>
      <c r="M66" s="3">
        <f>SUM('2010'!$F66:$H66)</f>
        <v>5421</v>
      </c>
      <c r="N66" s="3">
        <f>SUM('2011'!$F66:$H66)</f>
        <v>6368</v>
      </c>
      <c r="O66" s="89">
        <f>SUM('2012'!$F66:$H66)</f>
        <v>5623</v>
      </c>
      <c r="P66" s="458">
        <f>'2000'!Q66</f>
        <v>4843</v>
      </c>
      <c r="Q66" s="9">
        <f>'2001'!P66</f>
        <v>4066</v>
      </c>
      <c r="R66" s="3">
        <f>'2002'!P66</f>
        <v>2703</v>
      </c>
      <c r="S66" s="3">
        <f>'2003'!P66</f>
        <v>1756</v>
      </c>
      <c r="T66" s="3">
        <f>'2004'!P66</f>
        <v>1561</v>
      </c>
      <c r="U66" s="3">
        <f>'2005'!P66</f>
        <v>1061</v>
      </c>
      <c r="V66" s="3">
        <f>'2006'!P66</f>
        <v>735</v>
      </c>
      <c r="W66" s="3">
        <f>'2007'!$P66</f>
        <v>400</v>
      </c>
      <c r="X66" s="3">
        <f>'2008'!$P66</f>
        <v>272</v>
      </c>
      <c r="Y66" s="3">
        <f>'2009'!$P66</f>
        <v>228</v>
      </c>
      <c r="Z66" s="3">
        <f>'2010'!$P66</f>
        <v>224</v>
      </c>
      <c r="AA66" s="3">
        <f>'2011'!$P66</f>
        <v>168</v>
      </c>
      <c r="AB66" s="89">
        <f>'2012'!$P66</f>
        <v>79</v>
      </c>
      <c r="AC66" s="6">
        <f>SUM('2000'!$D66:$F66)</f>
        <v>3812</v>
      </c>
      <c r="AD66" s="3">
        <f>SUM('2001'!$C66:$E66)</f>
        <v>4939</v>
      </c>
      <c r="AE66" s="3">
        <f>SUM('2002'!$C66:$E66)</f>
        <v>5181</v>
      </c>
      <c r="AF66" s="3">
        <f>SUM('2003'!$C66:$E66)</f>
        <v>4171</v>
      </c>
      <c r="AG66" s="3">
        <f>SUM('2004'!$C66:$E66)</f>
        <v>5647</v>
      </c>
      <c r="AH66" s="3">
        <f>SUM('2005'!$C66:$E66)</f>
        <v>5394</v>
      </c>
      <c r="AI66" s="3">
        <f>SUM('2006'!$C66:$E66)</f>
        <v>5810</v>
      </c>
      <c r="AJ66" s="3">
        <f>SUM('2007'!$C66:$E66)</f>
        <v>5502</v>
      </c>
      <c r="AK66" s="3">
        <f>SUM('2008'!$C66:$E66)</f>
        <v>3810</v>
      </c>
      <c r="AL66" s="3">
        <f>SUM('2009'!$C66:$E66)</f>
        <v>4568</v>
      </c>
      <c r="AM66" s="3">
        <f>SUM('2010'!$C66:$E66)</f>
        <v>4211</v>
      </c>
      <c r="AN66" s="3">
        <f>SUM('2011'!$C66:$E66)</f>
        <v>8087</v>
      </c>
      <c r="AO66" s="89">
        <f>SUM('2012'!$C66:$E66)</f>
        <v>5160</v>
      </c>
      <c r="AP66" s="6">
        <f>'2000'!$M66</f>
        <v>382</v>
      </c>
      <c r="AQ66" s="9">
        <f>'2001'!$L66</f>
        <v>365</v>
      </c>
      <c r="AR66" s="3">
        <f>'2002'!$L66</f>
        <v>219</v>
      </c>
      <c r="AS66" s="3">
        <f>'2003'!$L66</f>
        <v>133</v>
      </c>
      <c r="AT66" s="3">
        <f>'2004'!$L66</f>
        <v>117</v>
      </c>
      <c r="AU66" s="3">
        <f>'2005'!$L66</f>
        <v>116</v>
      </c>
      <c r="AV66" s="3">
        <f>'2006'!L66</f>
        <v>57</v>
      </c>
      <c r="AW66" s="3">
        <f>'2007'!$L66</f>
        <v>43</v>
      </c>
      <c r="AX66" s="3">
        <f>'2008'!$L66</f>
        <v>67</v>
      </c>
      <c r="AY66" s="3">
        <f>'2009'!$L66</f>
        <v>92</v>
      </c>
      <c r="AZ66" s="5">
        <f>'2010'!$L66</f>
        <v>48</v>
      </c>
      <c r="BA66" s="5">
        <f>'2011'!$L66</f>
        <v>28</v>
      </c>
      <c r="BB66" s="477">
        <f>'2012'!$L66</f>
        <v>45</v>
      </c>
      <c r="BC66" s="612">
        <f>'2000'!$I72</f>
        <v>0</v>
      </c>
      <c r="BD66" s="9">
        <f>'2001'!$H66</f>
        <v>0</v>
      </c>
      <c r="BE66" s="3">
        <f>'2002'!$H66</f>
        <v>0</v>
      </c>
      <c r="BF66" s="3">
        <f>'2003'!$H66</f>
        <v>0</v>
      </c>
      <c r="BG66" s="3">
        <f>'2004'!$H66</f>
        <v>0</v>
      </c>
      <c r="BH66" s="3">
        <f>'2005'!$H66</f>
        <v>243</v>
      </c>
      <c r="BI66" s="3">
        <f>'2006'!$H66</f>
        <v>448</v>
      </c>
      <c r="BJ66" s="3">
        <f>'2007'!$H66</f>
        <v>358</v>
      </c>
      <c r="BK66" s="3">
        <f>'2008'!$H66</f>
        <v>0</v>
      </c>
      <c r="BL66" s="3">
        <f>'2009'!$H66</f>
        <v>0</v>
      </c>
      <c r="BM66" s="5">
        <f>'2010'!$H66</f>
        <v>947</v>
      </c>
      <c r="BN66" s="72">
        <f>'2011'!$H66</f>
        <v>505</v>
      </c>
      <c r="BO66" s="5"/>
      <c r="BP66" s="6">
        <f>'2000'!$P72</f>
        <v>0</v>
      </c>
      <c r="BQ66" s="9">
        <f>'2001'!$O66</f>
        <v>89</v>
      </c>
      <c r="BR66" s="3">
        <f>'2002'!$O66</f>
        <v>39</v>
      </c>
      <c r="BS66" s="3">
        <f>'2003'!$O66</f>
        <v>16</v>
      </c>
      <c r="BT66" s="3">
        <f>'2004'!$O66</f>
        <v>9</v>
      </c>
      <c r="BU66" s="3">
        <f>'2005'!$O66</f>
        <v>30</v>
      </c>
      <c r="BV66" s="3">
        <f>'2006'!O66</f>
        <v>5</v>
      </c>
      <c r="BW66" s="3">
        <f>'2007'!$O66</f>
        <v>10</v>
      </c>
      <c r="BX66" s="3">
        <f>'2008'!$O66</f>
        <v>9</v>
      </c>
      <c r="BY66" s="3">
        <f>'2009'!$O66</f>
        <v>2</v>
      </c>
      <c r="BZ66" s="5">
        <f>'2010'!$O66</f>
        <v>2</v>
      </c>
      <c r="CA66" s="72">
        <f>'2011'!$O66</f>
        <v>8</v>
      </c>
      <c r="CB66" s="5"/>
      <c r="CC66" s="6">
        <f>'2000'!$F72</f>
        <v>0</v>
      </c>
      <c r="CD66" s="9">
        <f>'2001'!$E66</f>
        <v>1089</v>
      </c>
      <c r="CE66" s="3">
        <f>'2002'!$E66</f>
        <v>0</v>
      </c>
      <c r="CF66" s="3">
        <f>'2003'!$O66</f>
        <v>16</v>
      </c>
      <c r="CG66" s="3">
        <f>'2004'!$E66</f>
        <v>1648</v>
      </c>
      <c r="CH66" s="3">
        <f>'2005'!$E66</f>
        <v>1625</v>
      </c>
      <c r="CI66" s="3">
        <f>'2006'!E66</f>
        <v>1827</v>
      </c>
      <c r="CJ66" s="3">
        <f>'2007'!$E66</f>
        <v>1587</v>
      </c>
      <c r="CK66" s="3">
        <f>'2008'!$E66</f>
        <v>0</v>
      </c>
      <c r="CL66" s="3">
        <f>'2009'!$E66</f>
        <v>0</v>
      </c>
      <c r="CM66" s="5">
        <f>'2010'!$E66</f>
        <v>2890</v>
      </c>
      <c r="CN66" s="72">
        <f>'2011'!$E66</f>
        <v>2961</v>
      </c>
      <c r="CO66" s="5"/>
      <c r="CP66" s="6">
        <f>'2000'!$L72</f>
        <v>0</v>
      </c>
      <c r="CQ66" s="9">
        <f>'2001'!$K66</f>
        <v>997</v>
      </c>
      <c r="CR66" s="3">
        <f>'2002'!$K66</f>
        <v>671</v>
      </c>
      <c r="CS66" s="3">
        <f>'2003'!$K66</f>
        <v>385</v>
      </c>
      <c r="CT66" s="3">
        <f>'2004'!$K66</f>
        <v>300</v>
      </c>
      <c r="CU66" s="3">
        <f>'2005'!$KM66</f>
        <v>0</v>
      </c>
      <c r="CV66" s="3">
        <f>'2006'!K66</f>
        <v>263</v>
      </c>
      <c r="CW66" s="3">
        <f>'2007'!$K66</f>
        <v>176</v>
      </c>
      <c r="CX66" s="3">
        <f>'2008'!$K66</f>
        <v>109</v>
      </c>
      <c r="CY66" s="3">
        <f>'2009'!$K66</f>
        <v>213</v>
      </c>
      <c r="CZ66" s="5">
        <f>'2010'!$K66</f>
        <v>177</v>
      </c>
      <c r="DA66" s="72">
        <f>'2011'!$K66</f>
        <v>141</v>
      </c>
      <c r="DB66" s="5"/>
      <c r="DC66" s="483" t="str">
        <f>IFERROR('2000'!$S72,"")</f>
        <v/>
      </c>
      <c r="DD66" s="70">
        <f>IFERROR('2001'!$R66,"")</f>
        <v>2.2474185057703988E-2</v>
      </c>
      <c r="DE66" s="70">
        <f>IFERROR('2002'!$R66,)</f>
        <v>3.7251495850221965E-2</v>
      </c>
      <c r="DF66" s="70">
        <f>IFERROR('2003'!$R66,)</f>
        <v>2.8770079117717572E-2</v>
      </c>
      <c r="DG66" s="70">
        <f>IFERROR('2004'!$R66,)</f>
        <v>2.2135647246325482E-2</v>
      </c>
      <c r="DH66" s="70">
        <f>IFERROR('2005'!$R66,)</f>
        <v>2.1690767519466074E-2</v>
      </c>
      <c r="DI66" s="70">
        <f>IFERROR('2006'!R66,)</f>
        <v>1.9621342512908778E-2</v>
      </c>
      <c r="DJ66" s="70">
        <f>IFERROR('2007'!$R66,)</f>
        <v>2.1992002908033444E-2</v>
      </c>
      <c r="DK66" s="70">
        <f>IFERROR('2008'!$R66,)</f>
        <v>3.3333333333333333E-2</v>
      </c>
      <c r="DL66" s="70">
        <f>IFERROR('2009'!$R66,)</f>
        <v>2.4299474605954465E-2</v>
      </c>
      <c r="DM66" s="485">
        <f>IFERROR('2010'!$R66,)</f>
        <v>1.8522916171930658E-2</v>
      </c>
      <c r="DN66" s="486">
        <f>IFERROR('2011'!$R66,)</f>
        <v>8.0375911957462597E-3</v>
      </c>
    </row>
    <row r="67" spans="1:118" ht="14.4" thickTop="1" thickBot="1">
      <c r="A67" s="80" t="s">
        <v>145</v>
      </c>
      <c r="B67" s="3" t="str">
        <f>'2012'!B67</f>
        <v>Oregon Outback Humane Society</v>
      </c>
      <c r="C67" s="3">
        <f>SUM('2000'!G67:I67)</f>
        <v>0</v>
      </c>
      <c r="D67" s="3">
        <f>SUM('2001'!F67:H67)</f>
        <v>0</v>
      </c>
      <c r="E67" s="3">
        <f>'2002'!F67+'2002'!G67+'2002'!H67</f>
        <v>0</v>
      </c>
      <c r="F67" s="3">
        <f>'2003'!F67+'2003'!G67+'2003'!H67</f>
        <v>0</v>
      </c>
      <c r="G67" s="3">
        <f>'2004'!F67+'2004'!G67+'2004'!H67</f>
        <v>0</v>
      </c>
      <c r="H67" s="3">
        <f>SUM('2005'!$F67:$H67)</f>
        <v>0</v>
      </c>
      <c r="I67" s="3">
        <f>SUM('2006'!$F67:$H67)</f>
        <v>0</v>
      </c>
      <c r="J67" s="3">
        <f>SUM('2007'!$F67:$H67)</f>
        <v>0</v>
      </c>
      <c r="K67" s="3">
        <f>SUM('2008'!$F67:$H67)</f>
        <v>0</v>
      </c>
      <c r="L67" s="3">
        <f>SUM('2009'!$F67:$H67)</f>
        <v>0</v>
      </c>
      <c r="M67" s="3">
        <f>SUM('2010'!$F67:$H67)</f>
        <v>0</v>
      </c>
      <c r="N67" s="3">
        <f>SUM('2011'!$F67:$H67)</f>
        <v>0</v>
      </c>
      <c r="O67" s="89">
        <f>SUM('2012'!$F67:$H67)</f>
        <v>50</v>
      </c>
      <c r="P67" s="458">
        <f>'2000'!Q67</f>
        <v>0</v>
      </c>
      <c r="Q67" s="9">
        <f>'2001'!P67</f>
        <v>0</v>
      </c>
      <c r="R67" s="3">
        <f>'2002'!P67</f>
        <v>0</v>
      </c>
      <c r="S67" s="3">
        <f>'2003'!P67</f>
        <v>0</v>
      </c>
      <c r="T67" s="3">
        <f>'2004'!P67</f>
        <v>0</v>
      </c>
      <c r="U67" s="3">
        <f>'2005'!P67</f>
        <v>0</v>
      </c>
      <c r="V67" s="3">
        <f>'2006'!P67</f>
        <v>0</v>
      </c>
      <c r="W67" s="3">
        <f>'2007'!$P67</f>
        <v>0</v>
      </c>
      <c r="X67" s="3">
        <f>'2008'!$P67</f>
        <v>0</v>
      </c>
      <c r="Y67" s="3">
        <f>'2009'!$P67</f>
        <v>0</v>
      </c>
      <c r="Z67" s="3">
        <f>'2010'!$P67</f>
        <v>0</v>
      </c>
      <c r="AA67" s="3">
        <f>'2011'!$P67</f>
        <v>0</v>
      </c>
      <c r="AB67" s="89">
        <f>'2012'!$P67</f>
        <v>6</v>
      </c>
      <c r="AC67" s="6">
        <f>SUM('2000'!$D67:$F67)</f>
        <v>0</v>
      </c>
      <c r="AD67" s="3">
        <f>SUM('2001'!$C67:$E67)</f>
        <v>0</v>
      </c>
      <c r="AE67" s="3">
        <f>SUM('2002'!$C67:$E67)</f>
        <v>0</v>
      </c>
      <c r="AF67" s="3">
        <f>SUM('2003'!$C67:$E67)</f>
        <v>0</v>
      </c>
      <c r="AG67" s="3">
        <f>SUM('2004'!$C67:$E67)</f>
        <v>0</v>
      </c>
      <c r="AH67" s="3">
        <f>SUM('2005'!$C67:$E67)</f>
        <v>0</v>
      </c>
      <c r="AI67" s="3">
        <f>SUM('2006'!$C67:$E67)</f>
        <v>0</v>
      </c>
      <c r="AJ67" s="3">
        <f>SUM('2007'!$C67:$E67)</f>
        <v>0</v>
      </c>
      <c r="AK67" s="3">
        <f>SUM('2008'!$C67:$E67)</f>
        <v>0</v>
      </c>
      <c r="AL67" s="3">
        <f>SUM('2009'!$C67:$E67)</f>
        <v>0</v>
      </c>
      <c r="AM67" s="3">
        <f>SUM('2010'!$C67:$E67)</f>
        <v>0</v>
      </c>
      <c r="AN67" s="3">
        <f>SUM('2011'!$C67:$E67)</f>
        <v>0</v>
      </c>
      <c r="AO67" s="89">
        <f>SUM('2012'!$C67:$E67)</f>
        <v>37</v>
      </c>
      <c r="AP67" s="6">
        <f>'2000'!$M67</f>
        <v>0</v>
      </c>
      <c r="AQ67" s="9">
        <f>'2001'!$L67</f>
        <v>0</v>
      </c>
      <c r="AR67" s="3">
        <f>'2002'!$L67</f>
        <v>0</v>
      </c>
      <c r="AS67" s="3">
        <f>'2003'!$L67</f>
        <v>0</v>
      </c>
      <c r="AT67" s="3">
        <f>'2004'!$L67</f>
        <v>0</v>
      </c>
      <c r="AU67" s="3">
        <f>'2005'!$L67</f>
        <v>0</v>
      </c>
      <c r="AV67" s="3">
        <f>'2006'!L67</f>
        <v>0</v>
      </c>
      <c r="AW67" s="3">
        <f>'2007'!$L67</f>
        <v>0</v>
      </c>
      <c r="AX67" s="3">
        <f>'2008'!$L67</f>
        <v>0</v>
      </c>
      <c r="AY67" s="3">
        <f>'2009'!$L67</f>
        <v>0</v>
      </c>
      <c r="AZ67" s="5">
        <f>'2010'!$L67</f>
        <v>0</v>
      </c>
      <c r="BA67" s="5">
        <f>'2011'!$L67</f>
        <v>0</v>
      </c>
      <c r="BB67" s="477">
        <f>'2012'!$L67</f>
        <v>2</v>
      </c>
      <c r="BC67" s="612">
        <f>'2000'!$I73</f>
        <v>0</v>
      </c>
      <c r="BD67" s="9">
        <f>'2001'!$H67</f>
        <v>0</v>
      </c>
      <c r="BE67" s="3">
        <f>'2002'!$H67</f>
        <v>0</v>
      </c>
      <c r="BF67" s="3">
        <f>'2003'!$H67</f>
        <v>0</v>
      </c>
      <c r="BG67" s="3">
        <f>'2004'!$H67</f>
        <v>0</v>
      </c>
      <c r="BH67" s="3">
        <f>'2005'!$H67</f>
        <v>0</v>
      </c>
      <c r="BI67" s="3">
        <f>'2006'!$H67</f>
        <v>0</v>
      </c>
      <c r="BJ67" s="3">
        <f>'2007'!$H67</f>
        <v>0</v>
      </c>
      <c r="BK67" s="3">
        <f>'2008'!$H67</f>
        <v>0</v>
      </c>
      <c r="BL67" s="3">
        <f>'2009'!$H67</f>
        <v>0</v>
      </c>
      <c r="BM67" s="5">
        <f>'2010'!$H67</f>
        <v>0</v>
      </c>
      <c r="BN67" s="72">
        <f>'2011'!$H67</f>
        <v>0</v>
      </c>
      <c r="BO67" s="5"/>
      <c r="BP67" s="6">
        <f>'2000'!$P73</f>
        <v>0</v>
      </c>
      <c r="BQ67" s="9">
        <f>'2001'!$O67</f>
        <v>0</v>
      </c>
      <c r="BR67" s="3">
        <f>'2002'!$O67</f>
        <v>0</v>
      </c>
      <c r="BS67" s="3">
        <f>'2003'!$O67</f>
        <v>0</v>
      </c>
      <c r="BT67" s="3">
        <f>'2004'!$O67</f>
        <v>0</v>
      </c>
      <c r="BU67" s="3">
        <f>'2005'!$O67</f>
        <v>0</v>
      </c>
      <c r="BV67" s="3">
        <f>'2006'!O67</f>
        <v>0</v>
      </c>
      <c r="BW67" s="3">
        <f>'2007'!$O67</f>
        <v>0</v>
      </c>
      <c r="BX67" s="3">
        <f>'2008'!$O67</f>
        <v>0</v>
      </c>
      <c r="BY67" s="3">
        <f>'2009'!$O67</f>
        <v>0</v>
      </c>
      <c r="BZ67" s="5">
        <f>'2010'!$O67</f>
        <v>0</v>
      </c>
      <c r="CA67" s="72">
        <f>'2011'!$O67</f>
        <v>0</v>
      </c>
      <c r="CB67" s="5"/>
      <c r="CC67" s="6">
        <f>'2000'!$F73</f>
        <v>0</v>
      </c>
      <c r="CD67" s="9">
        <f>'2001'!$E67</f>
        <v>0</v>
      </c>
      <c r="CE67" s="3">
        <f>'2002'!$E67</f>
        <v>0</v>
      </c>
      <c r="CF67" s="3">
        <f>'2003'!$O67</f>
        <v>0</v>
      </c>
      <c r="CG67" s="3">
        <f>'2004'!$E67</f>
        <v>0</v>
      </c>
      <c r="CH67" s="3">
        <f>'2005'!$E67</f>
        <v>0</v>
      </c>
      <c r="CI67" s="3">
        <f>'2006'!E67</f>
        <v>0</v>
      </c>
      <c r="CJ67" s="3">
        <f>'2007'!$E67</f>
        <v>0</v>
      </c>
      <c r="CK67" s="3">
        <f>'2008'!$E67</f>
        <v>0</v>
      </c>
      <c r="CL67" s="3">
        <f>'2009'!$E67</f>
        <v>0</v>
      </c>
      <c r="CM67" s="5">
        <f>'2010'!$E67</f>
        <v>0</v>
      </c>
      <c r="CN67" s="72">
        <f>'2011'!$E67</f>
        <v>0</v>
      </c>
      <c r="CO67" s="5"/>
      <c r="CP67" s="6">
        <f>'2000'!$L73</f>
        <v>0</v>
      </c>
      <c r="CQ67" s="9">
        <f>'2001'!$K67</f>
        <v>0</v>
      </c>
      <c r="CR67" s="3">
        <f>'2002'!$K67</f>
        <v>0</v>
      </c>
      <c r="CS67" s="3">
        <f>'2003'!$K67</f>
        <v>0</v>
      </c>
      <c r="CT67" s="3">
        <f>'2004'!$K67</f>
        <v>0</v>
      </c>
      <c r="CU67" s="3">
        <f>'2005'!$KM67</f>
        <v>0</v>
      </c>
      <c r="CV67" s="3">
        <f>'2006'!K67</f>
        <v>0</v>
      </c>
      <c r="CW67" s="3">
        <f>'2007'!$K67</f>
        <v>0</v>
      </c>
      <c r="CX67" s="3">
        <f>'2008'!$K67</f>
        <v>0</v>
      </c>
      <c r="CY67" s="3">
        <f>'2009'!$K67</f>
        <v>0</v>
      </c>
      <c r="CZ67" s="5">
        <f>'2010'!$K67</f>
        <v>0</v>
      </c>
      <c r="DA67" s="72">
        <f>'2011'!$K67</f>
        <v>0</v>
      </c>
      <c r="DB67" s="5"/>
      <c r="DC67" s="483" t="str">
        <f>IFERROR('2000'!$S73,"")</f>
        <v/>
      </c>
      <c r="DD67" s="70">
        <f>IFERROR('2001'!$R67,"")</f>
        <v>0</v>
      </c>
      <c r="DE67" s="70">
        <f>IFERROR('2002'!$R67,)</f>
        <v>0</v>
      </c>
      <c r="DF67" s="70">
        <f>IFERROR('2003'!$R67,)</f>
        <v>0</v>
      </c>
      <c r="DG67" s="70">
        <f>IFERROR('2004'!$R67,)</f>
        <v>0</v>
      </c>
      <c r="DH67" s="70">
        <f>IFERROR('2005'!$R67,)</f>
        <v>0</v>
      </c>
      <c r="DI67" s="70">
        <f>IFERROR('2006'!R67,)</f>
        <v>0</v>
      </c>
      <c r="DJ67" s="70">
        <f>IFERROR('2007'!$R67,)</f>
        <v>0</v>
      </c>
      <c r="DK67" s="70">
        <f>IFERROR('2008'!$R67,)</f>
        <v>0</v>
      </c>
      <c r="DL67" s="70">
        <f>IFERROR('2009'!$R67,)</f>
        <v>0</v>
      </c>
      <c r="DM67" s="485">
        <f>IFERROR('2010'!$R67,)</f>
        <v>0</v>
      </c>
      <c r="DN67" s="486">
        <f>IFERROR('2011'!$R67,)</f>
        <v>0</v>
      </c>
    </row>
    <row r="68" spans="1:118" ht="14.4" thickTop="1" thickBot="1">
      <c r="A68" s="3" t="str">
        <f>'2011'!A68</f>
        <v>Multnomah</v>
      </c>
      <c r="B68" s="3" t="str">
        <f>'2012'!B68</f>
        <v>Other Mothers Animal Rescue and Rehab</v>
      </c>
      <c r="C68" s="3">
        <f>SUM('2000'!G68:I68)</f>
        <v>0</v>
      </c>
      <c r="D68" s="3">
        <f>SUM('2001'!F68:H68)</f>
        <v>0</v>
      </c>
      <c r="E68" s="3">
        <f>'2002'!F68+'2002'!G68+'2002'!H68</f>
        <v>0</v>
      </c>
      <c r="F68" s="3">
        <f>'2003'!F68+'2003'!G68+'2003'!H68</f>
        <v>0</v>
      </c>
      <c r="G68" s="3">
        <f>'2004'!F68+'2004'!G68+'2004'!H68</f>
        <v>0</v>
      </c>
      <c r="H68" s="3">
        <f>SUM('2005'!$F68:$H68)</f>
        <v>0</v>
      </c>
      <c r="I68" s="3">
        <f>SUM('2006'!$F68:$H68)</f>
        <v>0</v>
      </c>
      <c r="J68" s="3">
        <f>SUM('2007'!$F68:$H68)</f>
        <v>0</v>
      </c>
      <c r="K68" s="3">
        <f>SUM('2008'!$F68:$H68)</f>
        <v>55</v>
      </c>
      <c r="L68" s="603">
        <f>AVERAGE(M68,K68)</f>
        <v>45</v>
      </c>
      <c r="M68" s="3">
        <f>SUM('2010'!$F68:$H68)</f>
        <v>35</v>
      </c>
      <c r="N68" s="3">
        <f>SUM('2011'!$F68:$H68)</f>
        <v>25</v>
      </c>
      <c r="O68" s="89">
        <f>SUM('2012'!$F68:$H68)</f>
        <v>27</v>
      </c>
      <c r="P68" s="458">
        <f>'2000'!Q68</f>
        <v>0</v>
      </c>
      <c r="Q68" s="9">
        <f>'2001'!P68</f>
        <v>0</v>
      </c>
      <c r="R68" s="3">
        <f>'2002'!P68</f>
        <v>0</v>
      </c>
      <c r="S68" s="3">
        <f>'2003'!P68</f>
        <v>0</v>
      </c>
      <c r="T68" s="3">
        <f>'2004'!P68</f>
        <v>0</v>
      </c>
      <c r="U68" s="3">
        <f>'2005'!P68</f>
        <v>0</v>
      </c>
      <c r="V68" s="3">
        <f>'2006'!P68</f>
        <v>0</v>
      </c>
      <c r="W68" s="3">
        <f>'2007'!$P68</f>
        <v>0</v>
      </c>
      <c r="X68" s="3">
        <f>'2008'!$P68</f>
        <v>0</v>
      </c>
      <c r="Y68" s="3">
        <f>'2009'!$P68</f>
        <v>0</v>
      </c>
      <c r="Z68" s="3">
        <f>'2010'!$P68</f>
        <v>0</v>
      </c>
      <c r="AA68" s="3">
        <f>'2011'!$P68</f>
        <v>0</v>
      </c>
      <c r="AB68" s="89">
        <f>'2012'!$P68</f>
        <v>0</v>
      </c>
      <c r="AC68" s="6">
        <f>SUM('2000'!$D68:$F68)</f>
        <v>0</v>
      </c>
      <c r="AD68" s="3">
        <f>SUM('2001'!$C68:$E68)</f>
        <v>0</v>
      </c>
      <c r="AE68" s="3">
        <f>SUM('2002'!$C68:$E68)</f>
        <v>0</v>
      </c>
      <c r="AF68" s="3">
        <f>SUM('2003'!$C68:$E68)</f>
        <v>0</v>
      </c>
      <c r="AG68" s="3">
        <f>SUM('2004'!$C68:$E68)</f>
        <v>0</v>
      </c>
      <c r="AH68" s="3">
        <f>SUM('2005'!$C68:$E68)</f>
        <v>0</v>
      </c>
      <c r="AI68" s="3">
        <f>SUM('2006'!$C68:$E68)</f>
        <v>0</v>
      </c>
      <c r="AJ68" s="3">
        <f>SUM('2007'!$C68:$E68)</f>
        <v>0</v>
      </c>
      <c r="AK68" s="3">
        <f>SUM('2008'!$C68:$E68)</f>
        <v>48</v>
      </c>
      <c r="AL68" s="603">
        <f>AVERAGE(AM68,AK68)</f>
        <v>46.5</v>
      </c>
      <c r="AM68" s="3">
        <f>SUM('2010'!$C68:$E68)</f>
        <v>45</v>
      </c>
      <c r="AN68" s="3">
        <f>SUM('2011'!$C68:$E68)</f>
        <v>19</v>
      </c>
      <c r="AO68" s="89">
        <f>SUM('2012'!$C68:$E68)</f>
        <v>21</v>
      </c>
      <c r="AP68" s="6">
        <f>'2000'!$M68</f>
        <v>0</v>
      </c>
      <c r="AQ68" s="9">
        <f>'2001'!$L68</f>
        <v>0</v>
      </c>
      <c r="AR68" s="3">
        <f>'2002'!$L68</f>
        <v>0</v>
      </c>
      <c r="AS68" s="3">
        <f>'2003'!$L68</f>
        <v>0</v>
      </c>
      <c r="AT68" s="3">
        <f>'2004'!$L68</f>
        <v>0</v>
      </c>
      <c r="AU68" s="3">
        <f>'2005'!$L68</f>
        <v>0</v>
      </c>
      <c r="AV68" s="3">
        <f>'2006'!L68</f>
        <v>0</v>
      </c>
      <c r="AW68" s="3">
        <f>'2007'!$L68</f>
        <v>0</v>
      </c>
      <c r="AX68" s="3">
        <f>'2008'!$L68</f>
        <v>1</v>
      </c>
      <c r="AY68" s="3">
        <f>'2009'!$L68</f>
        <v>0</v>
      </c>
      <c r="AZ68" s="5">
        <f>'2010'!$L68</f>
        <v>1</v>
      </c>
      <c r="BA68" s="5">
        <f>'2011'!$L68</f>
        <v>2</v>
      </c>
      <c r="BB68" s="477">
        <f>'2012'!$L68</f>
        <v>0</v>
      </c>
      <c r="BC68" s="612">
        <f>'2000'!$I75</f>
        <v>0</v>
      </c>
      <c r="BD68" s="9">
        <f>'2001'!$H68</f>
        <v>0</v>
      </c>
      <c r="BE68" s="3">
        <f>'2002'!$H68</f>
        <v>0</v>
      </c>
      <c r="BF68" s="3">
        <f>'2003'!$H68</f>
        <v>0</v>
      </c>
      <c r="BG68" s="3">
        <f>'2004'!$H68</f>
        <v>0</v>
      </c>
      <c r="BH68" s="3">
        <f>'2005'!$H68</f>
        <v>0</v>
      </c>
      <c r="BI68" s="3">
        <f>'2006'!$H68</f>
        <v>0</v>
      </c>
      <c r="BJ68" s="3">
        <f>'2007'!$H68</f>
        <v>0</v>
      </c>
      <c r="BK68" s="3">
        <f>'2008'!$H68</f>
        <v>52</v>
      </c>
      <c r="BL68" s="3">
        <f>'2009'!$H68</f>
        <v>0</v>
      </c>
      <c r="BM68" s="5">
        <f>'2010'!$H68</f>
        <v>35</v>
      </c>
      <c r="BN68" s="72">
        <f>'2011'!$H68</f>
        <v>18</v>
      </c>
      <c r="BO68" s="5"/>
      <c r="BP68" s="6">
        <f>'2000'!$P75</f>
        <v>0</v>
      </c>
      <c r="BQ68" s="9">
        <f>'2001'!$O68</f>
        <v>0</v>
      </c>
      <c r="BR68" s="3">
        <f>'2002'!$O68</f>
        <v>0</v>
      </c>
      <c r="BS68" s="3">
        <f>'2003'!$O68</f>
        <v>0</v>
      </c>
      <c r="BT68" s="3">
        <f>'2004'!$O68</f>
        <v>0</v>
      </c>
      <c r="BU68" s="3">
        <f>'2005'!$O68</f>
        <v>0</v>
      </c>
      <c r="BV68" s="3">
        <f>'2006'!O68</f>
        <v>0</v>
      </c>
      <c r="BW68" s="3">
        <f>'2007'!$O68</f>
        <v>0</v>
      </c>
      <c r="BX68" s="3">
        <f>'2008'!$O68</f>
        <v>0</v>
      </c>
      <c r="BY68" s="3">
        <f>'2009'!$O68</f>
        <v>0</v>
      </c>
      <c r="BZ68" s="5">
        <f>'2010'!$O68</f>
        <v>0</v>
      </c>
      <c r="CA68" s="72">
        <f>'2011'!$O68</f>
        <v>0</v>
      </c>
      <c r="CB68" s="5"/>
      <c r="CC68" s="6">
        <f>'2000'!$F75</f>
        <v>0</v>
      </c>
      <c r="CD68" s="9">
        <f>'2001'!$E68</f>
        <v>0</v>
      </c>
      <c r="CE68" s="3">
        <f>'2002'!$E68</f>
        <v>0</v>
      </c>
      <c r="CF68" s="3">
        <f>'2003'!$O68</f>
        <v>0</v>
      </c>
      <c r="CG68" s="3">
        <f>'2004'!$E68</f>
        <v>0</v>
      </c>
      <c r="CH68" s="3">
        <f>'2005'!$E68</f>
        <v>0</v>
      </c>
      <c r="CI68" s="3">
        <f>'2006'!E68</f>
        <v>0</v>
      </c>
      <c r="CJ68" s="3">
        <f>'2007'!$E68</f>
        <v>0</v>
      </c>
      <c r="CK68" s="3">
        <f>'2008'!$E68</f>
        <v>48</v>
      </c>
      <c r="CL68" s="3">
        <f>'2009'!$E68</f>
        <v>0</v>
      </c>
      <c r="CM68" s="5">
        <f>'2010'!$E68</f>
        <v>45</v>
      </c>
      <c r="CN68" s="72">
        <f>'2011'!$E68</f>
        <v>14</v>
      </c>
      <c r="CO68" s="5"/>
      <c r="CP68" s="6">
        <f>'2000'!$L75</f>
        <v>0</v>
      </c>
      <c r="CQ68" s="9">
        <f>'2001'!$K68</f>
        <v>0</v>
      </c>
      <c r="CR68" s="3">
        <f>'2002'!$K68</f>
        <v>0</v>
      </c>
      <c r="CS68" s="3">
        <f>'2003'!$K68</f>
        <v>0</v>
      </c>
      <c r="CT68" s="3">
        <f>'2004'!$K68</f>
        <v>0</v>
      </c>
      <c r="CU68" s="3">
        <f>'2005'!$KM68</f>
        <v>0</v>
      </c>
      <c r="CV68" s="3">
        <f>'2006'!K68</f>
        <v>0</v>
      </c>
      <c r="CW68" s="3">
        <f>'2007'!$K68</f>
        <v>0</v>
      </c>
      <c r="CX68" s="3">
        <f>'2008'!$K68</f>
        <v>0</v>
      </c>
      <c r="CY68" s="3">
        <f>'2009'!$K68</f>
        <v>0</v>
      </c>
      <c r="CZ68" s="5">
        <f>'2010'!$K68</f>
        <v>0</v>
      </c>
      <c r="DA68" s="72">
        <f>'2011'!$K68</f>
        <v>0</v>
      </c>
      <c r="DB68" s="5"/>
      <c r="DC68" s="483" t="str">
        <f>IFERROR('2000'!$S75,"")</f>
        <v/>
      </c>
      <c r="DD68" s="70" t="str">
        <f>IFERROR('2001'!$R68,"")</f>
        <v/>
      </c>
      <c r="DE68" s="70">
        <f>IFERROR('2002'!$R68,)</f>
        <v>0</v>
      </c>
      <c r="DF68" s="70">
        <f>IFERROR('2003'!$R68,)</f>
        <v>0</v>
      </c>
      <c r="DG68" s="70">
        <f>IFERROR('2004'!$R68,)</f>
        <v>0</v>
      </c>
      <c r="DH68" s="70">
        <f>IFERROR('2005'!$R68,)</f>
        <v>0</v>
      </c>
      <c r="DI68" s="70">
        <f>IFERROR('2006'!R68,)</f>
        <v>0</v>
      </c>
      <c r="DJ68" s="70">
        <f>IFERROR('2007'!$R68,)</f>
        <v>0</v>
      </c>
      <c r="DK68" s="70">
        <f>IFERROR('2008'!$R68,)</f>
        <v>0</v>
      </c>
      <c r="DL68" s="70">
        <f>IFERROR('2009'!$R68,)</f>
        <v>0</v>
      </c>
      <c r="DM68" s="485">
        <f>IFERROR('2010'!$R68,)</f>
        <v>0</v>
      </c>
      <c r="DN68" s="486">
        <f>IFERROR('2011'!$R68,)</f>
        <v>0</v>
      </c>
    </row>
    <row r="69" spans="1:118" ht="14.4" thickTop="1" thickBot="1">
      <c r="A69" s="3" t="str">
        <f>'2011'!A69</f>
        <v>Coos</v>
      </c>
      <c r="B69" s="3" t="str">
        <f>'2012'!B69</f>
        <v>Pacific Cove Humane Society</v>
      </c>
      <c r="C69" s="3">
        <f>SUM('2000'!G69:I69)</f>
        <v>0</v>
      </c>
      <c r="D69" s="3">
        <f>SUM('2001'!F69:H69)</f>
        <v>0</v>
      </c>
      <c r="E69" s="3">
        <f>'2002'!F69+'2002'!G69+'2002'!H69</f>
        <v>0</v>
      </c>
      <c r="F69" s="3">
        <f>'2003'!F69+'2003'!G69+'2003'!H69</f>
        <v>0</v>
      </c>
      <c r="G69" s="3">
        <f>'2004'!F69+'2004'!G69+'2004'!H69</f>
        <v>0</v>
      </c>
      <c r="H69" s="3">
        <f>SUM('2005'!$F69:$H69)</f>
        <v>0</v>
      </c>
      <c r="I69" s="3">
        <f>SUM('2006'!$F69:$H69)</f>
        <v>0</v>
      </c>
      <c r="J69" s="3">
        <f>SUM('2007'!$F69:$H69)</f>
        <v>0</v>
      </c>
      <c r="K69" s="3">
        <f>SUM('2008'!$F69:$H69)</f>
        <v>0</v>
      </c>
      <c r="L69" s="3">
        <f>SUM('2009'!$F69:$H69)</f>
        <v>0</v>
      </c>
      <c r="M69" s="3">
        <f>SUM('2010'!$F69:$H69)</f>
        <v>0</v>
      </c>
      <c r="N69" s="3">
        <f>SUM('2011'!$F69:$H69)</f>
        <v>60</v>
      </c>
      <c r="O69" s="89">
        <f>SUM('2012'!$F69:$H69)</f>
        <v>0</v>
      </c>
      <c r="P69" s="458">
        <f>'2000'!Q69</f>
        <v>0</v>
      </c>
      <c r="Q69" s="9">
        <f>'2001'!P69</f>
        <v>0</v>
      </c>
      <c r="R69" s="3">
        <f>'2002'!P69</f>
        <v>0</v>
      </c>
      <c r="S69" s="3">
        <f>'2003'!P69</f>
        <v>0</v>
      </c>
      <c r="T69" s="3">
        <f>'2004'!P69</f>
        <v>0</v>
      </c>
      <c r="U69" s="3">
        <f>'2005'!P69</f>
        <v>0</v>
      </c>
      <c r="V69" s="3">
        <f>'2006'!P69</f>
        <v>0</v>
      </c>
      <c r="W69" s="3">
        <f>'2007'!$P69</f>
        <v>0</v>
      </c>
      <c r="X69" s="3">
        <f>'2008'!$P69</f>
        <v>0</v>
      </c>
      <c r="Y69" s="3">
        <f>'2009'!$P69</f>
        <v>0</v>
      </c>
      <c r="Z69" s="3">
        <f>'2010'!$P69</f>
        <v>0</v>
      </c>
      <c r="AA69" s="3">
        <f>'2011'!$P69</f>
        <v>0</v>
      </c>
      <c r="AB69" s="89">
        <f>'2012'!$P69</f>
        <v>0</v>
      </c>
      <c r="AC69" s="6">
        <f>SUM('2000'!$D69:$F69)</f>
        <v>0</v>
      </c>
      <c r="AD69" s="3">
        <f>SUM('2001'!$C69:$E69)</f>
        <v>0</v>
      </c>
      <c r="AE69" s="3">
        <f>SUM('2002'!$C69:$E69)</f>
        <v>0</v>
      </c>
      <c r="AF69" s="3">
        <f>SUM('2003'!$C69:$E69)</f>
        <v>0</v>
      </c>
      <c r="AG69" s="3">
        <f>SUM('2004'!$C69:$E69)</f>
        <v>0</v>
      </c>
      <c r="AH69" s="3">
        <f>SUM('2005'!$C69:$E69)</f>
        <v>0</v>
      </c>
      <c r="AI69" s="3">
        <f>SUM('2006'!$C69:$E69)</f>
        <v>0</v>
      </c>
      <c r="AJ69" s="3">
        <f>SUM('2007'!$C69:$E69)</f>
        <v>30</v>
      </c>
      <c r="AK69" s="3">
        <f>SUM('2008'!$C69:$E69)</f>
        <v>0</v>
      </c>
      <c r="AL69" s="3">
        <f>SUM('2009'!$C69:$E69)</f>
        <v>0</v>
      </c>
      <c r="AM69" s="3">
        <f>SUM('2010'!$C69:$E69)</f>
        <v>0</v>
      </c>
      <c r="AN69" s="3">
        <f>SUM('2011'!$C69:$E69)</f>
        <v>79</v>
      </c>
      <c r="AO69" s="89">
        <f>SUM('2012'!$C69:$E69)</f>
        <v>0</v>
      </c>
      <c r="AP69" s="6">
        <f>'2000'!$M69</f>
        <v>0</v>
      </c>
      <c r="AQ69" s="9">
        <f>'2001'!$L69</f>
        <v>0</v>
      </c>
      <c r="AR69" s="3">
        <f>'2002'!$L69</f>
        <v>0</v>
      </c>
      <c r="AS69" s="3">
        <f>'2003'!$L69</f>
        <v>0</v>
      </c>
      <c r="AT69" s="3">
        <f>'2004'!$L69</f>
        <v>0</v>
      </c>
      <c r="AU69" s="3">
        <f>'2005'!$L69</f>
        <v>0</v>
      </c>
      <c r="AV69" s="3">
        <f>'2006'!L69</f>
        <v>0</v>
      </c>
      <c r="AW69" s="3">
        <f>'2007'!$L69</f>
        <v>0</v>
      </c>
      <c r="AX69" s="3">
        <f>'2008'!$L69</f>
        <v>0</v>
      </c>
      <c r="AY69" s="3">
        <f>'2009'!$L69</f>
        <v>0</v>
      </c>
      <c r="AZ69" s="5">
        <f>'2010'!$L69</f>
        <v>1</v>
      </c>
      <c r="BA69" s="5">
        <f>'2011'!$L69</f>
        <v>0</v>
      </c>
      <c r="BB69" s="477">
        <f>'2012'!$L69</f>
        <v>0</v>
      </c>
      <c r="BC69" s="612">
        <f>'2000'!$I76</f>
        <v>0</v>
      </c>
      <c r="BD69" s="9">
        <f>'2001'!$H69</f>
        <v>0</v>
      </c>
      <c r="BE69" s="3">
        <f>'2002'!$H69</f>
        <v>0</v>
      </c>
      <c r="BF69" s="3">
        <f>'2003'!$H69</f>
        <v>0</v>
      </c>
      <c r="BG69" s="3">
        <f>'2004'!$H69</f>
        <v>0</v>
      </c>
      <c r="BH69" s="3">
        <f>'2005'!$H69</f>
        <v>0</v>
      </c>
      <c r="BI69" s="3">
        <f>'2006'!$H69</f>
        <v>0</v>
      </c>
      <c r="BJ69" s="3">
        <f>'2007'!$H69</f>
        <v>0</v>
      </c>
      <c r="BK69" s="3">
        <f>'2008'!$H69</f>
        <v>0</v>
      </c>
      <c r="BL69" s="3">
        <f>'2009'!$H69</f>
        <v>0</v>
      </c>
      <c r="BM69" s="5">
        <f>'2010'!$H69</f>
        <v>0</v>
      </c>
      <c r="BN69" s="72">
        <f>'2011'!$H69</f>
        <v>0</v>
      </c>
      <c r="BO69" s="5"/>
      <c r="BP69" s="6">
        <f>'2000'!$P76</f>
        <v>0</v>
      </c>
      <c r="BQ69" s="9">
        <f>'2001'!$O69</f>
        <v>0</v>
      </c>
      <c r="BR69" s="3">
        <f>'2002'!$O69</f>
        <v>0</v>
      </c>
      <c r="BS69" s="3">
        <f>'2003'!$O69</f>
        <v>0</v>
      </c>
      <c r="BT69" s="3">
        <f>'2004'!$O69</f>
        <v>0</v>
      </c>
      <c r="BU69" s="3">
        <f>'2005'!$O69</f>
        <v>0</v>
      </c>
      <c r="BV69" s="3">
        <f>'2006'!O69</f>
        <v>0</v>
      </c>
      <c r="BW69" s="3">
        <f>'2007'!$O69</f>
        <v>0</v>
      </c>
      <c r="BX69" s="3">
        <f>'2008'!$O69</f>
        <v>0</v>
      </c>
      <c r="BY69" s="3">
        <f>'2009'!$O69</f>
        <v>0</v>
      </c>
      <c r="BZ69" s="5">
        <f>'2010'!$O69</f>
        <v>0</v>
      </c>
      <c r="CA69" s="72">
        <f>'2011'!$O69</f>
        <v>0</v>
      </c>
      <c r="CB69" s="5"/>
      <c r="CC69" s="6">
        <f>'2000'!$F76</f>
        <v>0</v>
      </c>
      <c r="CD69" s="9">
        <f>'2001'!$E69</f>
        <v>0</v>
      </c>
      <c r="CE69" s="3">
        <f>'2002'!$E69</f>
        <v>0</v>
      </c>
      <c r="CF69" s="3">
        <f>'2003'!$O69</f>
        <v>0</v>
      </c>
      <c r="CG69" s="3">
        <f>'2004'!$E69</f>
        <v>0</v>
      </c>
      <c r="CH69" s="3">
        <f>'2005'!$E69</f>
        <v>0</v>
      </c>
      <c r="CI69" s="3">
        <f>'2006'!E69</f>
        <v>0</v>
      </c>
      <c r="CJ69" s="3">
        <f>'2007'!$E69</f>
        <v>0</v>
      </c>
      <c r="CK69" s="3">
        <f>'2008'!$E69</f>
        <v>0</v>
      </c>
      <c r="CL69" s="3">
        <f>'2009'!$E69</f>
        <v>0</v>
      </c>
      <c r="CM69" s="5">
        <f>'2010'!$E69</f>
        <v>0</v>
      </c>
      <c r="CN69" s="72">
        <f>'2011'!$E69</f>
        <v>0</v>
      </c>
      <c r="CO69" s="5"/>
      <c r="CP69" s="6">
        <f>'2000'!$L76</f>
        <v>0</v>
      </c>
      <c r="CQ69" s="9">
        <f>'2001'!$K69</f>
        <v>0</v>
      </c>
      <c r="CR69" s="3">
        <f>'2002'!$K69</f>
        <v>0</v>
      </c>
      <c r="CS69" s="3">
        <f>'2003'!$K69</f>
        <v>0</v>
      </c>
      <c r="CT69" s="3">
        <f>'2004'!$K69</f>
        <v>0</v>
      </c>
      <c r="CU69" s="3">
        <f>'2005'!$KM69</f>
        <v>0</v>
      </c>
      <c r="CV69" s="3">
        <f>'2006'!K69</f>
        <v>0</v>
      </c>
      <c r="CW69" s="3">
        <f>'2007'!$K69</f>
        <v>0</v>
      </c>
      <c r="CX69" s="3">
        <f>'2008'!$K69</f>
        <v>0</v>
      </c>
      <c r="CY69" s="3">
        <f>'2009'!$K69</f>
        <v>0</v>
      </c>
      <c r="CZ69" s="5">
        <f>'2010'!$K69</f>
        <v>0</v>
      </c>
      <c r="DA69" s="72">
        <f>'2011'!$K69</f>
        <v>0</v>
      </c>
      <c r="DB69" s="5"/>
      <c r="DC69" s="483" t="str">
        <f>IFERROR('2000'!$S76,"")</f>
        <v/>
      </c>
      <c r="DD69" s="70" t="str">
        <f>IFERROR('2001'!$R69,"")</f>
        <v/>
      </c>
      <c r="DE69" s="70">
        <f>IFERROR('2002'!$R69,)</f>
        <v>0</v>
      </c>
      <c r="DF69" s="70">
        <f>IFERROR('2003'!$R69,)</f>
        <v>0</v>
      </c>
      <c r="DG69" s="70">
        <f>IFERROR('2004'!$R69,)</f>
        <v>0</v>
      </c>
      <c r="DH69" s="70">
        <f>IFERROR('2005'!$R69,)</f>
        <v>0</v>
      </c>
      <c r="DI69" s="70">
        <f>IFERROR('2006'!R69,)</f>
        <v>0</v>
      </c>
      <c r="DJ69" s="70">
        <f>IFERROR('2007'!$R69,)</f>
        <v>0</v>
      </c>
      <c r="DK69" s="70">
        <f>IFERROR('2008'!$R69,)</f>
        <v>0</v>
      </c>
      <c r="DL69" s="70">
        <f>IFERROR('2009'!$R69,)</f>
        <v>0</v>
      </c>
      <c r="DM69" s="485">
        <f>IFERROR('2010'!$R69,)</f>
        <v>0</v>
      </c>
      <c r="DN69" s="486">
        <f>IFERROR('2011'!$R69,)</f>
        <v>0</v>
      </c>
    </row>
    <row r="70" spans="1:118" ht="14.4" thickTop="1" thickBot="1">
      <c r="A70" s="3" t="str">
        <f>'2011'!A70</f>
        <v>Benton</v>
      </c>
      <c r="B70" s="3" t="str">
        <f>'2012'!B70</f>
        <v xml:space="preserve">Pet Adoption Network </v>
      </c>
      <c r="C70" s="3">
        <f>SUM('2000'!G70:I70)</f>
        <v>0</v>
      </c>
      <c r="D70" s="3">
        <f>SUM('2001'!F70:H70)</f>
        <v>0</v>
      </c>
      <c r="E70" s="3">
        <f>'2002'!F70+'2002'!G70+'2002'!H70</f>
        <v>0</v>
      </c>
      <c r="F70" s="3">
        <f>'2003'!F70+'2003'!G70+'2003'!H70</f>
        <v>0</v>
      </c>
      <c r="G70" s="3">
        <f>'2004'!F70+'2004'!G70+'2004'!H70</f>
        <v>0</v>
      </c>
      <c r="H70" s="3">
        <f>SUM('2005'!$F70:$H70)</f>
        <v>0</v>
      </c>
      <c r="I70" s="3">
        <f>SUM('2006'!$F70:$H70)</f>
        <v>0</v>
      </c>
      <c r="J70" s="3">
        <f>SUM('2007'!$F70:$H70)</f>
        <v>0</v>
      </c>
      <c r="K70" s="3">
        <f>SUM('2008'!$F70:$H70)</f>
        <v>0</v>
      </c>
      <c r="L70" s="3">
        <f>SUM('2009'!$F70:$H70)</f>
        <v>0</v>
      </c>
      <c r="M70" s="3">
        <f>SUM('2010'!$F70:$H70)</f>
        <v>0</v>
      </c>
      <c r="N70" s="3">
        <f>SUM('2011'!$F70:$H70)</f>
        <v>0</v>
      </c>
      <c r="O70" s="89">
        <f>SUM('2012'!$F70:$H70)</f>
        <v>0</v>
      </c>
      <c r="P70" s="458">
        <f>'2000'!Q70</f>
        <v>0</v>
      </c>
      <c r="Q70" s="9">
        <f>'2001'!P70</f>
        <v>0</v>
      </c>
      <c r="R70" s="3">
        <f>'2002'!P70</f>
        <v>0</v>
      </c>
      <c r="S70" s="3">
        <f>'2003'!P70</f>
        <v>0</v>
      </c>
      <c r="T70" s="3">
        <f>'2004'!P70</f>
        <v>0</v>
      </c>
      <c r="U70" s="3">
        <f>'2005'!P70</f>
        <v>0</v>
      </c>
      <c r="V70" s="3">
        <f>'2006'!P70</f>
        <v>0</v>
      </c>
      <c r="W70" s="3">
        <f>'2007'!$P70</f>
        <v>0</v>
      </c>
      <c r="X70" s="3">
        <f>'2008'!$P70</f>
        <v>0</v>
      </c>
      <c r="Y70" s="3">
        <f>'2009'!$P70</f>
        <v>0</v>
      </c>
      <c r="Z70" s="3">
        <f>'2010'!$P70</f>
        <v>0</v>
      </c>
      <c r="AA70" s="3" t="str">
        <f>'2011'!$P70</f>
        <v xml:space="preserve">  </v>
      </c>
      <c r="AB70" s="89">
        <f>'2012'!$P70</f>
        <v>0</v>
      </c>
      <c r="AC70" s="6">
        <f>SUM('2000'!$D70:$F70)</f>
        <v>0</v>
      </c>
      <c r="AD70" s="3">
        <f>SUM('2001'!$C70:$E70)</f>
        <v>0</v>
      </c>
      <c r="AE70" s="3">
        <f>SUM('2002'!$C70:$E70)</f>
        <v>0</v>
      </c>
      <c r="AF70" s="3">
        <f>SUM('2003'!$C70:$E70)</f>
        <v>0</v>
      </c>
      <c r="AG70" s="3">
        <f>SUM('2004'!$C70:$E70)</f>
        <v>0</v>
      </c>
      <c r="AH70" s="3">
        <f>SUM('2005'!$C70:$E70)</f>
        <v>0</v>
      </c>
      <c r="AI70" s="3">
        <f>SUM('2006'!$C70:$E70)</f>
        <v>0</v>
      </c>
      <c r="AJ70" s="3">
        <f>SUM('2007'!$C70:$E70)</f>
        <v>0</v>
      </c>
      <c r="AK70" s="3">
        <f>SUM('2008'!$C70:$E70)</f>
        <v>91</v>
      </c>
      <c r="AL70" s="603">
        <f>AVERAGE(AM70,AK70)</f>
        <v>98</v>
      </c>
      <c r="AM70" s="3">
        <f>SUM('2010'!$C70:$E70)</f>
        <v>105</v>
      </c>
      <c r="AN70" s="3">
        <f>SUM('2011'!$C70:$E70)</f>
        <v>0</v>
      </c>
      <c r="AO70" s="89">
        <f>SUM('2012'!$C70:$E70)</f>
        <v>0</v>
      </c>
      <c r="AP70" s="6">
        <f>'2000'!$M70</f>
        <v>0</v>
      </c>
      <c r="AQ70" s="9">
        <f>'2001'!$L70</f>
        <v>0</v>
      </c>
      <c r="AR70" s="3">
        <f>'2002'!$L70</f>
        <v>0</v>
      </c>
      <c r="AS70" s="3">
        <f>'2003'!$L70</f>
        <v>0</v>
      </c>
      <c r="AT70" s="3">
        <f>'2004'!$L70</f>
        <v>0</v>
      </c>
      <c r="AU70" s="3">
        <f>'2005'!$L70</f>
        <v>0</v>
      </c>
      <c r="AV70" s="3">
        <f>'2006'!L70</f>
        <v>0</v>
      </c>
      <c r="AW70" s="3">
        <f>'2007'!$L70</f>
        <v>0</v>
      </c>
      <c r="AX70" s="3">
        <f>'2008'!$L70</f>
        <v>0</v>
      </c>
      <c r="AY70" s="3">
        <f>'2009'!$L70</f>
        <v>0</v>
      </c>
      <c r="AZ70" s="5">
        <f>'2010'!$L70</f>
        <v>2</v>
      </c>
      <c r="BA70" s="5" t="str">
        <f>'2011'!$L70</f>
        <v xml:space="preserve">  </v>
      </c>
      <c r="BB70" s="477">
        <f>'2012'!$L70</f>
        <v>0</v>
      </c>
      <c r="BC70" s="612">
        <f>'2000'!$I77</f>
        <v>0</v>
      </c>
      <c r="BD70" s="9">
        <f>'2001'!$H70</f>
        <v>0</v>
      </c>
      <c r="BE70" s="3">
        <f>'2002'!$H70</f>
        <v>0</v>
      </c>
      <c r="BF70" s="3">
        <f>'2003'!$H70</f>
        <v>0</v>
      </c>
      <c r="BG70" s="3">
        <f>'2004'!$H70</f>
        <v>0</v>
      </c>
      <c r="BH70" s="3">
        <f>'2005'!$H70</f>
        <v>0</v>
      </c>
      <c r="BI70" s="3">
        <f>'2006'!$H70</f>
        <v>0</v>
      </c>
      <c r="BJ70" s="3">
        <f>'2007'!$H70</f>
        <v>0</v>
      </c>
      <c r="BK70" s="3">
        <f>'2008'!$H70</f>
        <v>0</v>
      </c>
      <c r="BL70" s="3">
        <f>'2009'!$H70</f>
        <v>0</v>
      </c>
      <c r="BM70" s="5">
        <f>'2010'!$H70</f>
        <v>0</v>
      </c>
      <c r="BN70" s="72" t="str">
        <f>'2011'!$H70</f>
        <v xml:space="preserve">  </v>
      </c>
      <c r="BO70" s="5"/>
      <c r="BP70" s="6">
        <f>'2000'!$P77</f>
        <v>0</v>
      </c>
      <c r="BQ70" s="9">
        <f>'2001'!$O70</f>
        <v>0</v>
      </c>
      <c r="BR70" s="3">
        <f>'2002'!$O70</f>
        <v>0</v>
      </c>
      <c r="BS70" s="3">
        <f>'2003'!$O70</f>
        <v>0</v>
      </c>
      <c r="BT70" s="3">
        <f>'2004'!$O70</f>
        <v>0</v>
      </c>
      <c r="BU70" s="3">
        <f>'2005'!$O70</f>
        <v>0</v>
      </c>
      <c r="BV70" s="3">
        <f>'2006'!O70</f>
        <v>0</v>
      </c>
      <c r="BW70" s="3">
        <f>'2007'!$O70</f>
        <v>0</v>
      </c>
      <c r="BX70" s="3">
        <f>'2008'!$O70</f>
        <v>0</v>
      </c>
      <c r="BY70" s="3">
        <f>'2009'!$O70</f>
        <v>0</v>
      </c>
      <c r="BZ70" s="5">
        <f>'2010'!$O70</f>
        <v>0</v>
      </c>
      <c r="CA70" s="72" t="str">
        <f>'2011'!$O70</f>
        <v xml:space="preserve">  </v>
      </c>
      <c r="CB70" s="5"/>
      <c r="CC70" s="6">
        <f>'2000'!$F77</f>
        <v>0</v>
      </c>
      <c r="CD70" s="9">
        <f>'2001'!$E70</f>
        <v>0</v>
      </c>
      <c r="CE70" s="3">
        <f>'2002'!$E70</f>
        <v>0</v>
      </c>
      <c r="CF70" s="3">
        <f>'2003'!$O70</f>
        <v>0</v>
      </c>
      <c r="CG70" s="3">
        <f>'2004'!$E70</f>
        <v>0</v>
      </c>
      <c r="CH70" s="3">
        <f>'2005'!$E70</f>
        <v>0</v>
      </c>
      <c r="CI70" s="3">
        <f>'2006'!E70</f>
        <v>0</v>
      </c>
      <c r="CJ70" s="3">
        <f>'2007'!$E70</f>
        <v>0</v>
      </c>
      <c r="CK70" s="3">
        <f>'2008'!$E70</f>
        <v>1</v>
      </c>
      <c r="CL70" s="3">
        <f>'2009'!$E70</f>
        <v>0</v>
      </c>
      <c r="CM70" s="5">
        <f>'2010'!$E70</f>
        <v>25</v>
      </c>
      <c r="CN70" s="72" t="str">
        <f>'2011'!$E70</f>
        <v xml:space="preserve">  </v>
      </c>
      <c r="CO70" s="5"/>
      <c r="CP70" s="6">
        <f>'2000'!$L77</f>
        <v>0</v>
      </c>
      <c r="CQ70" s="9">
        <f>'2001'!$K70</f>
        <v>0</v>
      </c>
      <c r="CR70" s="3">
        <f>'2002'!$K70</f>
        <v>0</v>
      </c>
      <c r="CS70" s="3">
        <f>'2003'!$K70</f>
        <v>0</v>
      </c>
      <c r="CT70" s="3">
        <f>'2004'!$K70</f>
        <v>0</v>
      </c>
      <c r="CU70" s="3">
        <f>'2005'!$KM70</f>
        <v>0</v>
      </c>
      <c r="CV70" s="3">
        <f>'2006'!K70</f>
        <v>0</v>
      </c>
      <c r="CW70" s="3">
        <f>'2007'!$K70</f>
        <v>0</v>
      </c>
      <c r="CX70" s="3">
        <f>'2008'!$K70</f>
        <v>1</v>
      </c>
      <c r="CY70" s="3">
        <f>'2009'!$K70</f>
        <v>0</v>
      </c>
      <c r="CZ70" s="5">
        <f>'2010'!$K70</f>
        <v>0</v>
      </c>
      <c r="DA70" s="72" t="str">
        <f>'2011'!$K70</f>
        <v xml:space="preserve">  </v>
      </c>
      <c r="DB70" s="5"/>
      <c r="DC70" s="483" t="str">
        <f>IFERROR('2000'!$S77,"")</f>
        <v/>
      </c>
      <c r="DD70" s="70" t="str">
        <f>IFERROR('2001'!$R70,"")</f>
        <v/>
      </c>
      <c r="DE70" s="70">
        <f>IFERROR('2002'!$R70,)</f>
        <v>0</v>
      </c>
      <c r="DF70" s="70">
        <f>IFERROR('2003'!$R70,)</f>
        <v>0</v>
      </c>
      <c r="DG70" s="70">
        <f>IFERROR('2004'!$R70,)</f>
        <v>0</v>
      </c>
      <c r="DH70" s="70">
        <f>IFERROR('2005'!$R70,)</f>
        <v>0</v>
      </c>
      <c r="DI70" s="70">
        <f>IFERROR('2006'!R70,)</f>
        <v>0</v>
      </c>
      <c r="DJ70" s="70">
        <f>IFERROR('2007'!$R70,)</f>
        <v>0</v>
      </c>
      <c r="DK70" s="70">
        <f>IFERROR('2008'!$R70,)</f>
        <v>1.098901098901099E-2</v>
      </c>
      <c r="DL70" s="70">
        <f>IFERROR('2009'!$R70,)</f>
        <v>0</v>
      </c>
      <c r="DM70" s="485">
        <f>IFERROR('2010'!$R70,)</f>
        <v>2.8571428571428571E-2</v>
      </c>
      <c r="DN70" s="486">
        <f>IFERROR('2011'!$R70,)</f>
        <v>0</v>
      </c>
    </row>
    <row r="71" spans="1:118" ht="14.4" thickTop="1" thickBot="1">
      <c r="A71" s="3" t="str">
        <f>'2011'!A71</f>
        <v>Umatilla</v>
      </c>
      <c r="B71" s="3" t="str">
        <f>'2012'!B71</f>
        <v>Pendleton Animal Welfare Shelter (PAWS)/Pioneer Humane Society</v>
      </c>
      <c r="C71" s="3">
        <f>SUM('2000'!G71:I71)</f>
        <v>0</v>
      </c>
      <c r="D71" s="3">
        <f>SUM('2001'!F71:H71)</f>
        <v>0</v>
      </c>
      <c r="E71" s="3">
        <f>'2002'!F71+'2002'!G71+'2002'!H71</f>
        <v>0</v>
      </c>
      <c r="F71" s="3">
        <f>'2003'!F71+'2003'!G71+'2003'!H71</f>
        <v>0</v>
      </c>
      <c r="G71" s="3">
        <f>'2004'!F71+'2004'!G71+'2004'!H71</f>
        <v>0</v>
      </c>
      <c r="H71" s="3">
        <f>SUM('2005'!$F71:$H71)</f>
        <v>0</v>
      </c>
      <c r="I71" s="3">
        <f>SUM('2006'!$F71:$H71)</f>
        <v>0</v>
      </c>
      <c r="J71" s="3">
        <f>SUM('2007'!$F71:$H71)</f>
        <v>0</v>
      </c>
      <c r="K71" s="3">
        <f>SUM('2008'!$F71:$H71)</f>
        <v>0</v>
      </c>
      <c r="L71" s="3">
        <f>SUM('2009'!$F71:$H71)</f>
        <v>0</v>
      </c>
      <c r="M71" s="3">
        <f>SUM('2010'!$F71:$H71)</f>
        <v>360</v>
      </c>
      <c r="N71" s="603">
        <f>AVERAGE(O71,M71)</f>
        <v>209.5</v>
      </c>
      <c r="O71" s="89">
        <f>SUM('2012'!$F71:$H71)</f>
        <v>59</v>
      </c>
      <c r="P71" s="458">
        <f>'2000'!Q71</f>
        <v>0</v>
      </c>
      <c r="Q71" s="9">
        <f>'2001'!P71</f>
        <v>0</v>
      </c>
      <c r="R71" s="3">
        <f>'2002'!P71</f>
        <v>0</v>
      </c>
      <c r="S71" s="3">
        <f>'2003'!P71</f>
        <v>0</v>
      </c>
      <c r="T71" s="3">
        <f>'2004'!P71</f>
        <v>0</v>
      </c>
      <c r="U71" s="3">
        <f>'2005'!P71</f>
        <v>0</v>
      </c>
      <c r="V71" s="3">
        <f>'2006'!P71</f>
        <v>0</v>
      </c>
      <c r="W71" s="3">
        <f>'2007'!$P71</f>
        <v>0</v>
      </c>
      <c r="X71" s="3">
        <f>'2008'!$P71</f>
        <v>0</v>
      </c>
      <c r="Y71" s="3">
        <f>'2009'!$P71</f>
        <v>0</v>
      </c>
      <c r="Z71" s="3">
        <f>'2010'!$P71</f>
        <v>10</v>
      </c>
      <c r="AA71" s="3">
        <f>'2011'!$P71</f>
        <v>0</v>
      </c>
      <c r="AB71" s="89">
        <f>'2012'!$P71</f>
        <v>0</v>
      </c>
      <c r="AC71" s="6">
        <f>SUM('2000'!$D71:$F71)</f>
        <v>0</v>
      </c>
      <c r="AD71" s="3">
        <f>SUM('2001'!$C71:$E71)</f>
        <v>0</v>
      </c>
      <c r="AE71" s="3">
        <f>SUM('2002'!$C71:$E71)</f>
        <v>0</v>
      </c>
      <c r="AF71" s="3">
        <f>SUM('2003'!$C71:$E71)</f>
        <v>0</v>
      </c>
      <c r="AG71" s="3">
        <f>SUM('2004'!$C71:$E71)</f>
        <v>0</v>
      </c>
      <c r="AH71" s="3">
        <f>SUM('2005'!$C71:$E71)</f>
        <v>0</v>
      </c>
      <c r="AI71" s="3">
        <f>SUM('2006'!$C71:$E71)</f>
        <v>70</v>
      </c>
      <c r="AJ71" s="3">
        <f>SUM('2007'!$C71:$E71)</f>
        <v>44</v>
      </c>
      <c r="AK71" s="603">
        <f>AJ71+(AM71-AJ71)/3</f>
        <v>71</v>
      </c>
      <c r="AL71" s="603">
        <f>AK71+(AM71-AJ71)/3</f>
        <v>98</v>
      </c>
      <c r="AM71" s="3">
        <f>SUM('2010'!$C71:$E71)</f>
        <v>125</v>
      </c>
      <c r="AN71" s="3">
        <f>SUM('2011'!$C71:$E71)</f>
        <v>197</v>
      </c>
      <c r="AO71" s="89">
        <f>SUM('2012'!$C71:$E71)</f>
        <v>175</v>
      </c>
      <c r="AP71" s="6">
        <f>'2000'!$M71</f>
        <v>0</v>
      </c>
      <c r="AQ71" s="9">
        <f>'2001'!$L71</f>
        <v>0</v>
      </c>
      <c r="AR71" s="3">
        <f>'2002'!$L71</f>
        <v>0</v>
      </c>
      <c r="AS71" s="3">
        <f>'2003'!$L71</f>
        <v>0</v>
      </c>
      <c r="AT71" s="3">
        <f>'2004'!$L71</f>
        <v>0</v>
      </c>
      <c r="AU71" s="3">
        <f>'2005'!$L71</f>
        <v>0</v>
      </c>
      <c r="AV71" s="3">
        <f>'2006'!L71</f>
        <v>3</v>
      </c>
      <c r="AW71" s="3">
        <f>'2007'!$L71</f>
        <v>0</v>
      </c>
      <c r="AX71" s="3">
        <f>'2008'!$L71</f>
        <v>0</v>
      </c>
      <c r="AY71" s="3">
        <f>'2009'!$L71</f>
        <v>0</v>
      </c>
      <c r="AZ71" s="5">
        <f>'2010'!$L71</f>
        <v>4</v>
      </c>
      <c r="BA71" s="5">
        <f>'2011'!$L71</f>
        <v>1</v>
      </c>
      <c r="BB71" s="477">
        <f>'2012'!$L71</f>
        <v>8</v>
      </c>
      <c r="BC71" s="612">
        <f>'2000'!$I78</f>
        <v>0</v>
      </c>
      <c r="BD71" s="9">
        <f>'2001'!$H71</f>
        <v>0</v>
      </c>
      <c r="BE71" s="3">
        <f>'2002'!$H71</f>
        <v>0</v>
      </c>
      <c r="BF71" s="3">
        <f>'2003'!$H71</f>
        <v>0</v>
      </c>
      <c r="BG71" s="3">
        <f>'2004'!$H71</f>
        <v>0</v>
      </c>
      <c r="BH71" s="3">
        <f>'2005'!$H71</f>
        <v>0</v>
      </c>
      <c r="BI71" s="3">
        <f>'2006'!$H71</f>
        <v>0</v>
      </c>
      <c r="BJ71" s="3">
        <f>'2007'!$H71</f>
        <v>0</v>
      </c>
      <c r="BK71" s="3">
        <f>'2008'!$H71</f>
        <v>0</v>
      </c>
      <c r="BL71" s="3">
        <f>'2009'!$H71</f>
        <v>0</v>
      </c>
      <c r="BM71" s="5">
        <f>'2010'!$H71</f>
        <v>0</v>
      </c>
      <c r="BN71" s="72">
        <f>'2011'!$H71</f>
        <v>0</v>
      </c>
      <c r="BO71" s="5"/>
      <c r="BP71" s="6">
        <f>'2000'!$P78</f>
        <v>0</v>
      </c>
      <c r="BQ71" s="9">
        <f>'2001'!$O71</f>
        <v>0</v>
      </c>
      <c r="BR71" s="3">
        <f>'2002'!$O71</f>
        <v>0</v>
      </c>
      <c r="BS71" s="3">
        <f>'2003'!$O71</f>
        <v>0</v>
      </c>
      <c r="BT71" s="3">
        <f>'2004'!$O71</f>
        <v>0</v>
      </c>
      <c r="BU71" s="3">
        <f>'2005'!$O71</f>
        <v>0</v>
      </c>
      <c r="BV71" s="3">
        <f>'2006'!O71</f>
        <v>0</v>
      </c>
      <c r="BW71" s="3">
        <f>'2007'!$O71</f>
        <v>0</v>
      </c>
      <c r="BX71" s="3">
        <f>'2008'!$O71</f>
        <v>0</v>
      </c>
      <c r="BY71" s="3">
        <f>'2009'!$O71</f>
        <v>0</v>
      </c>
      <c r="BZ71" s="5">
        <f>'2010'!$O71</f>
        <v>0</v>
      </c>
      <c r="CA71" s="72">
        <f>'2011'!$O71</f>
        <v>0</v>
      </c>
      <c r="CB71" s="5"/>
      <c r="CC71" s="6">
        <f>'2000'!$F78</f>
        <v>0</v>
      </c>
      <c r="CD71" s="9">
        <f>'2001'!$E71</f>
        <v>0</v>
      </c>
      <c r="CE71" s="3">
        <f>'2002'!$E71</f>
        <v>0</v>
      </c>
      <c r="CF71" s="3">
        <f>'2003'!$O71</f>
        <v>0</v>
      </c>
      <c r="CG71" s="3">
        <f>'2004'!$E71</f>
        <v>0</v>
      </c>
      <c r="CH71" s="3">
        <f>'2005'!$E71</f>
        <v>0</v>
      </c>
      <c r="CI71" s="3">
        <f>'2006'!E71</f>
        <v>0</v>
      </c>
      <c r="CJ71" s="3">
        <f>'2007'!$E71</f>
        <v>0</v>
      </c>
      <c r="CK71" s="3">
        <f>'2008'!$E71</f>
        <v>0</v>
      </c>
      <c r="CL71" s="3">
        <f>'2009'!$E71</f>
        <v>0</v>
      </c>
      <c r="CM71" s="5">
        <f>'2010'!$E71</f>
        <v>0</v>
      </c>
      <c r="CN71" s="72">
        <f>'2011'!$E71</f>
        <v>0</v>
      </c>
      <c r="CO71" s="5"/>
      <c r="CP71" s="6">
        <f>'2000'!$L78</f>
        <v>0</v>
      </c>
      <c r="CQ71" s="9">
        <f>'2001'!$K71</f>
        <v>0</v>
      </c>
      <c r="CR71" s="3">
        <f>'2002'!$K71</f>
        <v>0</v>
      </c>
      <c r="CS71" s="3">
        <f>'2003'!$K71</f>
        <v>0</v>
      </c>
      <c r="CT71" s="3">
        <f>'2004'!$K71</f>
        <v>0</v>
      </c>
      <c r="CU71" s="3">
        <f>'2005'!$KM71</f>
        <v>0</v>
      </c>
      <c r="CV71" s="3">
        <f>'2006'!K71</f>
        <v>0</v>
      </c>
      <c r="CW71" s="3">
        <f>'2007'!$K71</f>
        <v>3</v>
      </c>
      <c r="CX71" s="3">
        <f>'2008'!$K71</f>
        <v>0</v>
      </c>
      <c r="CY71" s="3">
        <f>'2009'!$K71</f>
        <v>0</v>
      </c>
      <c r="CZ71" s="5">
        <f>'2010'!$K71</f>
        <v>0</v>
      </c>
      <c r="DA71" s="72">
        <f>'2011'!$K71</f>
        <v>35</v>
      </c>
      <c r="DB71" s="5"/>
      <c r="DC71" s="483" t="str">
        <f>IFERROR('2000'!$S78,"")</f>
        <v/>
      </c>
      <c r="DD71" s="70" t="str">
        <f>IFERROR('2001'!$R71,"")</f>
        <v/>
      </c>
      <c r="DE71" s="70">
        <f>IFERROR('2002'!$R71,)</f>
        <v>0</v>
      </c>
      <c r="DF71" s="70">
        <f>IFERROR('2003'!$R71,)</f>
        <v>0</v>
      </c>
      <c r="DG71" s="70">
        <f>IFERROR('2004'!$R71,)</f>
        <v>0</v>
      </c>
      <c r="DH71" s="70">
        <f>IFERROR('2005'!$R71,)</f>
        <v>0</v>
      </c>
      <c r="DI71" s="70">
        <f>IFERROR('2006'!R71,)</f>
        <v>0</v>
      </c>
      <c r="DJ71" s="70">
        <f>IFERROR('2007'!$R71,)</f>
        <v>0</v>
      </c>
      <c r="DK71" s="70">
        <f>IFERROR('2008'!$R71,)</f>
        <v>0</v>
      </c>
      <c r="DL71" s="70">
        <f>IFERROR('2009'!$R71,)</f>
        <v>0</v>
      </c>
      <c r="DM71" s="485">
        <f>IFERROR('2010'!$R71,)</f>
        <v>4.8000000000000001E-2</v>
      </c>
      <c r="DN71" s="486">
        <f>IFERROR('2011'!$R71,)</f>
        <v>9.1370558375634514E-2</v>
      </c>
    </row>
    <row r="72" spans="1:118" ht="13.8" thickTop="1">
      <c r="A72" s="3" t="s">
        <v>122</v>
      </c>
      <c r="B72" s="3" t="str">
        <f>'2012'!B72</f>
        <v>Pixie Project</v>
      </c>
      <c r="C72" s="3">
        <f>SUM('2000'!G72:I72)</f>
        <v>0</v>
      </c>
      <c r="D72" s="3">
        <f>SUM('2001'!F72:H72)</f>
        <v>0</v>
      </c>
      <c r="E72" s="3">
        <f>'2002'!F72+'2002'!G72+'2002'!H72</f>
        <v>0</v>
      </c>
      <c r="F72" s="3">
        <f>'2003'!F72+'2003'!G72+'2003'!H72</f>
        <v>0</v>
      </c>
      <c r="G72" s="3">
        <f>'2004'!F72+'2004'!G72+'2004'!H72</f>
        <v>0</v>
      </c>
      <c r="H72" s="3">
        <f>SUM('2005'!$F72:$H72)</f>
        <v>0</v>
      </c>
      <c r="I72" s="3">
        <f>SUM('2006'!$F72:$H72)</f>
        <v>0</v>
      </c>
      <c r="J72" s="3">
        <f>SUM('2007'!$F72:$H72)</f>
        <v>0</v>
      </c>
      <c r="K72" s="3">
        <f>SUM('2008'!$F72:$H72)</f>
        <v>0</v>
      </c>
      <c r="L72" s="3">
        <f>SUM('2009'!$F72:$H72)</f>
        <v>0</v>
      </c>
      <c r="M72" s="3">
        <f>SUM('2010'!$F72:$H72)</f>
        <v>0</v>
      </c>
      <c r="N72" s="3">
        <f>SUM('2011'!$F72:$H72)</f>
        <v>0</v>
      </c>
      <c r="O72" s="89">
        <f>SUM('2012'!$F72:$H72)</f>
        <v>0</v>
      </c>
      <c r="P72" s="458">
        <f>'2000'!Q72</f>
        <v>0</v>
      </c>
      <c r="Q72" s="9">
        <f>'2001'!P72</f>
        <v>0</v>
      </c>
      <c r="R72" s="3">
        <f>'2002'!P72</f>
        <v>0</v>
      </c>
      <c r="S72" s="3">
        <f>'2003'!P72</f>
        <v>0</v>
      </c>
      <c r="T72" s="3">
        <f>'2004'!P72</f>
        <v>0</v>
      </c>
      <c r="U72" s="3">
        <f>'2005'!P72</f>
        <v>0</v>
      </c>
      <c r="V72" s="3">
        <f>'2006'!P72</f>
        <v>0</v>
      </c>
      <c r="W72" s="3">
        <f>'2007'!$P72</f>
        <v>0</v>
      </c>
      <c r="X72" s="3">
        <f>'2008'!$P72</f>
        <v>0</v>
      </c>
      <c r="Y72" s="3">
        <f>'2009'!$P72</f>
        <v>0</v>
      </c>
      <c r="Z72" s="3">
        <f>'2010'!$P72</f>
        <v>0</v>
      </c>
      <c r="AA72" s="3">
        <f>'2011'!$P72</f>
        <v>0</v>
      </c>
      <c r="AB72" s="89">
        <f>'2012'!$P72</f>
        <v>0</v>
      </c>
      <c r="AC72" s="6">
        <f>SUM('2000'!$D72:$F72)</f>
        <v>0</v>
      </c>
      <c r="AD72" s="3">
        <f>SUM('2001'!$C72:$E72)</f>
        <v>0</v>
      </c>
      <c r="AE72" s="3">
        <f>SUM('2002'!$C72:$E72)</f>
        <v>0</v>
      </c>
      <c r="AF72" s="3">
        <f>SUM('2003'!$C72:$E72)</f>
        <v>0</v>
      </c>
      <c r="AG72" s="3">
        <f>SUM('2004'!$C72:$E72)</f>
        <v>0</v>
      </c>
      <c r="AH72" s="3">
        <f>SUM('2005'!$C72:$E72)</f>
        <v>0</v>
      </c>
      <c r="AI72" s="3">
        <f>SUM('2006'!$C72:$E72)</f>
        <v>0</v>
      </c>
      <c r="AJ72" s="3">
        <f>SUM('2007'!$C72:$E72)</f>
        <v>0</v>
      </c>
      <c r="AK72" s="3">
        <f>SUM('2008'!$C72:$E72)</f>
        <v>0</v>
      </c>
      <c r="AL72" s="3">
        <f>SUM('2009'!$C72:$E72)</f>
        <v>0</v>
      </c>
      <c r="AM72" s="3">
        <f>SUM('2010'!$C72:$E72)</f>
        <v>0</v>
      </c>
      <c r="AN72" s="3">
        <f>SUM('2011'!$C72:$E72)</f>
        <v>0</v>
      </c>
      <c r="AO72" s="89">
        <f>SUM('2012'!$C72:$E72)</f>
        <v>0</v>
      </c>
      <c r="AP72" s="6">
        <f>'2000'!$M72</f>
        <v>0</v>
      </c>
      <c r="AQ72" s="9">
        <f>'2001'!$L72</f>
        <v>0</v>
      </c>
      <c r="AR72" s="3">
        <f>'2002'!$L72</f>
        <v>0</v>
      </c>
      <c r="AS72" s="3">
        <f>'2003'!$L72</f>
        <v>0</v>
      </c>
      <c r="AT72" s="3">
        <f>'2004'!$L72</f>
        <v>0</v>
      </c>
      <c r="AU72" s="3">
        <f>'2005'!$L72</f>
        <v>0</v>
      </c>
      <c r="AV72" s="3">
        <f>'2006'!L72</f>
        <v>0</v>
      </c>
      <c r="AW72" s="3">
        <f>'2007'!$L72</f>
        <v>0</v>
      </c>
      <c r="AX72" s="3">
        <f>'2008'!$L72</f>
        <v>0</v>
      </c>
      <c r="AY72" s="3">
        <f>'2009'!$L72</f>
        <v>0</v>
      </c>
      <c r="AZ72" s="5">
        <f>'2010'!$L72</f>
        <v>0</v>
      </c>
      <c r="BA72" s="5">
        <f>'2011'!$L72</f>
        <v>0</v>
      </c>
      <c r="BB72" s="477">
        <f>'2012'!$L72</f>
        <v>0</v>
      </c>
      <c r="BC72" s="612">
        <f>'2000'!$I79</f>
        <v>0</v>
      </c>
      <c r="BD72" s="9">
        <f>'2001'!$H72</f>
        <v>0</v>
      </c>
      <c r="BE72" s="3">
        <f>'2002'!$H72</f>
        <v>0</v>
      </c>
      <c r="BF72" s="3">
        <f>'2003'!$H72</f>
        <v>0</v>
      </c>
      <c r="BG72" s="3">
        <f>'2004'!$H72</f>
        <v>0</v>
      </c>
      <c r="BH72" s="3">
        <f>'2005'!$H72</f>
        <v>0</v>
      </c>
      <c r="BI72" s="3">
        <f>'2006'!$H72</f>
        <v>0</v>
      </c>
      <c r="BJ72" s="3">
        <f>'2007'!$H72</f>
        <v>0</v>
      </c>
      <c r="BK72" s="3">
        <f>'2008'!$H72</f>
        <v>0</v>
      </c>
      <c r="BL72" s="3">
        <f>'2009'!$H72</f>
        <v>0</v>
      </c>
      <c r="BM72" s="5">
        <f>'2010'!$H72</f>
        <v>0</v>
      </c>
      <c r="BN72" s="72">
        <f>'2011'!$H72</f>
        <v>0</v>
      </c>
      <c r="BO72" s="5"/>
      <c r="BP72" s="6">
        <f>'2000'!$P79</f>
        <v>0</v>
      </c>
      <c r="BQ72" s="9">
        <f>'2001'!$O72</f>
        <v>0</v>
      </c>
      <c r="BR72" s="3">
        <f>'2002'!$O72</f>
        <v>0</v>
      </c>
      <c r="BS72" s="3">
        <f>'2003'!$O72</f>
        <v>0</v>
      </c>
      <c r="BT72" s="3">
        <f>'2004'!$O72</f>
        <v>0</v>
      </c>
      <c r="BU72" s="3">
        <f>'2005'!$O72</f>
        <v>0</v>
      </c>
      <c r="BV72" s="3">
        <f>'2006'!O72</f>
        <v>0</v>
      </c>
      <c r="BW72" s="3">
        <f>'2007'!$O72</f>
        <v>0</v>
      </c>
      <c r="BX72" s="3">
        <f>'2008'!$O72</f>
        <v>0</v>
      </c>
      <c r="BY72" s="3">
        <f>'2009'!$O72</f>
        <v>0</v>
      </c>
      <c r="BZ72" s="5">
        <f>'2010'!$O72</f>
        <v>0</v>
      </c>
      <c r="CA72" s="72">
        <f>'2011'!$O72</f>
        <v>0</v>
      </c>
      <c r="CB72" s="5"/>
      <c r="CC72" s="6">
        <f>'2000'!$F79</f>
        <v>96</v>
      </c>
      <c r="CD72" s="9">
        <f>'2001'!$E72</f>
        <v>0</v>
      </c>
      <c r="CE72" s="3">
        <f>'2002'!$E72</f>
        <v>0</v>
      </c>
      <c r="CF72" s="3">
        <f>'2003'!$O72</f>
        <v>0</v>
      </c>
      <c r="CG72" s="3">
        <f>'2004'!$E72</f>
        <v>0</v>
      </c>
      <c r="CH72" s="3">
        <f>'2005'!$E72</f>
        <v>0</v>
      </c>
      <c r="CI72" s="3">
        <f>'2006'!E72</f>
        <v>0</v>
      </c>
      <c r="CJ72" s="3">
        <f>'2007'!$E72</f>
        <v>0</v>
      </c>
      <c r="CK72" s="3">
        <f>'2008'!$E72</f>
        <v>0</v>
      </c>
      <c r="CL72" s="3">
        <f>'2009'!$E72</f>
        <v>0</v>
      </c>
      <c r="CM72" s="5">
        <f>'2010'!$E72</f>
        <v>0</v>
      </c>
      <c r="CN72" s="72">
        <f>'2011'!$E72</f>
        <v>0</v>
      </c>
      <c r="CO72" s="5"/>
      <c r="CP72" s="6">
        <f>'2000'!$L79</f>
        <v>21</v>
      </c>
      <c r="CQ72" s="9">
        <f>'2001'!$K72</f>
        <v>0</v>
      </c>
      <c r="CR72" s="3">
        <f>'2002'!$K72</f>
        <v>0</v>
      </c>
      <c r="CS72" s="3">
        <f>'2003'!$K72</f>
        <v>0</v>
      </c>
      <c r="CT72" s="3">
        <f>'2004'!$K72</f>
        <v>0</v>
      </c>
      <c r="CU72" s="3">
        <f>'2005'!$KM72</f>
        <v>0</v>
      </c>
      <c r="CV72" s="3">
        <f>'2006'!K72</f>
        <v>0</v>
      </c>
      <c r="CW72" s="3">
        <f>'2007'!$K72</f>
        <v>0</v>
      </c>
      <c r="CX72" s="3">
        <f>'2008'!$K72</f>
        <v>0</v>
      </c>
      <c r="CY72" s="3">
        <f>'2009'!$K72</f>
        <v>0</v>
      </c>
      <c r="CZ72" s="5">
        <f>'2010'!$K72</f>
        <v>0</v>
      </c>
      <c r="DA72" s="72">
        <f>'2011'!$K72</f>
        <v>0</v>
      </c>
      <c r="DB72" s="5"/>
      <c r="DC72" s="483">
        <f>IFERROR('2000'!$S79,"")</f>
        <v>0.78125</v>
      </c>
      <c r="DD72" s="70" t="str">
        <f>IFERROR('2001'!$R72,"")</f>
        <v/>
      </c>
      <c r="DE72" s="70">
        <f>IFERROR('2002'!$R72,)</f>
        <v>0</v>
      </c>
      <c r="DF72" s="70">
        <f>IFERROR('2003'!$R72,)</f>
        <v>0</v>
      </c>
      <c r="DG72" s="70">
        <f>IFERROR('2004'!$R72,)</f>
        <v>0</v>
      </c>
      <c r="DH72" s="70">
        <f>IFERROR('2005'!$R72,)</f>
        <v>0</v>
      </c>
      <c r="DI72" s="70">
        <f>IFERROR('2006'!R72,)</f>
        <v>0</v>
      </c>
      <c r="DJ72" s="70">
        <f>IFERROR('2007'!$R72,)</f>
        <v>0</v>
      </c>
      <c r="DK72" s="70">
        <f>IFERROR('2008'!$R72,)</f>
        <v>0</v>
      </c>
      <c r="DL72" s="70">
        <f>IFERROR('2009'!$R72,)</f>
        <v>0</v>
      </c>
      <c r="DM72" s="485">
        <f>IFERROR('2010'!$R72,)</f>
        <v>0</v>
      </c>
      <c r="DN72" s="486">
        <f>IFERROR('2011'!$R72,)</f>
        <v>0</v>
      </c>
    </row>
    <row r="73" spans="1:118">
      <c r="A73" s="3" t="s">
        <v>122</v>
      </c>
      <c r="B73" s="3" t="str">
        <f>'2012'!B73</f>
        <v xml:space="preserve">Pound to Posh </v>
      </c>
      <c r="C73" s="3">
        <f>SUM('2000'!G73:I73)</f>
        <v>0</v>
      </c>
      <c r="D73" s="3">
        <f>SUM('2001'!F73:H73)</f>
        <v>0</v>
      </c>
      <c r="E73" s="3">
        <f>'2002'!F73+'2002'!G73+'2002'!H73</f>
        <v>0</v>
      </c>
      <c r="F73" s="3">
        <f>'2003'!F73+'2003'!G73+'2003'!H73</f>
        <v>0</v>
      </c>
      <c r="G73" s="3">
        <f>'2004'!F73+'2004'!G73+'2004'!H73</f>
        <v>0</v>
      </c>
      <c r="H73" s="3">
        <f>SUM('2005'!$F73:$H73)</f>
        <v>0</v>
      </c>
      <c r="I73" s="3">
        <f>SUM('2006'!$F73:$H73)</f>
        <v>0</v>
      </c>
      <c r="J73" s="3">
        <f>SUM('2007'!$F73:$H73)</f>
        <v>0</v>
      </c>
      <c r="K73" s="3">
        <f>SUM('2008'!$F73:$H73)</f>
        <v>0</v>
      </c>
      <c r="L73" s="3">
        <f>SUM('2009'!$F73:$H73)</f>
        <v>0</v>
      </c>
      <c r="M73" s="3">
        <f>SUM('2010'!$F73:$H73)</f>
        <v>0</v>
      </c>
      <c r="N73" s="3">
        <f>SUM('2011'!$F73:$H73)</f>
        <v>0</v>
      </c>
      <c r="O73" s="89">
        <f>SUM('2012'!$F73:$H73)</f>
        <v>0</v>
      </c>
      <c r="P73" s="458">
        <f>'2000'!Q73</f>
        <v>0</v>
      </c>
      <c r="Q73" s="9">
        <f>'2001'!P73</f>
        <v>0</v>
      </c>
      <c r="R73" s="3">
        <f>'2002'!P73</f>
        <v>0</v>
      </c>
      <c r="S73" s="3">
        <f>'2003'!P73</f>
        <v>0</v>
      </c>
      <c r="T73" s="3">
        <f>'2004'!P73</f>
        <v>0</v>
      </c>
      <c r="U73" s="3">
        <f>'2005'!P73</f>
        <v>0</v>
      </c>
      <c r="V73" s="3">
        <f>'2006'!P73</f>
        <v>0</v>
      </c>
      <c r="W73" s="3">
        <f>'2007'!$P73</f>
        <v>0</v>
      </c>
      <c r="X73" s="3">
        <f>'2008'!$P73</f>
        <v>0</v>
      </c>
      <c r="Y73" s="3">
        <f>'2009'!$P73</f>
        <v>0</v>
      </c>
      <c r="Z73" s="3">
        <f>'2010'!$P73</f>
        <v>0</v>
      </c>
      <c r="AA73" s="3">
        <f>'2011'!$P73</f>
        <v>0</v>
      </c>
      <c r="AB73" s="89">
        <f>'2012'!$P73</f>
        <v>0</v>
      </c>
      <c r="AC73" s="6">
        <f>SUM('2000'!$D73:$F73)</f>
        <v>0</v>
      </c>
      <c r="AD73" s="3">
        <f>SUM('2001'!$C73:$E73)</f>
        <v>0</v>
      </c>
      <c r="AE73" s="3">
        <f>SUM('2002'!$C73:$E73)</f>
        <v>0</v>
      </c>
      <c r="AF73" s="3">
        <f>SUM('2003'!$C73:$E73)</f>
        <v>0</v>
      </c>
      <c r="AG73" s="3">
        <f>SUM('2004'!$C73:$E73)</f>
        <v>0</v>
      </c>
      <c r="AH73" s="3">
        <f>SUM('2005'!$C73:$E73)</f>
        <v>0</v>
      </c>
      <c r="AI73" s="3">
        <f>SUM('2006'!$C73:$E73)</f>
        <v>0</v>
      </c>
      <c r="AJ73" s="3">
        <f>SUM('2007'!$C73:$E73)</f>
        <v>0</v>
      </c>
      <c r="AK73" s="3">
        <f>SUM('2008'!$C73:$E73)</f>
        <v>0</v>
      </c>
      <c r="AL73" s="3">
        <f>SUM('2009'!$C73:$E73)</f>
        <v>0</v>
      </c>
      <c r="AM73" s="3">
        <f>SUM('2010'!$C73:$E73)</f>
        <v>0</v>
      </c>
      <c r="AN73" s="3">
        <f>SUM('2011'!$C73:$E73)</f>
        <v>0</v>
      </c>
      <c r="AO73" s="89">
        <f>SUM('2012'!$C73:$E73)</f>
        <v>156</v>
      </c>
      <c r="AP73" s="6">
        <f>'2000'!$M73</f>
        <v>0</v>
      </c>
      <c r="AQ73" s="9">
        <f>'2001'!$L73</f>
        <v>0</v>
      </c>
      <c r="AR73" s="3">
        <f>'2002'!$L73</f>
        <v>0</v>
      </c>
      <c r="AS73" s="3">
        <f>'2003'!$L73</f>
        <v>0</v>
      </c>
      <c r="AT73" s="3">
        <f>'2004'!$L73</f>
        <v>0</v>
      </c>
      <c r="AU73" s="3">
        <f>'2005'!$L73</f>
        <v>0</v>
      </c>
      <c r="AV73" s="3">
        <f>'2006'!L73</f>
        <v>0</v>
      </c>
      <c r="AW73" s="3">
        <f>'2007'!$L73</f>
        <v>0</v>
      </c>
      <c r="AX73" s="3">
        <f>'2008'!$L73</f>
        <v>0</v>
      </c>
      <c r="AY73" s="3">
        <f>'2009'!$L73</f>
        <v>0</v>
      </c>
      <c r="AZ73" s="5">
        <f>'2010'!$L73</f>
        <v>0</v>
      </c>
      <c r="BA73" s="5">
        <f>'2011'!$L73</f>
        <v>0</v>
      </c>
      <c r="BB73" s="477">
        <f>'2012'!$L73</f>
        <v>0</v>
      </c>
      <c r="BC73" s="612">
        <f>'2000'!$I80</f>
        <v>0</v>
      </c>
      <c r="BD73" s="9">
        <f>'2001'!$H73</f>
        <v>0</v>
      </c>
      <c r="BE73" s="3">
        <f>'2002'!$H73</f>
        <v>0</v>
      </c>
      <c r="BF73" s="3">
        <f>'2003'!$H73</f>
        <v>0</v>
      </c>
      <c r="BG73" s="3">
        <f>'2004'!$H73</f>
        <v>0</v>
      </c>
      <c r="BH73" s="3">
        <f>'2005'!$H73</f>
        <v>0</v>
      </c>
      <c r="BI73" s="3">
        <f>'2006'!$H73</f>
        <v>0</v>
      </c>
      <c r="BJ73" s="3">
        <f>'2007'!$H73</f>
        <v>0</v>
      </c>
      <c r="BK73" s="3">
        <f>'2008'!$H73</f>
        <v>0</v>
      </c>
      <c r="BL73" s="3">
        <f>'2009'!$H73</f>
        <v>0</v>
      </c>
      <c r="BM73" s="5">
        <f>'2010'!$H73</f>
        <v>0</v>
      </c>
      <c r="BN73" s="72">
        <f>'2011'!$H73</f>
        <v>0</v>
      </c>
      <c r="BO73" s="5"/>
      <c r="BP73" s="6">
        <f>'2000'!$P80</f>
        <v>0</v>
      </c>
      <c r="BQ73" s="9">
        <f>'2001'!$O73</f>
        <v>0</v>
      </c>
      <c r="BR73" s="3">
        <f>'2002'!$O73</f>
        <v>0</v>
      </c>
      <c r="BS73" s="3">
        <f>'2003'!$O73</f>
        <v>0</v>
      </c>
      <c r="BT73" s="3">
        <f>'2004'!$O73</f>
        <v>0</v>
      </c>
      <c r="BU73" s="3">
        <f>'2005'!$O73</f>
        <v>0</v>
      </c>
      <c r="BV73" s="3">
        <f>'2006'!O73</f>
        <v>0</v>
      </c>
      <c r="BW73" s="3">
        <f>'2007'!$O73</f>
        <v>0</v>
      </c>
      <c r="BX73" s="3">
        <f>'2008'!$O73</f>
        <v>0</v>
      </c>
      <c r="BY73" s="3">
        <f>'2009'!$O73</f>
        <v>0</v>
      </c>
      <c r="BZ73" s="5">
        <f>'2010'!$O73</f>
        <v>0</v>
      </c>
      <c r="CA73" s="72">
        <f>'2011'!$O73</f>
        <v>0</v>
      </c>
      <c r="CB73" s="5"/>
      <c r="CC73" s="6">
        <f>'2000'!$F80</f>
        <v>0</v>
      </c>
      <c r="CD73" s="9">
        <f>'2001'!$E73</f>
        <v>0</v>
      </c>
      <c r="CE73" s="3">
        <f>'2002'!$E73</f>
        <v>0</v>
      </c>
      <c r="CF73" s="3">
        <f>'2003'!$O73</f>
        <v>0</v>
      </c>
      <c r="CG73" s="3">
        <f>'2004'!$E73</f>
        <v>0</v>
      </c>
      <c r="CH73" s="3">
        <f>'2005'!$E73</f>
        <v>0</v>
      </c>
      <c r="CI73" s="3">
        <f>'2006'!E73</f>
        <v>0</v>
      </c>
      <c r="CJ73" s="3">
        <f>'2007'!$E73</f>
        <v>0</v>
      </c>
      <c r="CK73" s="3">
        <f>'2008'!$E73</f>
        <v>0</v>
      </c>
      <c r="CL73" s="3">
        <f>'2009'!$E73</f>
        <v>0</v>
      </c>
      <c r="CM73" s="5">
        <f>'2010'!$E73</f>
        <v>0</v>
      </c>
      <c r="CN73" s="72">
        <f>'2011'!$E73</f>
        <v>0</v>
      </c>
      <c r="CO73" s="5"/>
      <c r="CP73" s="6">
        <f>'2000'!$L80</f>
        <v>0</v>
      </c>
      <c r="CQ73" s="9">
        <f>'2001'!$K73</f>
        <v>0</v>
      </c>
      <c r="CR73" s="3">
        <f>'2002'!$K73</f>
        <v>0</v>
      </c>
      <c r="CS73" s="3">
        <f>'2003'!$K73</f>
        <v>0</v>
      </c>
      <c r="CT73" s="3">
        <f>'2004'!$K73</f>
        <v>0</v>
      </c>
      <c r="CU73" s="3">
        <f>'2005'!$KM73</f>
        <v>0</v>
      </c>
      <c r="CV73" s="3">
        <f>'2006'!K73</f>
        <v>0</v>
      </c>
      <c r="CW73" s="3">
        <f>'2007'!$K73</f>
        <v>0</v>
      </c>
      <c r="CX73" s="3">
        <f>'2008'!$K73</f>
        <v>0</v>
      </c>
      <c r="CY73" s="3">
        <f>'2009'!$K73</f>
        <v>0</v>
      </c>
      <c r="CZ73" s="5">
        <f>'2010'!$K73</f>
        <v>0</v>
      </c>
      <c r="DA73" s="72">
        <f>'2011'!$K73</f>
        <v>0</v>
      </c>
      <c r="DB73" s="5"/>
      <c r="DC73" s="483" t="str">
        <f>IFERROR('2000'!$S80,"")</f>
        <v/>
      </c>
      <c r="DD73" s="70">
        <f>IFERROR('2001'!$R73,"")</f>
        <v>0</v>
      </c>
      <c r="DE73" s="70">
        <f>IFERROR('2002'!$R73,)</f>
        <v>0</v>
      </c>
      <c r="DF73" s="70">
        <f>IFERROR('2003'!$R73,)</f>
        <v>0</v>
      </c>
      <c r="DG73" s="70">
        <f>IFERROR('2004'!$R73,)</f>
        <v>0</v>
      </c>
      <c r="DH73" s="70">
        <f>IFERROR('2005'!$R73,)</f>
        <v>0</v>
      </c>
      <c r="DI73" s="70">
        <f>IFERROR('2006'!R73,)</f>
        <v>0</v>
      </c>
      <c r="DJ73" s="70">
        <f>IFERROR('2007'!$R73,)</f>
        <v>0</v>
      </c>
      <c r="DK73" s="70">
        <f>IFERROR('2008'!$R73,)</f>
        <v>0</v>
      </c>
      <c r="DL73" s="70">
        <f>IFERROR('2009'!$R73,)</f>
        <v>0</v>
      </c>
      <c r="DM73" s="485">
        <f>IFERROR('2010'!$R73,)</f>
        <v>0</v>
      </c>
      <c r="DN73" s="486">
        <f>IFERROR('2011'!$R73,)</f>
        <v>0</v>
      </c>
    </row>
    <row r="74" spans="1:118">
      <c r="A74" s="3" t="str">
        <f>'2011'!A74</f>
        <v>Clackamas</v>
      </c>
      <c r="B74" s="3" t="str">
        <f>'2012'!B74</f>
        <v>Project POOCH</v>
      </c>
      <c r="C74" s="3">
        <f>SUM('2000'!G74:I74)</f>
        <v>0</v>
      </c>
      <c r="D74" s="3">
        <f>SUM('2001'!F74:H74)</f>
        <v>0</v>
      </c>
      <c r="E74" s="3">
        <f>'2002'!F74+'2002'!G74+'2002'!H74</f>
        <v>0</v>
      </c>
      <c r="F74" s="3">
        <f>'2003'!F74+'2003'!G74+'2003'!H74</f>
        <v>0</v>
      </c>
      <c r="G74" s="3">
        <f>'2004'!F74+'2004'!G74+'2004'!H74</f>
        <v>0</v>
      </c>
      <c r="H74" s="3">
        <f>SUM('2005'!$F74:$H74)</f>
        <v>0</v>
      </c>
      <c r="I74" s="3">
        <f>SUM('2006'!$F74:$H74)</f>
        <v>0</v>
      </c>
      <c r="J74" s="3">
        <f>SUM('2007'!$F74:$H74)</f>
        <v>0</v>
      </c>
      <c r="K74" s="3">
        <f>SUM('2008'!$F74:$H74)</f>
        <v>0</v>
      </c>
      <c r="L74" s="3">
        <f>SUM('2009'!$F74:$H74)</f>
        <v>0</v>
      </c>
      <c r="M74" s="3">
        <f>SUM('2010'!$F74:$H74)</f>
        <v>0</v>
      </c>
      <c r="N74" s="3">
        <f>SUM('2011'!$F74:$H74)</f>
        <v>0</v>
      </c>
      <c r="O74" s="89">
        <f>SUM('2012'!$F74:$H74)</f>
        <v>0</v>
      </c>
      <c r="P74" s="458">
        <f>'2000'!Q74</f>
        <v>0</v>
      </c>
      <c r="Q74" s="9">
        <f>'2001'!P74</f>
        <v>0</v>
      </c>
      <c r="R74" s="3">
        <f>'2002'!P74</f>
        <v>0</v>
      </c>
      <c r="S74" s="3">
        <f>'2003'!P74</f>
        <v>0</v>
      </c>
      <c r="T74" s="3">
        <f>'2004'!P74</f>
        <v>0</v>
      </c>
      <c r="U74" s="3">
        <f>'2005'!P74</f>
        <v>0</v>
      </c>
      <c r="V74" s="3">
        <f>'2006'!P74</f>
        <v>0</v>
      </c>
      <c r="W74" s="3">
        <f>'2007'!$P74</f>
        <v>0</v>
      </c>
      <c r="X74" s="3">
        <f>'2008'!$P74</f>
        <v>0</v>
      </c>
      <c r="Y74" s="3">
        <f>'2009'!$P74</f>
        <v>0</v>
      </c>
      <c r="Z74" s="3">
        <f>'2010'!$P74</f>
        <v>0</v>
      </c>
      <c r="AA74" s="3">
        <f>'2011'!$P74</f>
        <v>0</v>
      </c>
      <c r="AB74" s="89">
        <f>'2012'!$P74</f>
        <v>0</v>
      </c>
      <c r="AC74" s="6">
        <f>SUM('2000'!$D74:$F74)</f>
        <v>0</v>
      </c>
      <c r="AD74" s="3">
        <f>SUM('2001'!$C74:$E74)</f>
        <v>0</v>
      </c>
      <c r="AE74" s="3">
        <f>SUM('2002'!$C74:$E74)</f>
        <v>0</v>
      </c>
      <c r="AF74" s="3">
        <f>SUM('2003'!$C74:$E74)</f>
        <v>0</v>
      </c>
      <c r="AG74" s="3">
        <f>SUM('2004'!$C74:$E74)</f>
        <v>0</v>
      </c>
      <c r="AH74" s="3">
        <f>SUM('2005'!$C74:$E74)</f>
        <v>0</v>
      </c>
      <c r="AI74" s="3">
        <f>SUM('2006'!$C74:$E74)</f>
        <v>0</v>
      </c>
      <c r="AJ74" s="3">
        <f>SUM('2007'!$C74:$E74)</f>
        <v>0</v>
      </c>
      <c r="AK74" s="3">
        <f>SUM('2008'!$C74:$E74)</f>
        <v>0</v>
      </c>
      <c r="AL74" s="3">
        <f>SUM('2009'!$C74:$E74)</f>
        <v>0</v>
      </c>
      <c r="AM74" s="3">
        <f>SUM('2010'!$C74:$E74)</f>
        <v>0</v>
      </c>
      <c r="AN74" s="3">
        <f>SUM('2011'!$C74:$E74)</f>
        <v>51</v>
      </c>
      <c r="AO74" s="89">
        <f>SUM('2012'!$C74:$E74)</f>
        <v>0</v>
      </c>
      <c r="AP74" s="6">
        <f>'2000'!$M74</f>
        <v>0</v>
      </c>
      <c r="AQ74" s="9">
        <f>'2001'!$L74</f>
        <v>0</v>
      </c>
      <c r="AR74" s="3">
        <f>'2002'!$L74</f>
        <v>0</v>
      </c>
      <c r="AS74" s="3">
        <f>'2003'!$L74</f>
        <v>0</v>
      </c>
      <c r="AT74" s="3">
        <f>'2004'!$L74</f>
        <v>0</v>
      </c>
      <c r="AU74" s="3">
        <f>'2005'!$L74</f>
        <v>0</v>
      </c>
      <c r="AV74" s="3">
        <f>'2006'!L74</f>
        <v>0</v>
      </c>
      <c r="AW74" s="3">
        <f>'2007'!$L74</f>
        <v>0</v>
      </c>
      <c r="AX74" s="3">
        <f>'2008'!$L74</f>
        <v>0</v>
      </c>
      <c r="AY74" s="3">
        <f>'2009'!$L74</f>
        <v>0</v>
      </c>
      <c r="AZ74" s="5">
        <f>'2010'!$L74</f>
        <v>0</v>
      </c>
      <c r="BA74" s="5">
        <f>'2011'!$L74</f>
        <v>0</v>
      </c>
      <c r="BB74" s="477">
        <f>'2012'!$L74</f>
        <v>0</v>
      </c>
      <c r="BC74" s="612">
        <f>'2000'!$I81</f>
        <v>0</v>
      </c>
      <c r="BD74" s="9">
        <f>'2001'!$H74</f>
        <v>0</v>
      </c>
      <c r="BE74" s="3">
        <f>'2002'!$H74</f>
        <v>0</v>
      </c>
      <c r="BF74" s="3">
        <f>'2003'!$H74</f>
        <v>0</v>
      </c>
      <c r="BG74" s="3">
        <f>'2004'!$H74</f>
        <v>0</v>
      </c>
      <c r="BH74" s="3">
        <f>'2005'!$H74</f>
        <v>0</v>
      </c>
      <c r="BI74" s="3">
        <f>'2006'!$H74</f>
        <v>0</v>
      </c>
      <c r="BJ74" s="3">
        <f>'2007'!$H74</f>
        <v>0</v>
      </c>
      <c r="BK74" s="3">
        <f>'2008'!$H74</f>
        <v>0</v>
      </c>
      <c r="BL74" s="3">
        <f>'2009'!$H74</f>
        <v>0</v>
      </c>
      <c r="BM74" s="5">
        <f>'2010'!$H74</f>
        <v>0</v>
      </c>
      <c r="BN74" s="72">
        <f>'2011'!$H74</f>
        <v>0</v>
      </c>
      <c r="BO74" s="5"/>
      <c r="BP74" s="6">
        <f>'2000'!$P81</f>
        <v>0</v>
      </c>
      <c r="BQ74" s="9">
        <f>'2001'!$O74</f>
        <v>0</v>
      </c>
      <c r="BR74" s="3">
        <f>'2002'!$O74</f>
        <v>0</v>
      </c>
      <c r="BS74" s="3">
        <f>'2003'!$O74</f>
        <v>0</v>
      </c>
      <c r="BT74" s="3">
        <f>'2004'!$O74</f>
        <v>0</v>
      </c>
      <c r="BU74" s="3">
        <f>'2005'!$O74</f>
        <v>0</v>
      </c>
      <c r="BV74" s="3">
        <f>'2006'!O74</f>
        <v>0</v>
      </c>
      <c r="BW74" s="3">
        <f>'2007'!$O74</f>
        <v>0</v>
      </c>
      <c r="BX74" s="3">
        <f>'2008'!$O74</f>
        <v>0</v>
      </c>
      <c r="BY74" s="3">
        <f>'2009'!$O74</f>
        <v>0</v>
      </c>
      <c r="BZ74" s="5">
        <f>'2010'!$O74</f>
        <v>0</v>
      </c>
      <c r="CA74" s="72">
        <f>'2011'!$O74</f>
        <v>0</v>
      </c>
      <c r="CB74" s="5"/>
      <c r="CC74" s="6">
        <f>'2000'!$F81</f>
        <v>0</v>
      </c>
      <c r="CD74" s="9">
        <f>'2001'!$E74</f>
        <v>0</v>
      </c>
      <c r="CE74" s="3">
        <f>'2002'!$E74</f>
        <v>0</v>
      </c>
      <c r="CF74" s="3">
        <f>'2003'!$O74</f>
        <v>0</v>
      </c>
      <c r="CG74" s="3">
        <f>'2004'!$E74</f>
        <v>0</v>
      </c>
      <c r="CH74" s="3">
        <f>'2005'!$E74</f>
        <v>0</v>
      </c>
      <c r="CI74" s="3">
        <f>'2006'!E74</f>
        <v>0</v>
      </c>
      <c r="CJ74" s="3">
        <f>'2007'!$E74</f>
        <v>0</v>
      </c>
      <c r="CK74" s="3">
        <f>'2008'!$E74</f>
        <v>0</v>
      </c>
      <c r="CL74" s="3">
        <f>'2009'!$E74</f>
        <v>0</v>
      </c>
      <c r="CM74" s="5">
        <f>'2010'!$E74</f>
        <v>0</v>
      </c>
      <c r="CN74" s="72">
        <f>'2011'!$E74</f>
        <v>51</v>
      </c>
      <c r="CO74" s="5"/>
      <c r="CP74" s="6">
        <f>'2000'!$L81</f>
        <v>0</v>
      </c>
      <c r="CQ74" s="9">
        <f>'2001'!$K74</f>
        <v>0</v>
      </c>
      <c r="CR74" s="3">
        <f>'2002'!$K74</f>
        <v>0</v>
      </c>
      <c r="CS74" s="3">
        <f>'2003'!$K74</f>
        <v>0</v>
      </c>
      <c r="CT74" s="3">
        <f>'2004'!$K74</f>
        <v>0</v>
      </c>
      <c r="CU74" s="3">
        <f>'2005'!$KM74</f>
        <v>0</v>
      </c>
      <c r="CV74" s="3">
        <f>'2006'!K74</f>
        <v>0</v>
      </c>
      <c r="CW74" s="3">
        <f>'2007'!$K74</f>
        <v>0</v>
      </c>
      <c r="CX74" s="3">
        <f>'2008'!$K74</f>
        <v>0</v>
      </c>
      <c r="CY74" s="3">
        <f>'2009'!$K74</f>
        <v>0</v>
      </c>
      <c r="CZ74" s="5">
        <f>'2010'!$K74</f>
        <v>0</v>
      </c>
      <c r="DA74" s="72">
        <f>'2011'!$K74</f>
        <v>0</v>
      </c>
      <c r="DB74" s="5"/>
      <c r="DC74" s="483" t="str">
        <f>IFERROR('2000'!$S81,"")</f>
        <v/>
      </c>
      <c r="DD74" s="70" t="str">
        <f>IFERROR('2001'!$R74,"")</f>
        <v/>
      </c>
      <c r="DE74" s="70">
        <f>IFERROR('2002'!$R74,)</f>
        <v>0</v>
      </c>
      <c r="DF74" s="70">
        <f>IFERROR('2003'!$R74,)</f>
        <v>0</v>
      </c>
      <c r="DG74" s="70">
        <f>IFERROR('2004'!$R74,)</f>
        <v>0</v>
      </c>
      <c r="DH74" s="70">
        <f>IFERROR('2005'!$R74,)</f>
        <v>0</v>
      </c>
      <c r="DI74" s="70">
        <f>IFERROR('2006'!R74,)</f>
        <v>0</v>
      </c>
      <c r="DJ74" s="70">
        <f>IFERROR('2007'!$R74,)</f>
        <v>0</v>
      </c>
      <c r="DK74" s="70">
        <f>IFERROR('2008'!$R74,)</f>
        <v>0</v>
      </c>
      <c r="DL74" s="70">
        <f>IFERROR('2009'!$R74,)</f>
        <v>0</v>
      </c>
      <c r="DM74" s="485">
        <f>IFERROR('2010'!$R74,)</f>
        <v>0</v>
      </c>
      <c r="DN74" s="486">
        <f>IFERROR('2011'!$R74,)</f>
        <v>0</v>
      </c>
    </row>
    <row r="75" spans="1:118" ht="13.8" thickBot="1">
      <c r="A75" s="3" t="str">
        <f>'2011'!A75</f>
        <v>Polk</v>
      </c>
      <c r="B75" s="3" t="str">
        <f>'2012'!B75</f>
        <v>Polk Co. Sheriff's Office</v>
      </c>
      <c r="C75" s="3">
        <f>SUM('2000'!G75:I75)</f>
        <v>0</v>
      </c>
      <c r="D75" s="3">
        <f>SUM('2001'!F75:H75)</f>
        <v>0</v>
      </c>
      <c r="E75" s="3">
        <f>'2002'!F75+'2002'!G75+'2002'!H75</f>
        <v>0</v>
      </c>
      <c r="F75" s="3">
        <f>'2003'!F75+'2003'!G75+'2003'!H75</f>
        <v>0</v>
      </c>
      <c r="G75" s="3">
        <f>'2004'!F75+'2004'!G75+'2004'!H75</f>
        <v>0</v>
      </c>
      <c r="H75" s="3">
        <f>SUM('2005'!$F75:$H75)</f>
        <v>0</v>
      </c>
      <c r="I75" s="3">
        <f>SUM('2006'!$F75:$H75)</f>
        <v>0</v>
      </c>
      <c r="J75" s="3">
        <f>SUM('2007'!$F75:$H75)</f>
        <v>0</v>
      </c>
      <c r="K75" s="3">
        <f>SUM('2008'!$F75:$H75)</f>
        <v>0</v>
      </c>
      <c r="L75" s="3">
        <f>SUM('2009'!$F75:$H75)</f>
        <v>0</v>
      </c>
      <c r="M75" s="3">
        <f>SUM('2010'!$F75:$H75)</f>
        <v>0</v>
      </c>
      <c r="N75" s="3">
        <f>SUM('2011'!$F75:$H75)</f>
        <v>0</v>
      </c>
      <c r="O75" s="89">
        <f>SUM('2012'!$F75:$H75)</f>
        <v>0</v>
      </c>
      <c r="P75" s="458">
        <f>'2000'!Q75</f>
        <v>0</v>
      </c>
      <c r="Q75" s="9">
        <f>'2001'!P75</f>
        <v>0</v>
      </c>
      <c r="R75" s="3">
        <f>'2002'!P75</f>
        <v>0</v>
      </c>
      <c r="S75" s="3">
        <f>'2003'!P75</f>
        <v>0</v>
      </c>
      <c r="T75" s="3">
        <f>'2004'!P75</f>
        <v>0</v>
      </c>
      <c r="U75" s="3">
        <f>'2005'!P75</f>
        <v>0</v>
      </c>
      <c r="V75" s="3">
        <f>'2006'!P75</f>
        <v>0</v>
      </c>
      <c r="W75" s="3">
        <f>'2007'!$P75</f>
        <v>0</v>
      </c>
      <c r="X75" s="3">
        <f>'2008'!$P75</f>
        <v>0</v>
      </c>
      <c r="Y75" s="3">
        <f>'2009'!$P75</f>
        <v>0</v>
      </c>
      <c r="Z75" s="3">
        <f>'2010'!$P75</f>
        <v>0</v>
      </c>
      <c r="AA75" s="3">
        <f>'2011'!$P75</f>
        <v>0</v>
      </c>
      <c r="AB75" s="89">
        <f>'2012'!$P75</f>
        <v>0</v>
      </c>
      <c r="AC75" s="6">
        <f>SUM('2000'!$D75:$F75)</f>
        <v>0</v>
      </c>
      <c r="AD75" s="3">
        <f>SUM('2001'!$C75:$E75)</f>
        <v>0</v>
      </c>
      <c r="AE75" s="3">
        <f>SUM('2002'!$C75:$E75)</f>
        <v>0</v>
      </c>
      <c r="AF75" s="3">
        <f>SUM('2003'!$C75:$E75)</f>
        <v>101</v>
      </c>
      <c r="AG75" s="3">
        <f>SUM('2004'!$C75:$E75)</f>
        <v>267</v>
      </c>
      <c r="AH75" s="3">
        <f>SUM('2005'!$C75:$E75)</f>
        <v>0</v>
      </c>
      <c r="AI75" s="3">
        <f>SUM('2006'!$C75:$E75)</f>
        <v>0</v>
      </c>
      <c r="AJ75" s="3">
        <f>SUM('2007'!$C75:$E75)</f>
        <v>0</v>
      </c>
      <c r="AK75" s="3">
        <f>SUM('2008'!$C75:$E75)</f>
        <v>0</v>
      </c>
      <c r="AL75" s="3">
        <f>SUM('2009'!$C75:$E75)</f>
        <v>0</v>
      </c>
      <c r="AM75" s="3">
        <f>SUM('2010'!$C75:$E75)</f>
        <v>0</v>
      </c>
      <c r="AN75" s="3">
        <f>SUM('2011'!$C75:$E75)</f>
        <v>0</v>
      </c>
      <c r="AO75" s="89">
        <f>SUM('2012'!$C75:$E75)</f>
        <v>0</v>
      </c>
      <c r="AP75" s="6">
        <f>'2000'!$M75</f>
        <v>29</v>
      </c>
      <c r="AQ75" s="9">
        <f>'2001'!$L75</f>
        <v>0</v>
      </c>
      <c r="AR75" s="3">
        <f>'2002'!$L75</f>
        <v>0</v>
      </c>
      <c r="AS75" s="3">
        <f>'2003'!$L75</f>
        <v>15</v>
      </c>
      <c r="AT75" s="3">
        <f>'2004'!$L75</f>
        <v>34</v>
      </c>
      <c r="AU75" s="3">
        <f>'2005'!$L75</f>
        <v>0</v>
      </c>
      <c r="AV75" s="3">
        <f>'2006'!L75</f>
        <v>0</v>
      </c>
      <c r="AW75" s="3">
        <f>'2007'!$L75</f>
        <v>0</v>
      </c>
      <c r="AX75" s="3">
        <f>'2008'!$L75</f>
        <v>0</v>
      </c>
      <c r="AY75" s="3">
        <f>'2009'!$L75</f>
        <v>0</v>
      </c>
      <c r="AZ75" s="5">
        <f>'2010'!$L75</f>
        <v>0</v>
      </c>
      <c r="BA75" s="5">
        <f>'2011'!$L75</f>
        <v>0</v>
      </c>
      <c r="BB75" s="477">
        <f>'2012'!$L75</f>
        <v>0</v>
      </c>
      <c r="BC75" s="612">
        <f>'2000'!$I82</f>
        <v>0</v>
      </c>
      <c r="BD75" s="9">
        <f>'2001'!$H75</f>
        <v>0</v>
      </c>
      <c r="BE75" s="3">
        <f>'2002'!$H75</f>
        <v>0</v>
      </c>
      <c r="BF75" s="3">
        <f>'2003'!$H75</f>
        <v>0</v>
      </c>
      <c r="BG75" s="3">
        <f>'2004'!$H75</f>
        <v>0</v>
      </c>
      <c r="BH75" s="3">
        <f>'2005'!$H75</f>
        <v>0</v>
      </c>
      <c r="BI75" s="3">
        <f>'2006'!$H75</f>
        <v>0</v>
      </c>
      <c r="BJ75" s="3">
        <f>'2007'!$H75</f>
        <v>0</v>
      </c>
      <c r="BK75" s="3">
        <f>'2008'!$H75</f>
        <v>0</v>
      </c>
      <c r="BL75" s="3">
        <f>'2009'!$H75</f>
        <v>0</v>
      </c>
      <c r="BM75" s="5">
        <f>'2010'!$H75</f>
        <v>0</v>
      </c>
      <c r="BN75" s="72">
        <f>'2011'!$H75</f>
        <v>0</v>
      </c>
      <c r="BO75" s="5"/>
      <c r="BP75" s="6">
        <f>'2000'!$P82</f>
        <v>0</v>
      </c>
      <c r="BQ75" s="9">
        <f>'2001'!$O75</f>
        <v>0</v>
      </c>
      <c r="BR75" s="3">
        <f>'2002'!$O75</f>
        <v>0</v>
      </c>
      <c r="BS75" s="3">
        <f>'2003'!$O75</f>
        <v>0</v>
      </c>
      <c r="BT75" s="3">
        <f>'2004'!$O75</f>
        <v>0</v>
      </c>
      <c r="BU75" s="3">
        <f>'2005'!$O75</f>
        <v>0</v>
      </c>
      <c r="BV75" s="3">
        <f>'2006'!O75</f>
        <v>0</v>
      </c>
      <c r="BW75" s="3">
        <f>'2007'!$O75</f>
        <v>0</v>
      </c>
      <c r="BX75" s="3">
        <f>'2008'!$O75</f>
        <v>0</v>
      </c>
      <c r="BY75" s="3">
        <f>'2009'!$O75</f>
        <v>0</v>
      </c>
      <c r="BZ75" s="5">
        <f>'2010'!$O75</f>
        <v>0</v>
      </c>
      <c r="CA75" s="72">
        <f>'2011'!$O75</f>
        <v>0</v>
      </c>
      <c r="CB75" s="5"/>
      <c r="CC75" s="6">
        <f>'2000'!$F82</f>
        <v>0</v>
      </c>
      <c r="CD75" s="9">
        <f>'2001'!$E75</f>
        <v>0</v>
      </c>
      <c r="CE75" s="3">
        <f>'2002'!$E75</f>
        <v>0</v>
      </c>
      <c r="CF75" s="3">
        <f>'2003'!$O75</f>
        <v>0</v>
      </c>
      <c r="CG75" s="3">
        <f>'2004'!$E75</f>
        <v>37</v>
      </c>
      <c r="CH75" s="3">
        <f>'2005'!$E75</f>
        <v>0</v>
      </c>
      <c r="CI75" s="3">
        <f>'2006'!E75</f>
        <v>0</v>
      </c>
      <c r="CJ75" s="3">
        <f>'2007'!$E75</f>
        <v>0</v>
      </c>
      <c r="CK75" s="3">
        <f>'2008'!$E75</f>
        <v>0</v>
      </c>
      <c r="CL75" s="3">
        <f>'2009'!$E75</f>
        <v>0</v>
      </c>
      <c r="CM75" s="5">
        <f>'2010'!$E75</f>
        <v>0</v>
      </c>
      <c r="CN75" s="72">
        <f>'2011'!$E75</f>
        <v>0</v>
      </c>
      <c r="CO75" s="5"/>
      <c r="CP75" s="6">
        <f>'2000'!$L82</f>
        <v>0</v>
      </c>
      <c r="CQ75" s="9">
        <f>'2001'!$K75</f>
        <v>0</v>
      </c>
      <c r="CR75" s="3">
        <f>'2002'!$K75</f>
        <v>0</v>
      </c>
      <c r="CS75" s="3">
        <f>'2003'!$K75</f>
        <v>37</v>
      </c>
      <c r="CT75" s="3">
        <f>'2004'!$K75</f>
        <v>103</v>
      </c>
      <c r="CU75" s="3">
        <f>'2005'!$KM75</f>
        <v>0</v>
      </c>
      <c r="CV75" s="3">
        <f>'2006'!K75</f>
        <v>0</v>
      </c>
      <c r="CW75" s="3">
        <f>'2007'!$K75</f>
        <v>0</v>
      </c>
      <c r="CX75" s="3">
        <f>'2008'!$K75</f>
        <v>0</v>
      </c>
      <c r="CY75" s="3">
        <f>'2009'!$K75</f>
        <v>0</v>
      </c>
      <c r="CZ75" s="5">
        <f>'2010'!$K75</f>
        <v>0</v>
      </c>
      <c r="DA75" s="72">
        <f>'2011'!$K75</f>
        <v>0</v>
      </c>
      <c r="DB75" s="5"/>
      <c r="DC75" s="483" t="str">
        <f>IFERROR('2000'!$S82,"")</f>
        <v/>
      </c>
      <c r="DD75" s="70" t="str">
        <f>IFERROR('2001'!$R75,"")</f>
        <v/>
      </c>
      <c r="DE75" s="70">
        <f>IFERROR('2002'!$R75,)</f>
        <v>0</v>
      </c>
      <c r="DF75" s="70">
        <f>IFERROR('2003'!$R75,)</f>
        <v>0.44554455445544555</v>
      </c>
      <c r="DG75" s="70">
        <f>IFERROR('2004'!$R75,)</f>
        <v>0.31086142322097376</v>
      </c>
      <c r="DH75" s="70">
        <f>IFERROR('2005'!$R75,)</f>
        <v>0</v>
      </c>
      <c r="DI75" s="70">
        <f>IFERROR('2006'!R75,)</f>
        <v>0</v>
      </c>
      <c r="DJ75" s="70">
        <f>IFERROR('2007'!$R75,)</f>
        <v>0</v>
      </c>
      <c r="DK75" s="70">
        <f>IFERROR('2008'!$R75,)</f>
        <v>0</v>
      </c>
      <c r="DL75" s="70">
        <f>IFERROR('2009'!$R75,)</f>
        <v>0</v>
      </c>
      <c r="DM75" s="485">
        <f>IFERROR('2010'!$R75,)</f>
        <v>0</v>
      </c>
      <c r="DN75" s="486">
        <f>IFERROR('2011'!$R75,)</f>
        <v>0</v>
      </c>
    </row>
    <row r="76" spans="1:118" ht="14.4" thickTop="1" thickBot="1">
      <c r="A76" s="3" t="str">
        <f>'2011'!A76</f>
        <v>Josephine</v>
      </c>
      <c r="B76" s="3" t="str">
        <f>'2012'!B76</f>
        <v>Rogue Valley Humane Society</v>
      </c>
      <c r="C76" s="3">
        <f>SUM('2000'!G76:I76)</f>
        <v>0</v>
      </c>
      <c r="D76" s="3">
        <f>SUM('2001'!F76:H76)</f>
        <v>0</v>
      </c>
      <c r="E76" s="3">
        <f>'2002'!F76+'2002'!G76+'2002'!H76</f>
        <v>0</v>
      </c>
      <c r="F76" s="3">
        <f>'2003'!F76+'2003'!G76+'2003'!H76</f>
        <v>0</v>
      </c>
      <c r="G76" s="3">
        <f>'2004'!F76+'2004'!G76+'2004'!H76</f>
        <v>0</v>
      </c>
      <c r="H76" s="3">
        <f>SUM('2005'!$F76:$H76)</f>
        <v>0</v>
      </c>
      <c r="I76" s="3">
        <f>SUM('2006'!$F76:$H76)</f>
        <v>0</v>
      </c>
      <c r="J76" s="3">
        <f>SUM('2007'!$F76:$H76)</f>
        <v>255</v>
      </c>
      <c r="K76" s="603">
        <f>J76+(N76-J76)/4</f>
        <v>252.25</v>
      </c>
      <c r="L76" s="603">
        <f>K76+(N76-J76)/4</f>
        <v>249.5</v>
      </c>
      <c r="M76" s="603">
        <f>L76+(N76-J76)/4</f>
        <v>246.75</v>
      </c>
      <c r="N76" s="3">
        <f>SUM('2011'!$F76:$H76)</f>
        <v>244</v>
      </c>
      <c r="O76" s="603">
        <f>N76</f>
        <v>244</v>
      </c>
      <c r="P76" s="458">
        <f>'2000'!Q76</f>
        <v>15</v>
      </c>
      <c r="Q76" s="9">
        <f>'2001'!P76</f>
        <v>0</v>
      </c>
      <c r="R76" s="3">
        <f>'2002'!P76</f>
        <v>0</v>
      </c>
      <c r="S76" s="3">
        <f>'2003'!P76</f>
        <v>0</v>
      </c>
      <c r="T76" s="3">
        <f>'2004'!P76</f>
        <v>0</v>
      </c>
      <c r="U76" s="3">
        <f>'2005'!P76</f>
        <v>0</v>
      </c>
      <c r="V76" s="3">
        <f>'2006'!P76</f>
        <v>0</v>
      </c>
      <c r="W76" s="3">
        <f>'2007'!$P76</f>
        <v>5</v>
      </c>
      <c r="X76" s="603">
        <f>W76+(AA76-W76)/4</f>
        <v>5</v>
      </c>
      <c r="Y76" s="603">
        <f>X76+(AA76-W76)/4</f>
        <v>5</v>
      </c>
      <c r="Z76" s="603">
        <f>Y76+(AA76-W76)/4</f>
        <v>5</v>
      </c>
      <c r="AA76" s="3">
        <f>'2011'!$P76</f>
        <v>5</v>
      </c>
      <c r="AB76" s="89">
        <f>'2012'!$P76</f>
        <v>0</v>
      </c>
      <c r="AC76" s="6">
        <f>SUM('2000'!$D76:$F76)</f>
        <v>0</v>
      </c>
      <c r="AD76" s="3">
        <f>SUM('2001'!$C76:$E76)</f>
        <v>240</v>
      </c>
      <c r="AE76" s="3">
        <f>SUM('2002'!$C76:$E76)</f>
        <v>0</v>
      </c>
      <c r="AF76" s="3">
        <f>SUM('2003'!$C76:$E76)</f>
        <v>0</v>
      </c>
      <c r="AG76" s="3">
        <f>SUM('2004'!$C76:$E76)</f>
        <v>0</v>
      </c>
      <c r="AH76" s="3">
        <f>SUM('2005'!$C76:$E76)</f>
        <v>0</v>
      </c>
      <c r="AI76" s="3">
        <f>SUM('2006'!$C76:$E76)</f>
        <v>0</v>
      </c>
      <c r="AJ76" s="3">
        <f>SUM('2007'!$C76:$E76)</f>
        <v>162</v>
      </c>
      <c r="AK76" s="603">
        <f>AJ76+(AN76-AJ76)/4</f>
        <v>166.5</v>
      </c>
      <c r="AL76" s="603">
        <f>AK76+(AN76-AJ76)/4</f>
        <v>171</v>
      </c>
      <c r="AM76" s="603">
        <f>AL76+(AN76-AJ76)/4</f>
        <v>175.5</v>
      </c>
      <c r="AN76" s="3">
        <f>SUM('2011'!$C76:$E76)</f>
        <v>180</v>
      </c>
      <c r="AO76" s="89">
        <f>SUM('2012'!$C76:$E76)</f>
        <v>0</v>
      </c>
      <c r="AP76" s="6">
        <f>'2000'!$M76</f>
        <v>1</v>
      </c>
      <c r="AQ76" s="9">
        <f>'2001'!$L76</f>
        <v>42</v>
      </c>
      <c r="AR76" s="3">
        <f>'2002'!$L76</f>
        <v>0</v>
      </c>
      <c r="AS76" s="3">
        <f>'2003'!$L76</f>
        <v>0</v>
      </c>
      <c r="AT76" s="3">
        <f>'2004'!$L76</f>
        <v>0</v>
      </c>
      <c r="AU76" s="3">
        <f>'2005'!$L76</f>
        <v>0</v>
      </c>
      <c r="AV76" s="3">
        <f>'2006'!L76</f>
        <v>0</v>
      </c>
      <c r="AW76" s="3">
        <f>'2007'!$L76</f>
        <v>3</v>
      </c>
      <c r="AX76" s="603">
        <f>AW76+(BA76-AW76)/4</f>
        <v>2.5</v>
      </c>
      <c r="AY76" s="603">
        <f>AX76+(BA76-AW76)/4</f>
        <v>2</v>
      </c>
      <c r="AZ76" s="603">
        <f>AY76+(BA76-AW76)/4</f>
        <v>1.5</v>
      </c>
      <c r="BA76" s="5">
        <f>'2011'!$L76</f>
        <v>1</v>
      </c>
      <c r="BB76" s="477">
        <f>'2012'!$L76</f>
        <v>0</v>
      </c>
      <c r="BC76" s="612">
        <f>'2000'!$I83</f>
        <v>0</v>
      </c>
      <c r="BD76" s="9">
        <f>'2001'!$H76</f>
        <v>0</v>
      </c>
      <c r="BE76" s="3">
        <f>'2002'!$H76</f>
        <v>0</v>
      </c>
      <c r="BF76" s="3">
        <f>'2003'!$H76</f>
        <v>0</v>
      </c>
      <c r="BG76" s="3">
        <f>'2004'!$H76</f>
        <v>0</v>
      </c>
      <c r="BH76" s="3">
        <f>'2005'!$H76</f>
        <v>0</v>
      </c>
      <c r="BI76" s="3">
        <f>'2006'!$H76</f>
        <v>0</v>
      </c>
      <c r="BJ76" s="3">
        <f>'2007'!$H76</f>
        <v>10</v>
      </c>
      <c r="BK76" s="3">
        <f>'2008'!$H76</f>
        <v>0</v>
      </c>
      <c r="BL76" s="3">
        <f>'2009'!$H76</f>
        <v>0</v>
      </c>
      <c r="BM76" s="5">
        <f>'2010'!$H76</f>
        <v>0</v>
      </c>
      <c r="BN76" s="72">
        <f>'2011'!$H76</f>
        <v>0</v>
      </c>
      <c r="BO76" s="5"/>
      <c r="BP76" s="6">
        <f>'2000'!$P83</f>
        <v>0</v>
      </c>
      <c r="BQ76" s="9">
        <f>'2001'!$O76</f>
        <v>0</v>
      </c>
      <c r="BR76" s="3">
        <f>'2002'!$O76</f>
        <v>0</v>
      </c>
      <c r="BS76" s="3">
        <f>'2003'!$O76</f>
        <v>0</v>
      </c>
      <c r="BT76" s="3">
        <f>'2004'!$O76</f>
        <v>0</v>
      </c>
      <c r="BU76" s="3">
        <f>'2005'!$O76</f>
        <v>0</v>
      </c>
      <c r="BV76" s="3">
        <f>'2006'!O76</f>
        <v>0</v>
      </c>
      <c r="BW76" s="3">
        <f>'2007'!$O76</f>
        <v>12</v>
      </c>
      <c r="BX76" s="3">
        <f>'2008'!$O76</f>
        <v>0</v>
      </c>
      <c r="BY76" s="3">
        <f>'2009'!$O76</f>
        <v>0</v>
      </c>
      <c r="BZ76" s="5">
        <f>'2010'!$O76</f>
        <v>0</v>
      </c>
      <c r="CA76" s="72">
        <f>'2011'!$O76</f>
        <v>26</v>
      </c>
      <c r="CB76" s="5"/>
      <c r="CC76" s="6">
        <f>'2000'!$F83</f>
        <v>0</v>
      </c>
      <c r="CD76" s="9">
        <f>'2001'!$E76</f>
        <v>0</v>
      </c>
      <c r="CE76" s="3">
        <f>'2002'!$E76</f>
        <v>0</v>
      </c>
      <c r="CF76" s="3">
        <f>'2003'!$O76</f>
        <v>0</v>
      </c>
      <c r="CG76" s="3">
        <f>'2004'!$E76</f>
        <v>0</v>
      </c>
      <c r="CH76" s="3">
        <f>'2005'!$E76</f>
        <v>0</v>
      </c>
      <c r="CI76" s="3">
        <f>'2006'!E76</f>
        <v>0</v>
      </c>
      <c r="CJ76" s="3">
        <f>'2007'!$E76</f>
        <v>5</v>
      </c>
      <c r="CK76" s="3">
        <f>'2008'!$E76</f>
        <v>0</v>
      </c>
      <c r="CL76" s="3">
        <f>'2009'!$E76</f>
        <v>0</v>
      </c>
      <c r="CM76" s="5">
        <f>'2010'!$E76</f>
        <v>0</v>
      </c>
      <c r="CN76" s="72">
        <f>'2011'!$E76</f>
        <v>0</v>
      </c>
      <c r="CO76" s="5"/>
      <c r="CP76" s="6">
        <f>'2000'!$L83</f>
        <v>0</v>
      </c>
      <c r="CQ76" s="9">
        <f>'2001'!$K76</f>
        <v>64</v>
      </c>
      <c r="CR76" s="3">
        <f>'2002'!$K76</f>
        <v>0</v>
      </c>
      <c r="CS76" s="3">
        <f>'2003'!$K76</f>
        <v>0</v>
      </c>
      <c r="CT76" s="3">
        <f>'2004'!$K76</f>
        <v>0</v>
      </c>
      <c r="CU76" s="3">
        <f>'2005'!$KM76</f>
        <v>0</v>
      </c>
      <c r="CV76" s="3">
        <f>'2006'!K76</f>
        <v>0</v>
      </c>
      <c r="CW76" s="3">
        <f>'2007'!$K76</f>
        <v>0</v>
      </c>
      <c r="CX76" s="3">
        <f>'2008'!$K76</f>
        <v>0</v>
      </c>
      <c r="CY76" s="3">
        <f>'2009'!$K76</f>
        <v>0</v>
      </c>
      <c r="CZ76" s="5">
        <f>'2010'!$K76</f>
        <v>0</v>
      </c>
      <c r="DA76" s="72">
        <f>'2011'!$K76</f>
        <v>0</v>
      </c>
      <c r="DB76" s="5"/>
      <c r="DC76" s="483" t="str">
        <f>IFERROR('2000'!$S83,"")</f>
        <v/>
      </c>
      <c r="DD76" s="70">
        <f>IFERROR('2001'!$R76,"")</f>
        <v>0.43333333333333335</v>
      </c>
      <c r="DE76" s="70">
        <f>IFERROR('2002'!$R76,)</f>
        <v>0</v>
      </c>
      <c r="DF76" s="70">
        <f>IFERROR('2003'!$R76,)</f>
        <v>0</v>
      </c>
      <c r="DG76" s="70">
        <f>IFERROR('2004'!$R76,)</f>
        <v>0</v>
      </c>
      <c r="DH76" s="70">
        <f>IFERROR('2005'!$R76,)</f>
        <v>0</v>
      </c>
      <c r="DI76" s="70">
        <f>IFERROR('2006'!R76,)</f>
        <v>0</v>
      </c>
      <c r="DJ76" s="70">
        <f>IFERROR('2007'!$R76,)</f>
        <v>2.4691358024691357E-2</v>
      </c>
      <c r="DK76" s="70">
        <f>IFERROR('2008'!$R76,)</f>
        <v>0</v>
      </c>
      <c r="DL76" s="70">
        <f>IFERROR('2009'!$R76,)</f>
        <v>0</v>
      </c>
      <c r="DM76" s="485">
        <f>IFERROR('2010'!$R76,)</f>
        <v>0</v>
      </c>
      <c r="DN76" s="486">
        <f>IFERROR('2011'!$R76,)</f>
        <v>1.1111111111111112E-2</v>
      </c>
    </row>
    <row r="77" spans="1:118" ht="14.4" thickTop="1" thickBot="1">
      <c r="A77" s="3" t="str">
        <f>'2011'!A77</f>
        <v>Linn</v>
      </c>
      <c r="B77" s="3" t="str">
        <f>'2012'!B77</f>
        <v>Safe Haven Humane Society</v>
      </c>
      <c r="C77" s="3">
        <f>SUM('2000'!G77:I77)</f>
        <v>0</v>
      </c>
      <c r="D77" s="3">
        <f>SUM('2001'!F77:H77)</f>
        <v>0</v>
      </c>
      <c r="E77" s="3">
        <f>'2002'!F77+'2002'!G77+'2002'!H77</f>
        <v>0</v>
      </c>
      <c r="F77" s="3">
        <f>'2003'!F77+'2003'!G77+'2003'!H77</f>
        <v>244</v>
      </c>
      <c r="G77" s="3">
        <f>'2004'!F77+'2004'!G77+'2004'!H77</f>
        <v>262</v>
      </c>
      <c r="H77" s="3">
        <f>SUM('2005'!$F77:$H77)</f>
        <v>344</v>
      </c>
      <c r="I77" s="3">
        <f>SUM('2006'!$F77:$H77)</f>
        <v>422</v>
      </c>
      <c r="J77" s="3">
        <f>SUM('2007'!$F77:$H77)</f>
        <v>591</v>
      </c>
      <c r="K77" s="3">
        <f>SUM('2008'!$F77:$H77)</f>
        <v>531</v>
      </c>
      <c r="L77" s="3">
        <f>SUM('2009'!$F77:$H77)</f>
        <v>472</v>
      </c>
      <c r="M77" s="3">
        <f>SUM('2010'!$F77:$H77)</f>
        <v>489</v>
      </c>
      <c r="N77" s="3">
        <f>SUM('2011'!$F77:$H77)</f>
        <v>388</v>
      </c>
      <c r="O77" s="89">
        <f>SUM('2012'!$F77:$H77)</f>
        <v>440</v>
      </c>
      <c r="P77" s="458">
        <f>'2000'!Q77</f>
        <v>38</v>
      </c>
      <c r="Q77" s="9">
        <f>'2001'!P77</f>
        <v>0</v>
      </c>
      <c r="R77" s="3">
        <f>'2002'!P77</f>
        <v>0</v>
      </c>
      <c r="S77" s="3">
        <f>'2003'!P77</f>
        <v>0</v>
      </c>
      <c r="T77" s="3">
        <f>'2004'!P77</f>
        <v>0</v>
      </c>
      <c r="U77" s="3">
        <f>'2005'!P77</f>
        <v>31</v>
      </c>
      <c r="V77" s="3">
        <f>'2006'!P77</f>
        <v>0</v>
      </c>
      <c r="W77" s="3">
        <f>'2007'!$P77</f>
        <v>7</v>
      </c>
      <c r="X77" s="3">
        <f>'2008'!$P77</f>
        <v>3</v>
      </c>
      <c r="Y77" s="3">
        <f>'2009'!$P77</f>
        <v>8</v>
      </c>
      <c r="Z77" s="3">
        <f>'2010'!$P77</f>
        <v>13</v>
      </c>
      <c r="AA77" s="3">
        <f>'2011'!$P77</f>
        <v>7</v>
      </c>
      <c r="AB77" s="89">
        <f>'2012'!$P77</f>
        <v>6</v>
      </c>
      <c r="AC77" s="6">
        <f>SUM('2000'!$D77:$F77)</f>
        <v>0</v>
      </c>
      <c r="AD77" s="3">
        <f>SUM('2001'!$C77:$E77)</f>
        <v>0</v>
      </c>
      <c r="AE77" s="3">
        <f>SUM('2002'!$C77:$E77)</f>
        <v>0</v>
      </c>
      <c r="AF77" s="3">
        <f>SUM('2003'!$C77:$E77)</f>
        <v>473</v>
      </c>
      <c r="AG77" s="3">
        <f>SUM('2004'!$C77:$E77)</f>
        <v>506</v>
      </c>
      <c r="AH77" s="3">
        <f>SUM('2005'!$C77:$E77)</f>
        <v>535</v>
      </c>
      <c r="AI77" s="3">
        <f>SUM('2006'!$C77:$E77)</f>
        <v>550</v>
      </c>
      <c r="AJ77" s="3">
        <f>SUM('2007'!$C77:$E77)</f>
        <v>580</v>
      </c>
      <c r="AK77" s="3">
        <f>SUM('2008'!$C77:$E77)</f>
        <v>680</v>
      </c>
      <c r="AL77" s="3">
        <f>SUM('2009'!$C77:$E77)</f>
        <v>734</v>
      </c>
      <c r="AM77" s="3">
        <f>SUM('2010'!$C77:$E77)</f>
        <v>882</v>
      </c>
      <c r="AN77" s="3">
        <f>SUM('2011'!$C77:$E77)</f>
        <v>832</v>
      </c>
      <c r="AO77" s="89">
        <f>SUM('2012'!$C77:$E77)</f>
        <v>768</v>
      </c>
      <c r="AP77" s="6">
        <f>'2000'!$M77</f>
        <v>3</v>
      </c>
      <c r="AQ77" s="9">
        <f>'2001'!$L77</f>
        <v>0</v>
      </c>
      <c r="AR77" s="3">
        <f>'2002'!$L77</f>
        <v>0</v>
      </c>
      <c r="AS77" s="3">
        <f>'2003'!$L77</f>
        <v>0</v>
      </c>
      <c r="AT77" s="3">
        <f>'2004'!$L77</f>
        <v>0</v>
      </c>
      <c r="AU77" s="3">
        <f>'2005'!$L77</f>
        <v>4</v>
      </c>
      <c r="AV77" s="3">
        <f>'2006'!L77</f>
        <v>0</v>
      </c>
      <c r="AW77" s="3">
        <f>'2007'!$L77</f>
        <v>1</v>
      </c>
      <c r="AX77" s="3">
        <f>'2008'!$L77</f>
        <v>4</v>
      </c>
      <c r="AY77" s="3">
        <f>'2009'!$L77</f>
        <v>7</v>
      </c>
      <c r="AZ77" s="5">
        <f>'2010'!$L77</f>
        <v>6</v>
      </c>
      <c r="BA77" s="5">
        <f>'2011'!$L77</f>
        <v>13</v>
      </c>
      <c r="BB77" s="477">
        <f>'2012'!$L77</f>
        <v>0</v>
      </c>
      <c r="BC77" s="612">
        <f>'2000'!$I84</f>
        <v>0</v>
      </c>
      <c r="BD77" s="9">
        <f>'2001'!$H77</f>
        <v>0</v>
      </c>
      <c r="BE77" s="3">
        <f>'2002'!$H77</f>
        <v>0</v>
      </c>
      <c r="BF77" s="3">
        <f>'2003'!$H77</f>
        <v>0</v>
      </c>
      <c r="BG77" s="3">
        <f>'2004'!$H77</f>
        <v>21</v>
      </c>
      <c r="BH77" s="3">
        <f>'2005'!$H77</f>
        <v>15</v>
      </c>
      <c r="BI77" s="3">
        <f>'2006'!$H77</f>
        <v>11</v>
      </c>
      <c r="BJ77" s="3">
        <f>'2007'!$H77</f>
        <v>18</v>
      </c>
      <c r="BK77" s="3">
        <f>'2008'!$H77</f>
        <v>33</v>
      </c>
      <c r="BL77" s="3">
        <f>'2009'!$H77</f>
        <v>73</v>
      </c>
      <c r="BM77" s="5">
        <f>'2010'!$H77</f>
        <v>23</v>
      </c>
      <c r="BN77" s="72">
        <f>'2011'!$H77</f>
        <v>46</v>
      </c>
      <c r="BO77" s="5"/>
      <c r="BP77" s="6">
        <f>'2000'!$P84</f>
        <v>0</v>
      </c>
      <c r="BQ77" s="9">
        <f>'2001'!$O77</f>
        <v>0</v>
      </c>
      <c r="BR77" s="3">
        <f>'2002'!$O77</f>
        <v>0</v>
      </c>
      <c r="BS77" s="3">
        <f>'2003'!$O77</f>
        <v>0</v>
      </c>
      <c r="BT77" s="3">
        <f>'2004'!$O77</f>
        <v>0</v>
      </c>
      <c r="BU77" s="3">
        <f>'2005'!$O77</f>
        <v>3</v>
      </c>
      <c r="BV77" s="3">
        <f>'2006'!O77</f>
        <v>14</v>
      </c>
      <c r="BW77" s="3">
        <f>'2007'!$O77</f>
        <v>45</v>
      </c>
      <c r="BX77" s="3">
        <f>'2008'!$O77</f>
        <v>14</v>
      </c>
      <c r="BY77" s="3">
        <f>'2009'!$O77</f>
        <v>69</v>
      </c>
      <c r="BZ77" s="5">
        <f>'2010'!$O77</f>
        <v>45</v>
      </c>
      <c r="CA77" s="72">
        <f>'2011'!$O77</f>
        <v>13</v>
      </c>
      <c r="CB77" s="5"/>
      <c r="CC77" s="6">
        <f>'2000'!$F84</f>
        <v>0</v>
      </c>
      <c r="CD77" s="9">
        <f>'2001'!$E77</f>
        <v>0</v>
      </c>
      <c r="CE77" s="3">
        <f>'2002'!$E77</f>
        <v>0</v>
      </c>
      <c r="CF77" s="3">
        <f>'2003'!$O77</f>
        <v>0</v>
      </c>
      <c r="CG77" s="3">
        <f>'2004'!$E77</f>
        <v>228</v>
      </c>
      <c r="CH77" s="3">
        <f>'2005'!$E77</f>
        <v>192</v>
      </c>
      <c r="CI77" s="3">
        <f>'2006'!E77</f>
        <v>192</v>
      </c>
      <c r="CJ77" s="3">
        <f>'2007'!$E77</f>
        <v>237</v>
      </c>
      <c r="CK77" s="3">
        <f>'2008'!$E77</f>
        <v>333</v>
      </c>
      <c r="CL77" s="3">
        <f>'2009'!$E77</f>
        <v>390</v>
      </c>
      <c r="CM77" s="5">
        <f>'2010'!$E77</f>
        <v>501</v>
      </c>
      <c r="CN77" s="72">
        <f>'2011'!$E77</f>
        <v>531</v>
      </c>
      <c r="CO77" s="5"/>
      <c r="CP77" s="6">
        <f>'2000'!$L84</f>
        <v>0</v>
      </c>
      <c r="CQ77" s="9">
        <f>'2001'!$K77</f>
        <v>0</v>
      </c>
      <c r="CR77" s="3">
        <f>'2002'!$K77</f>
        <v>0</v>
      </c>
      <c r="CS77" s="3">
        <f>'2003'!$K77</f>
        <v>0</v>
      </c>
      <c r="CT77" s="3">
        <f>'2004'!$K77</f>
        <v>53</v>
      </c>
      <c r="CU77" s="3">
        <f>'2005'!$KM77</f>
        <v>0</v>
      </c>
      <c r="CV77" s="3">
        <f>'2006'!K77</f>
        <v>666</v>
      </c>
      <c r="CW77" s="3">
        <f>'2007'!$K77</f>
        <v>60</v>
      </c>
      <c r="CX77" s="3">
        <f>'2008'!$K77</f>
        <v>31</v>
      </c>
      <c r="CY77" s="3">
        <f>'2009'!$K77</f>
        <v>66</v>
      </c>
      <c r="CZ77" s="5">
        <f>'2010'!$K77</f>
        <v>59</v>
      </c>
      <c r="DA77" s="72">
        <f>'2011'!$K77</f>
        <v>58</v>
      </c>
      <c r="DB77" s="5"/>
      <c r="DC77" s="483" t="str">
        <f>IFERROR('2000'!$S84,"")</f>
        <v/>
      </c>
      <c r="DD77" s="70" t="str">
        <f>IFERROR('2001'!$R77,"")</f>
        <v/>
      </c>
      <c r="DE77" s="70">
        <f>IFERROR('2002'!$R77,)</f>
        <v>0</v>
      </c>
      <c r="DF77" s="70">
        <f>IFERROR('2003'!$R77,)</f>
        <v>0</v>
      </c>
      <c r="DG77" s="70">
        <f>IFERROR('2004'!$R77,)</f>
        <v>0</v>
      </c>
      <c r="DH77" s="70">
        <f>IFERROR('2005'!$R77,)</f>
        <v>2.4299065420560748E-2</v>
      </c>
      <c r="DI77" s="70">
        <f>IFERROR('2006'!R77,)</f>
        <v>2.5454545454545455E-2</v>
      </c>
      <c r="DJ77" s="70">
        <f>IFERROR('2007'!$R77,)</f>
        <v>1.5517241379310345E-2</v>
      </c>
      <c r="DK77" s="70">
        <f>IFERROR('2008'!$R77,)</f>
        <v>1.1764705882352941E-2</v>
      </c>
      <c r="DL77" s="70">
        <f>IFERROR('2009'!$R77,)</f>
        <v>1.9073569482288829E-2</v>
      </c>
      <c r="DM77" s="485">
        <f>IFERROR('2010'!$R77,)</f>
        <v>1.1337868480725623E-2</v>
      </c>
      <c r="DN77" s="486">
        <f>IFERROR('2011'!$R77,)</f>
        <v>1.6826923076923076E-2</v>
      </c>
    </row>
    <row r="78" spans="1:118" ht="14.4" thickTop="1" thickBot="1">
      <c r="A78" s="3" t="str">
        <f>'2011'!A78</f>
        <v>Douglas</v>
      </c>
      <c r="B78" s="3" t="str">
        <f>'2012'!B78</f>
        <v>Saving Grace Pet Adoption Center</v>
      </c>
      <c r="C78" s="3">
        <f>SUM('2000'!G78:I78)</f>
        <v>0</v>
      </c>
      <c r="D78" s="3">
        <f>SUM('2001'!F78:H78)</f>
        <v>0</v>
      </c>
      <c r="E78" s="3">
        <f>'2002'!F78+'2002'!G78+'2002'!H78</f>
        <v>0</v>
      </c>
      <c r="F78" s="3">
        <f>'2003'!F78+'2003'!G78+'2003'!H78</f>
        <v>1660</v>
      </c>
      <c r="G78" s="3">
        <f>'2004'!F78+'2004'!G78+'2004'!H78</f>
        <v>1970</v>
      </c>
      <c r="H78" s="3">
        <f>SUM('2005'!$F78:$H78)</f>
        <v>3171</v>
      </c>
      <c r="I78" s="3">
        <f>SUM('2006'!$F78:$H78)</f>
        <v>3393</v>
      </c>
      <c r="J78" s="3">
        <f>SUM('2007'!$F78:$H78)</f>
        <v>3453</v>
      </c>
      <c r="K78" s="3">
        <f>SUM('2008'!$F78:$H78)</f>
        <v>3551</v>
      </c>
      <c r="L78" s="3">
        <f>SUM('2009'!$F78:$H78)</f>
        <v>3730</v>
      </c>
      <c r="M78" s="603">
        <f>AVERAGE(N78,L78)</f>
        <v>3552.5</v>
      </c>
      <c r="N78" s="3">
        <f>SUM('2011'!$F78:$H78)</f>
        <v>3375</v>
      </c>
      <c r="O78" s="89">
        <f>SUM('2012'!$F78:$H78)</f>
        <v>2697</v>
      </c>
      <c r="P78" s="458">
        <f>'2000'!Q78</f>
        <v>0</v>
      </c>
      <c r="Q78" s="9">
        <f>'2001'!P78</f>
        <v>0</v>
      </c>
      <c r="R78" s="3">
        <f>'2002'!P78</f>
        <v>0</v>
      </c>
      <c r="S78" s="3">
        <f>'2003'!P78</f>
        <v>1033</v>
      </c>
      <c r="T78" s="3">
        <f>'2004'!P78</f>
        <v>1352</v>
      </c>
      <c r="U78" s="3">
        <f>'2005'!P78</f>
        <v>2653</v>
      </c>
      <c r="V78" s="3">
        <f>'2006'!P78</f>
        <v>1959</v>
      </c>
      <c r="W78" s="3">
        <f>'2007'!$P78</f>
        <v>2575</v>
      </c>
      <c r="X78" s="3">
        <f>'2008'!$P78</f>
        <v>2787</v>
      </c>
      <c r="Y78" s="3">
        <f>'2009'!$P78</f>
        <v>3069</v>
      </c>
      <c r="Z78" s="603">
        <f>AVERAGE(AA78,Y78)</f>
        <v>2932</v>
      </c>
      <c r="AA78" s="3">
        <f>'2011'!$P78</f>
        <v>2795</v>
      </c>
      <c r="AB78" s="89">
        <f>'2012'!$P78</f>
        <v>2191</v>
      </c>
      <c r="AC78" s="6">
        <f>SUM('2000'!$D78:$F78)</f>
        <v>0</v>
      </c>
      <c r="AD78" s="603">
        <f>AC78+(AF78-AC78)/3</f>
        <v>523.66666666666663</v>
      </c>
      <c r="AE78" s="603">
        <f>AD78+(AF78-AC78)/3</f>
        <v>1047.3333333333333</v>
      </c>
      <c r="AF78" s="3">
        <f>SUM('2003'!$C78:$E78)</f>
        <v>1571</v>
      </c>
      <c r="AG78" s="3">
        <f>SUM('2004'!$C78:$E78)</f>
        <v>1507</v>
      </c>
      <c r="AH78" s="3">
        <f>SUM('2005'!$C78:$E78)</f>
        <v>1581</v>
      </c>
      <c r="AI78" s="3">
        <f>SUM('2006'!$C78:$E78)</f>
        <v>2109</v>
      </c>
      <c r="AJ78" s="3">
        <f>SUM('2007'!$C78:$E78)</f>
        <v>2072</v>
      </c>
      <c r="AK78" s="3">
        <f>SUM('2008'!$C78:$E78)</f>
        <v>2111</v>
      </c>
      <c r="AL78" s="3">
        <f>SUM('2009'!$C78:$E78)</f>
        <v>2014</v>
      </c>
      <c r="AM78" s="603">
        <f>AVERAGE(AN78,AL78)</f>
        <v>1898.5</v>
      </c>
      <c r="AN78" s="3">
        <f>SUM('2011'!$C78:$E78)</f>
        <v>1783</v>
      </c>
      <c r="AO78" s="89">
        <f>SUM('2012'!$C78:$E78)</f>
        <v>1677</v>
      </c>
      <c r="AP78" s="6">
        <f>'2000'!$M78</f>
        <v>0</v>
      </c>
      <c r="AQ78" s="9">
        <f>'2001'!$L78</f>
        <v>0</v>
      </c>
      <c r="AR78" s="3">
        <f>'2002'!$L78</f>
        <v>0</v>
      </c>
      <c r="AS78" s="3">
        <f>'2003'!$L78</f>
        <v>419</v>
      </c>
      <c r="AT78" s="3">
        <f>'2004'!$L78</f>
        <v>318</v>
      </c>
      <c r="AU78" s="3">
        <f>'2005'!$L78</f>
        <v>496</v>
      </c>
      <c r="AV78" s="3">
        <f>'2006'!L78</f>
        <v>522</v>
      </c>
      <c r="AW78" s="3">
        <f>'2007'!$L78</f>
        <v>633</v>
      </c>
      <c r="AX78" s="3">
        <f>'2008'!$L78</f>
        <v>879</v>
      </c>
      <c r="AY78" s="3">
        <f>'2009'!$L78</f>
        <v>637</v>
      </c>
      <c r="AZ78" s="603">
        <f>AVERAGE(BA78,AY78)</f>
        <v>695</v>
      </c>
      <c r="BA78" s="5">
        <f>'2011'!$L78</f>
        <v>753</v>
      </c>
      <c r="BB78" s="477">
        <f>'2012'!$L78</f>
        <v>732</v>
      </c>
      <c r="BC78" s="612">
        <f>'2000'!$I85</f>
        <v>0</v>
      </c>
      <c r="BD78" s="9">
        <f>'2001'!$H78</f>
        <v>0</v>
      </c>
      <c r="BE78" s="3">
        <f>'2002'!$H78</f>
        <v>0</v>
      </c>
      <c r="BF78" s="3">
        <f>'2003'!$H78</f>
        <v>0</v>
      </c>
      <c r="BG78" s="3">
        <f>'2004'!$H78</f>
        <v>0</v>
      </c>
      <c r="BH78" s="3">
        <f>'2005'!$H78</f>
        <v>0</v>
      </c>
      <c r="BI78" s="3">
        <f>'2006'!$H78</f>
        <v>0</v>
      </c>
      <c r="BJ78" s="3">
        <f>'2007'!$H78</f>
        <v>0</v>
      </c>
      <c r="BK78" s="3">
        <f>'2008'!$H78</f>
        <v>9</v>
      </c>
      <c r="BL78" s="3">
        <f>'2009'!$H78</f>
        <v>4</v>
      </c>
      <c r="BM78" s="5">
        <f>'2010'!$H78</f>
        <v>0</v>
      </c>
      <c r="BN78" s="72">
        <f>'2011'!$H78</f>
        <v>0</v>
      </c>
      <c r="BO78" s="5"/>
      <c r="BP78" s="6">
        <f>'2000'!$P85</f>
        <v>0</v>
      </c>
      <c r="BQ78" s="9">
        <f>'2001'!$O78</f>
        <v>0</v>
      </c>
      <c r="BR78" s="3">
        <f>'2002'!$O78</f>
        <v>0</v>
      </c>
      <c r="BS78" s="3">
        <f>'2003'!$O78</f>
        <v>7</v>
      </c>
      <c r="BT78" s="3">
        <f>'2004'!$O78</f>
        <v>17</v>
      </c>
      <c r="BU78" s="3">
        <f>'2005'!$O78</f>
        <v>22</v>
      </c>
      <c r="BV78" s="3">
        <f>'2006'!O78</f>
        <v>15</v>
      </c>
      <c r="BW78" s="3">
        <f>'2007'!$O78</f>
        <v>64</v>
      </c>
      <c r="BX78" s="3">
        <f>'2008'!$O78</f>
        <v>24</v>
      </c>
      <c r="BY78" s="3">
        <f>'2009'!$O78</f>
        <v>18</v>
      </c>
      <c r="BZ78" s="5">
        <f>'2010'!$O78</f>
        <v>0</v>
      </c>
      <c r="CA78" s="72">
        <f>'2011'!$O78</f>
        <v>14</v>
      </c>
      <c r="CB78" s="5"/>
      <c r="CC78" s="6">
        <f>'2000'!$F85</f>
        <v>0</v>
      </c>
      <c r="CD78" s="9">
        <f>'2001'!$E78</f>
        <v>0</v>
      </c>
      <c r="CE78" s="3">
        <f>'2002'!$E78</f>
        <v>0</v>
      </c>
      <c r="CF78" s="3">
        <f>'2003'!$O78</f>
        <v>7</v>
      </c>
      <c r="CG78" s="3">
        <f>'2004'!$E78</f>
        <v>0</v>
      </c>
      <c r="CH78" s="3">
        <f>'2005'!$E78</f>
        <v>0</v>
      </c>
      <c r="CI78" s="3">
        <f>'2006'!E78</f>
        <v>0</v>
      </c>
      <c r="CJ78" s="3">
        <f>'2007'!$E78</f>
        <v>5</v>
      </c>
      <c r="CK78" s="3">
        <f>'2008'!$E78</f>
        <v>9</v>
      </c>
      <c r="CL78" s="3">
        <f>'2009'!$E78</f>
        <v>25</v>
      </c>
      <c r="CM78" s="5">
        <f>'2010'!$E78</f>
        <v>0</v>
      </c>
      <c r="CN78" s="72">
        <f>'2011'!$E78</f>
        <v>0</v>
      </c>
      <c r="CO78" s="5"/>
      <c r="CP78" s="6">
        <f>'2000'!$L85</f>
        <v>3</v>
      </c>
      <c r="CQ78" s="9">
        <f>'2001'!$K78</f>
        <v>0</v>
      </c>
      <c r="CR78" s="3">
        <f>'2002'!$K78</f>
        <v>0</v>
      </c>
      <c r="CS78" s="3">
        <f>'2003'!$K78</f>
        <v>75</v>
      </c>
      <c r="CT78" s="3">
        <f>'2004'!$K78</f>
        <v>151</v>
      </c>
      <c r="CU78" s="3">
        <f>'2005'!$KM78</f>
        <v>0</v>
      </c>
      <c r="CV78" s="3">
        <f>'2006'!K78</f>
        <v>364</v>
      </c>
      <c r="CW78" s="3">
        <f>'2007'!$K78</f>
        <v>289</v>
      </c>
      <c r="CX78" s="3">
        <f>'2008'!$K78</f>
        <v>1477</v>
      </c>
      <c r="CY78" s="3">
        <f>'2009'!$K78</f>
        <v>177</v>
      </c>
      <c r="CZ78" s="5">
        <f>'2010'!$K78</f>
        <v>0</v>
      </c>
      <c r="DA78" s="72">
        <f>'2011'!$K78</f>
        <v>74</v>
      </c>
      <c r="DB78" s="5"/>
      <c r="DC78" s="483">
        <f>IFERROR('2000'!$S85,"")</f>
        <v>0.25</v>
      </c>
      <c r="DD78" s="70" t="str">
        <f>IFERROR('2001'!$R78,"")</f>
        <v/>
      </c>
      <c r="DE78" s="70">
        <f>IFERROR('2002'!$R78,)</f>
        <v>0</v>
      </c>
      <c r="DF78" s="70">
        <f>IFERROR('2003'!$R78,)</f>
        <v>0.23933800127307447</v>
      </c>
      <c r="DG78" s="70">
        <f>IFERROR('2004'!$R78,)</f>
        <v>0.27869940278699401</v>
      </c>
      <c r="DH78" s="70">
        <f>IFERROR('2005'!$R78,)</f>
        <v>0.28716002530044277</v>
      </c>
      <c r="DI78" s="70">
        <f>IFERROR('2006'!R78,)</f>
        <v>0.20056899004267426</v>
      </c>
      <c r="DJ78" s="70">
        <f>IFERROR('2007'!$R78,)</f>
        <v>0.24083011583011582</v>
      </c>
      <c r="DK78" s="70">
        <f>IFERROR('2008'!$R78,)</f>
        <v>0.23259118900994788</v>
      </c>
      <c r="DL78" s="70">
        <f>IFERROR('2009'!$R78,)</f>
        <v>0.22045680238331677</v>
      </c>
      <c r="DM78" s="485">
        <f>IFERROR('2010'!$R78,)</f>
        <v>0</v>
      </c>
      <c r="DN78" s="486">
        <f>IFERROR('2011'!$R78,)</f>
        <v>0.23724060572069547</v>
      </c>
    </row>
    <row r="79" spans="1:118" ht="13.8" thickTop="1">
      <c r="A79" s="3" t="str">
        <f>'2011'!A79</f>
        <v>Clatsop</v>
      </c>
      <c r="B79" s="3" t="str">
        <f>'2012'!B79</f>
        <v>Seaside Police Department</v>
      </c>
      <c r="C79" s="3">
        <f>SUM('2000'!G79:I79)</f>
        <v>0</v>
      </c>
      <c r="D79" s="3">
        <f>SUM('2001'!F79:H79)</f>
        <v>0</v>
      </c>
      <c r="E79" s="3">
        <f>'2002'!F79+'2002'!G79+'2002'!H79</f>
        <v>0</v>
      </c>
      <c r="F79" s="3">
        <f>'2003'!F79+'2003'!G79+'2003'!H79</f>
        <v>0</v>
      </c>
      <c r="G79" s="3">
        <f>'2004'!F79+'2004'!G79+'2004'!H79</f>
        <v>0</v>
      </c>
      <c r="H79" s="3">
        <f>SUM('2005'!$F79:$H79)</f>
        <v>0</v>
      </c>
      <c r="I79" s="3">
        <f>SUM('2006'!$F79:$H79)</f>
        <v>0</v>
      </c>
      <c r="J79" s="3">
        <f>SUM('2007'!$F79:$H79)</f>
        <v>0</v>
      </c>
      <c r="K79" s="3">
        <f>SUM('2008'!$F79:$H79)</f>
        <v>0</v>
      </c>
      <c r="L79" s="3">
        <f>SUM('2009'!$F79:$H79)</f>
        <v>0</v>
      </c>
      <c r="M79" s="3">
        <f>SUM('2010'!$F79:$H79)</f>
        <v>0</v>
      </c>
      <c r="N79" s="3">
        <f>SUM('2011'!$F79:$H79)</f>
        <v>0</v>
      </c>
      <c r="O79" s="89">
        <f>SUM('2012'!$F79:$H79)</f>
        <v>0</v>
      </c>
      <c r="P79" s="458">
        <f>'2000'!Q79</f>
        <v>0</v>
      </c>
      <c r="Q79" s="9">
        <f>'2001'!P79</f>
        <v>0</v>
      </c>
      <c r="R79" s="3">
        <f>'2002'!P79</f>
        <v>0</v>
      </c>
      <c r="S79" s="3">
        <f>'2003'!P79</f>
        <v>0</v>
      </c>
      <c r="T79" s="3">
        <f>'2004'!P79</f>
        <v>0</v>
      </c>
      <c r="U79" s="3">
        <f>'2005'!P79</f>
        <v>0</v>
      </c>
      <c r="V79" s="3">
        <f>'2006'!P79</f>
        <v>0</v>
      </c>
      <c r="W79" s="3">
        <f>'2007'!$P79</f>
        <v>0</v>
      </c>
      <c r="X79" s="3">
        <f>'2008'!$P79</f>
        <v>0</v>
      </c>
      <c r="Y79" s="3">
        <f>'2009'!$P79</f>
        <v>0</v>
      </c>
      <c r="Z79" s="3">
        <f>'2010'!$P79</f>
        <v>0</v>
      </c>
      <c r="AA79" s="3">
        <f>'2011'!$P79</f>
        <v>0</v>
      </c>
      <c r="AB79" s="89">
        <f>'2012'!$P79</f>
        <v>0</v>
      </c>
      <c r="AC79" s="6">
        <f>SUM('2000'!$D79:$F79)</f>
        <v>96</v>
      </c>
      <c r="AD79" s="3">
        <f>SUM('2001'!$C79:$E79)</f>
        <v>0</v>
      </c>
      <c r="AE79" s="3">
        <f>SUM('2002'!$C79:$E79)</f>
        <v>186</v>
      </c>
      <c r="AF79" s="3">
        <f>SUM('2003'!$C79:$E79)</f>
        <v>0</v>
      </c>
      <c r="AG79" s="3">
        <f>SUM('2004'!$C79:$E79)</f>
        <v>0</v>
      </c>
      <c r="AH79" s="3">
        <f>SUM('2005'!$C79:$E79)</f>
        <v>0</v>
      </c>
      <c r="AI79" s="3">
        <f>SUM('2006'!$C79:$E79)</f>
        <v>25</v>
      </c>
      <c r="AJ79" s="3">
        <f>SUM('2007'!$C79:$E79)</f>
        <v>0</v>
      </c>
      <c r="AK79" s="3">
        <f>SUM('2008'!$C79:$E79)</f>
        <v>0</v>
      </c>
      <c r="AL79" s="3">
        <f>SUM('2009'!$C79:$E79)</f>
        <v>0</v>
      </c>
      <c r="AM79" s="3">
        <f>SUM('2010'!$C79:$E79)</f>
        <v>0</v>
      </c>
      <c r="AN79" s="3">
        <f>SUM('2011'!$C79:$E79)</f>
        <v>0</v>
      </c>
      <c r="AO79" s="89">
        <f>SUM('2012'!$C79:$E79)</f>
        <v>0</v>
      </c>
      <c r="AP79" s="6">
        <f>'2000'!$M79</f>
        <v>0</v>
      </c>
      <c r="AQ79" s="9">
        <f>'2001'!$L79</f>
        <v>0</v>
      </c>
      <c r="AR79" s="3">
        <f>'2002'!$L79</f>
        <v>0</v>
      </c>
      <c r="AS79" s="3">
        <f>'2003'!$L79</f>
        <v>0</v>
      </c>
      <c r="AT79" s="3">
        <f>'2004'!$L79</f>
        <v>0</v>
      </c>
      <c r="AU79" s="3">
        <f>'2005'!$L79</f>
        <v>0</v>
      </c>
      <c r="AV79" s="3">
        <f>'2006'!L79</f>
        <v>0</v>
      </c>
      <c r="AW79" s="3">
        <f>'2007'!$L79</f>
        <v>0</v>
      </c>
      <c r="AX79" s="3">
        <f>'2008'!$L79</f>
        <v>0</v>
      </c>
      <c r="AY79" s="3">
        <f>'2009'!$L79</f>
        <v>0</v>
      </c>
      <c r="AZ79" s="5">
        <f>'2010'!$L79</f>
        <v>0</v>
      </c>
      <c r="BA79" s="5">
        <f>'2011'!$L79</f>
        <v>0</v>
      </c>
      <c r="BB79" s="477">
        <f>'2012'!$L79</f>
        <v>0</v>
      </c>
      <c r="BC79" s="612">
        <f>'2000'!$I86</f>
        <v>0</v>
      </c>
      <c r="BD79" s="9">
        <f>'2001'!$H79</f>
        <v>0</v>
      </c>
      <c r="BE79" s="3">
        <f>'2002'!$H79</f>
        <v>0</v>
      </c>
      <c r="BF79" s="3">
        <f>'2003'!$H79</f>
        <v>0</v>
      </c>
      <c r="BG79" s="3">
        <f>'2004'!$H79</f>
        <v>0</v>
      </c>
      <c r="BH79" s="3">
        <f>'2005'!$H79</f>
        <v>0</v>
      </c>
      <c r="BI79" s="3">
        <f>'2006'!$H79</f>
        <v>0</v>
      </c>
      <c r="BJ79" s="3">
        <f>'2007'!$H79</f>
        <v>0</v>
      </c>
      <c r="BK79" s="3">
        <f>'2008'!$H79</f>
        <v>0</v>
      </c>
      <c r="BL79" s="3">
        <f>'2009'!$H79</f>
        <v>0</v>
      </c>
      <c r="BM79" s="5">
        <f>'2010'!$H79</f>
        <v>0</v>
      </c>
      <c r="BN79" s="72">
        <f>'2011'!$H79</f>
        <v>0</v>
      </c>
      <c r="BO79" s="5"/>
      <c r="BP79" s="6">
        <f>'2000'!$P86</f>
        <v>0</v>
      </c>
      <c r="BQ79" s="9">
        <f>'2001'!$O79</f>
        <v>0</v>
      </c>
      <c r="BR79" s="3">
        <f>'2002'!$O79</f>
        <v>0</v>
      </c>
      <c r="BS79" s="3">
        <f>'2003'!$O79</f>
        <v>0</v>
      </c>
      <c r="BT79" s="3">
        <f>'2004'!$O79</f>
        <v>0</v>
      </c>
      <c r="BU79" s="3">
        <f>'2005'!$O79</f>
        <v>0</v>
      </c>
      <c r="BV79" s="3">
        <f>'2006'!O79</f>
        <v>0</v>
      </c>
      <c r="BW79" s="3">
        <f>'2007'!$O79</f>
        <v>0</v>
      </c>
      <c r="BX79" s="3">
        <f>'2008'!$O79</f>
        <v>0</v>
      </c>
      <c r="BY79" s="3">
        <f>'2009'!$O79</f>
        <v>0</v>
      </c>
      <c r="BZ79" s="5">
        <f>'2010'!$O79</f>
        <v>0</v>
      </c>
      <c r="CA79" s="72">
        <f>'2011'!$O79</f>
        <v>0</v>
      </c>
      <c r="CB79" s="5"/>
      <c r="CC79" s="6">
        <f>'2000'!$F86</f>
        <v>0</v>
      </c>
      <c r="CD79" s="9">
        <f>'2001'!$E79</f>
        <v>0</v>
      </c>
      <c r="CE79" s="3">
        <f>'2002'!$E79</f>
        <v>93</v>
      </c>
      <c r="CF79" s="3">
        <f>'2003'!$O79</f>
        <v>0</v>
      </c>
      <c r="CG79" s="3">
        <f>'2004'!$E79</f>
        <v>0</v>
      </c>
      <c r="CH79" s="3">
        <f>'2005'!$E79</f>
        <v>0</v>
      </c>
      <c r="CI79" s="3">
        <f>'2006'!E79</f>
        <v>0</v>
      </c>
      <c r="CJ79" s="3">
        <f>'2007'!$E79</f>
        <v>0</v>
      </c>
      <c r="CK79" s="3">
        <f>'2008'!$E79</f>
        <v>0</v>
      </c>
      <c r="CL79" s="3">
        <f>'2009'!$E79</f>
        <v>0</v>
      </c>
      <c r="CM79" s="5">
        <f>'2010'!$E79</f>
        <v>0</v>
      </c>
      <c r="CN79" s="72">
        <f>'2011'!$E79</f>
        <v>0</v>
      </c>
      <c r="CO79" s="5"/>
      <c r="CP79" s="6">
        <f>'2000'!$L86</f>
        <v>0</v>
      </c>
      <c r="CQ79" s="9">
        <f>'2001'!$K79</f>
        <v>0</v>
      </c>
      <c r="CR79" s="3">
        <f>'2002'!$K79</f>
        <v>19</v>
      </c>
      <c r="CS79" s="3">
        <f>'2003'!$K79</f>
        <v>0</v>
      </c>
      <c r="CT79" s="3">
        <f>'2004'!$K79</f>
        <v>0</v>
      </c>
      <c r="CU79" s="3">
        <f>'2005'!$KM79</f>
        <v>0</v>
      </c>
      <c r="CV79" s="3">
        <f>'2006'!K79</f>
        <v>25</v>
      </c>
      <c r="CW79" s="3">
        <f>'2007'!$K79</f>
        <v>0</v>
      </c>
      <c r="CX79" s="3">
        <f>'2008'!$K79</f>
        <v>0</v>
      </c>
      <c r="CY79" s="3">
        <f>'2009'!$K79</f>
        <v>0</v>
      </c>
      <c r="CZ79" s="5">
        <f>'2010'!$K79</f>
        <v>0</v>
      </c>
      <c r="DA79" s="72">
        <f>'2011'!$K79</f>
        <v>0</v>
      </c>
      <c r="DB79" s="5"/>
      <c r="DC79" s="483" t="str">
        <f>IFERROR('2000'!$S86,"")</f>
        <v/>
      </c>
      <c r="DD79" s="70" t="str">
        <f>IFERROR('2001'!$R79,"")</f>
        <v/>
      </c>
      <c r="DE79" s="70">
        <f>IFERROR('2002'!$R79,)</f>
        <v>0.39784946236559138</v>
      </c>
      <c r="DF79" s="70">
        <f>IFERROR('2003'!$R79,)</f>
        <v>0</v>
      </c>
      <c r="DG79" s="70">
        <f>IFERROR('2004'!$R79,)</f>
        <v>0</v>
      </c>
      <c r="DH79" s="70">
        <f>IFERROR('2005'!$R79,)</f>
        <v>0</v>
      </c>
      <c r="DI79" s="70">
        <f>IFERROR('2006'!R79,)</f>
        <v>4.24</v>
      </c>
      <c r="DJ79" s="70">
        <f>IFERROR('2007'!$R79,)</f>
        <v>0</v>
      </c>
      <c r="DK79" s="70">
        <f>IFERROR('2008'!$R79,)</f>
        <v>0</v>
      </c>
      <c r="DL79" s="70">
        <f>IFERROR('2009'!$R79,)</f>
        <v>0</v>
      </c>
      <c r="DM79" s="485">
        <f>IFERROR('2010'!$R79,)</f>
        <v>0</v>
      </c>
      <c r="DN79" s="486">
        <f>IFERROR('2011'!$R79,)</f>
        <v>0</v>
      </c>
    </row>
    <row r="80" spans="1:118" ht="13.8" thickBot="1">
      <c r="A80" s="3" t="str">
        <f>'2011'!A80</f>
        <v>Sherman</v>
      </c>
      <c r="B80" s="3" t="str">
        <f>'2012'!B80</f>
        <v>Sherman County Animal Control</v>
      </c>
      <c r="C80" s="3">
        <f>SUM('2000'!G80:I80)</f>
        <v>0</v>
      </c>
      <c r="D80" s="3">
        <f>SUM('2001'!F80:H80)</f>
        <v>0</v>
      </c>
      <c r="E80" s="3">
        <f>'2002'!F80+'2002'!G80+'2002'!H80</f>
        <v>0</v>
      </c>
      <c r="F80" s="3">
        <f>'2003'!F80+'2003'!G80+'2003'!H80</f>
        <v>0</v>
      </c>
      <c r="G80" s="3">
        <f>'2004'!F80+'2004'!G80+'2004'!H80</f>
        <v>0</v>
      </c>
      <c r="H80" s="3">
        <f>SUM('2005'!$F80:$H80)</f>
        <v>0</v>
      </c>
      <c r="I80" s="3">
        <f>SUM('2006'!$F80:$H80)</f>
        <v>0</v>
      </c>
      <c r="J80" s="3">
        <f>SUM('2007'!$F80:$H80)</f>
        <v>0</v>
      </c>
      <c r="K80" s="3">
        <f>SUM('2008'!$F80:$H80)</f>
        <v>0</v>
      </c>
      <c r="L80" s="3">
        <f>SUM('2009'!$F80:$H80)</f>
        <v>0</v>
      </c>
      <c r="M80" s="3">
        <f>SUM('2010'!$F80:$H80)</f>
        <v>0</v>
      </c>
      <c r="N80" s="3">
        <f>SUM('2011'!$F80:$H80)</f>
        <v>0</v>
      </c>
      <c r="O80" s="89">
        <f>SUM('2012'!$F80:$H80)</f>
        <v>0</v>
      </c>
      <c r="P80" s="458">
        <f>'2000'!Q80</f>
        <v>0</v>
      </c>
      <c r="Q80" s="9">
        <f>'2001'!P80</f>
        <v>0</v>
      </c>
      <c r="R80" s="3">
        <f>'2002'!P80</f>
        <v>0</v>
      </c>
      <c r="S80" s="3">
        <f>'2003'!P80</f>
        <v>0</v>
      </c>
      <c r="T80" s="3">
        <f>'2004'!P80</f>
        <v>0</v>
      </c>
      <c r="U80" s="3">
        <f>'2005'!P80</f>
        <v>0</v>
      </c>
      <c r="V80" s="3">
        <f>'2006'!P80</f>
        <v>0</v>
      </c>
      <c r="W80" s="3">
        <f>'2007'!$P80</f>
        <v>0</v>
      </c>
      <c r="X80" s="3">
        <f>'2008'!$P80</f>
        <v>0</v>
      </c>
      <c r="Y80" s="3">
        <f>'2009'!$P80</f>
        <v>0</v>
      </c>
      <c r="Z80" s="3">
        <f>'2010'!$P80</f>
        <v>0</v>
      </c>
      <c r="AA80" s="3">
        <f>'2011'!$P80</f>
        <v>0</v>
      </c>
      <c r="AB80" s="89">
        <f>'2012'!$P80</f>
        <v>0</v>
      </c>
      <c r="AC80" s="6">
        <f>SUM('2000'!$D80:$F80)</f>
        <v>0</v>
      </c>
      <c r="AD80" s="3">
        <f>SUM('2001'!$C80:$E80)</f>
        <v>74</v>
      </c>
      <c r="AE80" s="3">
        <f>SUM('2002'!$C80:$E80)</f>
        <v>0</v>
      </c>
      <c r="AF80" s="3">
        <f>SUM('2003'!$C80:$E80)</f>
        <v>0</v>
      </c>
      <c r="AG80" s="3">
        <f>SUM('2004'!$C80:$E80)</f>
        <v>0</v>
      </c>
      <c r="AH80" s="3">
        <f>SUM('2005'!$C80:$E80)</f>
        <v>0</v>
      </c>
      <c r="AI80" s="3">
        <f>SUM('2006'!$C80:$E80)</f>
        <v>0</v>
      </c>
      <c r="AJ80" s="3">
        <f>SUM('2007'!$C80:$E80)</f>
        <v>0</v>
      </c>
      <c r="AK80" s="3">
        <f>SUM('2008'!$C80:$E80)</f>
        <v>0</v>
      </c>
      <c r="AL80" s="3">
        <f>SUM('2009'!$C80:$E80)</f>
        <v>0</v>
      </c>
      <c r="AM80" s="3">
        <f>SUM('2010'!$C80:$E80)</f>
        <v>0</v>
      </c>
      <c r="AN80" s="3">
        <f>SUM('2011'!$C80:$E80)</f>
        <v>0</v>
      </c>
      <c r="AO80" s="89">
        <f>SUM('2012'!$C80:$E80)</f>
        <v>0</v>
      </c>
      <c r="AP80" s="6">
        <f>'2000'!$M80</f>
        <v>0</v>
      </c>
      <c r="AQ80" s="9">
        <f>'2001'!$L80</f>
        <v>0</v>
      </c>
      <c r="AR80" s="3">
        <f>'2002'!$L80</f>
        <v>0</v>
      </c>
      <c r="AS80" s="3">
        <f>'2003'!$L80</f>
        <v>0</v>
      </c>
      <c r="AT80" s="3">
        <f>'2004'!$L80</f>
        <v>0</v>
      </c>
      <c r="AU80" s="3">
        <f>'2005'!$L80</f>
        <v>0</v>
      </c>
      <c r="AV80" s="3">
        <f>'2006'!L80</f>
        <v>0</v>
      </c>
      <c r="AW80" s="3">
        <f>'2007'!$L80</f>
        <v>0</v>
      </c>
      <c r="AX80" s="3">
        <f>'2008'!$L80</f>
        <v>0</v>
      </c>
      <c r="AY80" s="3">
        <f>'2009'!$L80</f>
        <v>0</v>
      </c>
      <c r="AZ80" s="5">
        <f>'2010'!$L80</f>
        <v>0</v>
      </c>
      <c r="BA80" s="5">
        <f>'2011'!$L80</f>
        <v>0</v>
      </c>
      <c r="BB80" s="477">
        <f>'2012'!$L80</f>
        <v>0</v>
      </c>
      <c r="BC80" s="612">
        <f>'2000'!$I87</f>
        <v>0</v>
      </c>
      <c r="BD80" s="9">
        <f>'2001'!$H80</f>
        <v>0</v>
      </c>
      <c r="BE80" s="3">
        <f>'2002'!$H80</f>
        <v>0</v>
      </c>
      <c r="BF80" s="3">
        <f>'2003'!$H80</f>
        <v>0</v>
      </c>
      <c r="BG80" s="3">
        <f>'2004'!$H80</f>
        <v>0</v>
      </c>
      <c r="BH80" s="3">
        <f>'2005'!$H80</f>
        <v>0</v>
      </c>
      <c r="BI80" s="3">
        <f>'2006'!$H80</f>
        <v>0</v>
      </c>
      <c r="BJ80" s="3">
        <f>'2007'!$H80</f>
        <v>0</v>
      </c>
      <c r="BK80" s="3">
        <f>'2008'!$H80</f>
        <v>0</v>
      </c>
      <c r="BL80" s="3">
        <f>'2009'!$H80</f>
        <v>0</v>
      </c>
      <c r="BM80" s="5">
        <f>'2010'!$H80</f>
        <v>0</v>
      </c>
      <c r="BN80" s="72">
        <f>'2011'!$H80</f>
        <v>0</v>
      </c>
      <c r="BO80" s="5"/>
      <c r="BP80" s="6">
        <f>'2000'!$P87</f>
        <v>0</v>
      </c>
      <c r="BQ80" s="9">
        <f>'2001'!$O80</f>
        <v>0</v>
      </c>
      <c r="BR80" s="3">
        <f>'2002'!$O80</f>
        <v>0</v>
      </c>
      <c r="BS80" s="3">
        <f>'2003'!$O80</f>
        <v>0</v>
      </c>
      <c r="BT80" s="3">
        <f>'2004'!$O80</f>
        <v>0</v>
      </c>
      <c r="BU80" s="3">
        <f>'2005'!$O80</f>
        <v>0</v>
      </c>
      <c r="BV80" s="3">
        <f>'2006'!O80</f>
        <v>0</v>
      </c>
      <c r="BW80" s="3">
        <f>'2007'!$O80</f>
        <v>0</v>
      </c>
      <c r="BX80" s="3">
        <f>'2008'!$O80</f>
        <v>0</v>
      </c>
      <c r="BY80" s="3">
        <f>'2009'!$O80</f>
        <v>0</v>
      </c>
      <c r="BZ80" s="5">
        <f>'2010'!$O80</f>
        <v>0</v>
      </c>
      <c r="CA80" s="72">
        <f>'2011'!$O80</f>
        <v>0</v>
      </c>
      <c r="CB80" s="5"/>
      <c r="CC80" s="6">
        <f>'2000'!$F87</f>
        <v>0</v>
      </c>
      <c r="CD80" s="9">
        <f>'2001'!$E80</f>
        <v>0</v>
      </c>
      <c r="CE80" s="3">
        <f>'2002'!$E80</f>
        <v>0</v>
      </c>
      <c r="CF80" s="3">
        <f>'2003'!$O80</f>
        <v>0</v>
      </c>
      <c r="CG80" s="3">
        <f>'2004'!$E80</f>
        <v>0</v>
      </c>
      <c r="CH80" s="3">
        <f>'2005'!$E80</f>
        <v>0</v>
      </c>
      <c r="CI80" s="3">
        <f>'2006'!E80</f>
        <v>0</v>
      </c>
      <c r="CJ80" s="3">
        <f>'2007'!$E80</f>
        <v>0</v>
      </c>
      <c r="CK80" s="3">
        <f>'2008'!$E80</f>
        <v>0</v>
      </c>
      <c r="CL80" s="3">
        <f>'2009'!$E80</f>
        <v>0</v>
      </c>
      <c r="CM80" s="5">
        <f>'2010'!$E80</f>
        <v>0</v>
      </c>
      <c r="CN80" s="72">
        <f>'2011'!$E80</f>
        <v>0</v>
      </c>
      <c r="CO80" s="5"/>
      <c r="CP80" s="6">
        <f>'2000'!$L87</f>
        <v>0</v>
      </c>
      <c r="CQ80" s="9">
        <f>'2001'!$K80</f>
        <v>15</v>
      </c>
      <c r="CR80" s="3">
        <f>'2002'!$K80</f>
        <v>0</v>
      </c>
      <c r="CS80" s="3">
        <f>'2003'!$K80</f>
        <v>0</v>
      </c>
      <c r="CT80" s="3">
        <f>'2004'!$K80</f>
        <v>0</v>
      </c>
      <c r="CU80" s="3">
        <f>'2005'!$KM80</f>
        <v>0</v>
      </c>
      <c r="CV80" s="3">
        <f>'2006'!K80</f>
        <v>0</v>
      </c>
      <c r="CW80" s="3">
        <f>'2007'!$K80</f>
        <v>0</v>
      </c>
      <c r="CX80" s="3">
        <f>'2008'!$K80</f>
        <v>0</v>
      </c>
      <c r="CY80" s="3">
        <f>'2009'!$K80</f>
        <v>0</v>
      </c>
      <c r="CZ80" s="5">
        <f>'2010'!$K80</f>
        <v>0</v>
      </c>
      <c r="DA80" s="72">
        <f>'2011'!$K80</f>
        <v>0</v>
      </c>
      <c r="DB80" s="5"/>
      <c r="DC80" s="483" t="str">
        <f>IFERROR('2000'!$S87,"")</f>
        <v/>
      </c>
      <c r="DD80" s="70">
        <f>IFERROR('2001'!$R80,"")</f>
        <v>0.79729729729729726</v>
      </c>
      <c r="DE80" s="70">
        <f>IFERROR('2002'!$R80,)</f>
        <v>0</v>
      </c>
      <c r="DF80" s="70">
        <f>IFERROR('2003'!$R80,)</f>
        <v>0</v>
      </c>
      <c r="DG80" s="70">
        <f>IFERROR('2004'!$R80,)</f>
        <v>0</v>
      </c>
      <c r="DH80" s="70">
        <f>IFERROR('2005'!$R80,)</f>
        <v>0</v>
      </c>
      <c r="DI80" s="70">
        <f>IFERROR('2006'!R80,)</f>
        <v>0</v>
      </c>
      <c r="DJ80" s="70">
        <f>IFERROR('2007'!$R80,)</f>
        <v>0</v>
      </c>
      <c r="DK80" s="70">
        <f>IFERROR('2008'!$R80,)</f>
        <v>0</v>
      </c>
      <c r="DL80" s="70">
        <f>IFERROR('2009'!$R80,)</f>
        <v>0</v>
      </c>
      <c r="DM80" s="485">
        <f>IFERROR('2010'!$R80,)</f>
        <v>0</v>
      </c>
      <c r="DN80" s="486">
        <f>IFERROR('2011'!$R80,)</f>
        <v>0</v>
      </c>
    </row>
    <row r="81" spans="1:118" ht="14.4" thickTop="1" thickBot="1">
      <c r="A81" s="3" t="str">
        <f>'2011'!A81</f>
        <v>Curry</v>
      </c>
      <c r="B81" s="3" t="str">
        <f>'2012'!B81</f>
        <v>Southcoast Humane Society</v>
      </c>
      <c r="C81" s="3">
        <f>SUM('2000'!G81:I81)</f>
        <v>0</v>
      </c>
      <c r="D81" s="3">
        <f>SUM('2001'!F81:H81)</f>
        <v>0</v>
      </c>
      <c r="E81" s="3">
        <f>'2002'!F81+'2002'!G81+'2002'!H81</f>
        <v>171</v>
      </c>
      <c r="F81" s="603">
        <f>AVERAGE(G81,E81)</f>
        <v>164.5</v>
      </c>
      <c r="G81" s="3">
        <f>'2004'!F81+'2004'!G81+'2004'!H81</f>
        <v>158</v>
      </c>
      <c r="H81" s="3">
        <f>SUM('2005'!$F81:$H81)</f>
        <v>223</v>
      </c>
      <c r="I81" s="603">
        <f>AVERAGE(J81,H81)</f>
        <v>198</v>
      </c>
      <c r="J81" s="3">
        <f>SUM('2007'!$F81:$H81)</f>
        <v>173</v>
      </c>
      <c r="K81" s="3">
        <f>SUM('2008'!$F81:$H81)</f>
        <v>115</v>
      </c>
      <c r="L81" s="3">
        <f>SUM('2009'!$F81:$H81)</f>
        <v>199</v>
      </c>
      <c r="M81" s="3">
        <f>SUM('2010'!$F81:$H81)</f>
        <v>0</v>
      </c>
      <c r="N81" s="3">
        <f>SUM('2011'!$F81:$H81)</f>
        <v>0</v>
      </c>
      <c r="O81" s="89">
        <f>SUM('2012'!$F81:$H81)</f>
        <v>0</v>
      </c>
      <c r="P81" s="458">
        <f>'2000'!Q81</f>
        <v>0</v>
      </c>
      <c r="Q81" s="9">
        <f>'2001'!P81</f>
        <v>0</v>
      </c>
      <c r="R81" s="3">
        <f>'2002'!P81</f>
        <v>32</v>
      </c>
      <c r="S81" s="3">
        <f>'2003'!P81</f>
        <v>0</v>
      </c>
      <c r="T81" s="3">
        <f>'2004'!P81</f>
        <v>12</v>
      </c>
      <c r="U81" s="3">
        <f>'2005'!P81</f>
        <v>8</v>
      </c>
      <c r="V81" s="603">
        <f>AVERAGE(W81,U81)</f>
        <v>12</v>
      </c>
      <c r="W81" s="3">
        <f>'2007'!$P81</f>
        <v>16</v>
      </c>
      <c r="X81" s="3">
        <f>'2008'!$P81</f>
        <v>18</v>
      </c>
      <c r="Y81" s="3">
        <f>'2009'!$P81</f>
        <v>8</v>
      </c>
      <c r="Z81" s="3">
        <f>'2010'!$P81</f>
        <v>0</v>
      </c>
      <c r="AA81" s="3" t="str">
        <f>'2011'!$P81</f>
        <v xml:space="preserve">  </v>
      </c>
      <c r="AB81" s="89">
        <f>'2012'!$P81</f>
        <v>0</v>
      </c>
      <c r="AC81" s="6">
        <f>SUM('2000'!$D81:$F81)</f>
        <v>0</v>
      </c>
      <c r="AD81" s="3">
        <f>SUM('2001'!$C81:$E81)</f>
        <v>0</v>
      </c>
      <c r="AE81" s="3">
        <f>SUM('2002'!$C81:$E81)</f>
        <v>87</v>
      </c>
      <c r="AF81" s="3">
        <f>SUM('2003'!$C81:$E81)</f>
        <v>0</v>
      </c>
      <c r="AG81" s="3">
        <f>SUM('2004'!$C81:$E81)</f>
        <v>95</v>
      </c>
      <c r="AH81" s="3">
        <f>SUM('2005'!$C81:$E81)</f>
        <v>108</v>
      </c>
      <c r="AI81" s="603">
        <f>AVERAGE(AJ81,AH81)</f>
        <v>116</v>
      </c>
      <c r="AJ81" s="3">
        <f>SUM('2007'!$C81:$E81)</f>
        <v>124</v>
      </c>
      <c r="AK81" s="3">
        <f>SUM('2008'!$C81:$E81)</f>
        <v>128</v>
      </c>
      <c r="AL81" s="3">
        <f>SUM('2009'!$C81:$E81)</f>
        <v>134</v>
      </c>
      <c r="AM81" s="3">
        <f>SUM('2010'!$C81:$E81)</f>
        <v>0</v>
      </c>
      <c r="AN81" s="3">
        <f>SUM('2011'!$C81:$E81)</f>
        <v>0</v>
      </c>
      <c r="AO81" s="89">
        <f>SUM('2012'!$C81:$E81)</f>
        <v>0</v>
      </c>
      <c r="AP81" s="6">
        <f>'2000'!$M81</f>
        <v>0</v>
      </c>
      <c r="AQ81" s="603">
        <f>AVERAGE(AR81,AP81)</f>
        <v>0.5</v>
      </c>
      <c r="AR81" s="3">
        <f>'2002'!$L81</f>
        <v>1</v>
      </c>
      <c r="AS81" s="603">
        <f>AVERAGE(AT81,AR81)</f>
        <v>2</v>
      </c>
      <c r="AT81" s="3">
        <f>'2004'!$L81</f>
        <v>3</v>
      </c>
      <c r="AU81" s="3">
        <f>'2005'!$L81</f>
        <v>5</v>
      </c>
      <c r="AV81" s="603">
        <f>AVERAGE(AW81,AU81)</f>
        <v>4.5</v>
      </c>
      <c r="AW81" s="3">
        <f>'2007'!$L81</f>
        <v>4</v>
      </c>
      <c r="AX81" s="3">
        <f>'2008'!$L81</f>
        <v>2</v>
      </c>
      <c r="AY81" s="3">
        <f>'2009'!$L81</f>
        <v>5</v>
      </c>
      <c r="AZ81" s="5">
        <f>'2010'!$L81</f>
        <v>0</v>
      </c>
      <c r="BA81" s="5" t="str">
        <f>'2011'!$L81</f>
        <v xml:space="preserve">  </v>
      </c>
      <c r="BB81" s="477">
        <f>'2012'!$L81</f>
        <v>0</v>
      </c>
      <c r="BC81" s="612">
        <f>'2000'!$I88</f>
        <v>0</v>
      </c>
      <c r="BD81" s="9">
        <f>'2001'!$H81</f>
        <v>0</v>
      </c>
      <c r="BE81" s="3">
        <f>'2002'!$H81</f>
        <v>0</v>
      </c>
      <c r="BF81" s="3">
        <f>'2003'!$H81</f>
        <v>0</v>
      </c>
      <c r="BG81" s="3">
        <f>'2004'!$H81</f>
        <v>0</v>
      </c>
      <c r="BH81" s="3">
        <f>'2005'!$H81</f>
        <v>0</v>
      </c>
      <c r="BI81" s="3">
        <f>'2006'!$H81</f>
        <v>0</v>
      </c>
      <c r="BJ81" s="3">
        <f>'2007'!$H81</f>
        <v>0</v>
      </c>
      <c r="BK81" s="3">
        <f>'2008'!$H81</f>
        <v>0</v>
      </c>
      <c r="BL81" s="3">
        <f>'2009'!$H81</f>
        <v>0</v>
      </c>
      <c r="BM81" s="5">
        <f>'2010'!$H81</f>
        <v>0</v>
      </c>
      <c r="BN81" s="72" t="str">
        <f>'2011'!$H81</f>
        <v xml:space="preserve">  </v>
      </c>
      <c r="BO81" s="5"/>
      <c r="BP81" s="6">
        <f>'2000'!$P88</f>
        <v>0</v>
      </c>
      <c r="BQ81" s="9">
        <f>'2001'!$O81</f>
        <v>0</v>
      </c>
      <c r="BR81" s="3">
        <f>'2002'!$O81</f>
        <v>0</v>
      </c>
      <c r="BS81" s="3">
        <f>'2003'!$O81</f>
        <v>0</v>
      </c>
      <c r="BT81" s="3">
        <f>'2004'!$O81</f>
        <v>0</v>
      </c>
      <c r="BU81" s="3">
        <f>'2005'!$O81</f>
        <v>0</v>
      </c>
      <c r="BV81" s="3">
        <f>'2006'!O81</f>
        <v>0</v>
      </c>
      <c r="BW81" s="3">
        <f>'2007'!$O81</f>
        <v>0</v>
      </c>
      <c r="BX81" s="3">
        <f>'2008'!$O81</f>
        <v>0</v>
      </c>
      <c r="BY81" s="3">
        <f>'2009'!$O81</f>
        <v>0</v>
      </c>
      <c r="BZ81" s="5">
        <f>'2010'!$O81</f>
        <v>0</v>
      </c>
      <c r="CA81" s="72" t="str">
        <f>'2011'!$O81</f>
        <v xml:space="preserve">  </v>
      </c>
      <c r="CB81" s="5"/>
      <c r="CC81" s="6">
        <f>'2000'!$F88</f>
        <v>0</v>
      </c>
      <c r="CD81" s="9">
        <f>'2001'!$E81</f>
        <v>0</v>
      </c>
      <c r="CE81" s="3">
        <f>'2002'!$E81</f>
        <v>0</v>
      </c>
      <c r="CF81" s="3">
        <f>'2003'!$O81</f>
        <v>0</v>
      </c>
      <c r="CG81" s="3">
        <f>'2004'!$E81</f>
        <v>0</v>
      </c>
      <c r="CH81" s="3">
        <f>'2005'!$E81</f>
        <v>0</v>
      </c>
      <c r="CI81" s="3">
        <f>'2006'!E81</f>
        <v>0</v>
      </c>
      <c r="CJ81" s="3">
        <f>'2007'!$E81</f>
        <v>0</v>
      </c>
      <c r="CK81" s="3">
        <f>'2008'!$E81</f>
        <v>9</v>
      </c>
      <c r="CL81" s="3">
        <f>'2009'!$E81</f>
        <v>12</v>
      </c>
      <c r="CM81" s="5">
        <f>'2010'!$E81</f>
        <v>0</v>
      </c>
      <c r="CN81" s="72" t="str">
        <f>'2011'!$E81</f>
        <v xml:space="preserve">  </v>
      </c>
      <c r="CO81" s="5"/>
      <c r="CP81" s="6">
        <f>'2000'!$L88</f>
        <v>0</v>
      </c>
      <c r="CQ81" s="9">
        <f>'2001'!$K81</f>
        <v>0</v>
      </c>
      <c r="CR81" s="3">
        <f>'2002'!$K81</f>
        <v>0</v>
      </c>
      <c r="CS81" s="3">
        <f>'2003'!$K81</f>
        <v>0</v>
      </c>
      <c r="CT81" s="3">
        <f>'2004'!$K81</f>
        <v>0</v>
      </c>
      <c r="CU81" s="3">
        <f>'2005'!$KM81</f>
        <v>0</v>
      </c>
      <c r="CV81" s="3">
        <f>'2006'!K81</f>
        <v>0</v>
      </c>
      <c r="CW81" s="3">
        <f>'2007'!$K81</f>
        <v>0</v>
      </c>
      <c r="CX81" s="3">
        <f>'2008'!$K81</f>
        <v>0</v>
      </c>
      <c r="CY81" s="3">
        <f>'2009'!$K81</f>
        <v>0</v>
      </c>
      <c r="CZ81" s="5">
        <f>'2010'!$K81</f>
        <v>0</v>
      </c>
      <c r="DA81" s="72" t="str">
        <f>'2011'!$K81</f>
        <v xml:space="preserve">  </v>
      </c>
      <c r="DB81" s="5"/>
      <c r="DC81" s="483">
        <f>IFERROR('2000'!$S88,"")</f>
        <v>0.30359520639147802</v>
      </c>
      <c r="DD81" s="70" t="str">
        <f>IFERROR('2001'!$R81,"")</f>
        <v/>
      </c>
      <c r="DE81" s="70">
        <f>IFERROR('2002'!$R81,)</f>
        <v>0</v>
      </c>
      <c r="DF81" s="70">
        <f>IFERROR('2003'!$R81,)</f>
        <v>0</v>
      </c>
      <c r="DG81" s="70">
        <f>IFERROR('2004'!$R81,)</f>
        <v>0</v>
      </c>
      <c r="DH81" s="70">
        <f>IFERROR('2005'!$R81,)</f>
        <v>9.2592592592592587E-3</v>
      </c>
      <c r="DI81" s="70">
        <f>IFERROR('2006'!R81,)</f>
        <v>0</v>
      </c>
      <c r="DJ81" s="70">
        <f>IFERROR('2007'!$R81,)</f>
        <v>2.4193548387096774E-2</v>
      </c>
      <c r="DK81" s="70">
        <f>IFERROR('2008'!$R81,)</f>
        <v>0</v>
      </c>
      <c r="DL81" s="70">
        <f>IFERROR('2009'!$R81,)</f>
        <v>0</v>
      </c>
      <c r="DM81" s="485">
        <f>IFERROR('2010'!$R81,)</f>
        <v>0</v>
      </c>
      <c r="DN81" s="486">
        <f>IFERROR('2011'!$R81,)</f>
        <v>0</v>
      </c>
    </row>
    <row r="82" spans="1:118" ht="14.4" thickTop="1" thickBot="1">
      <c r="A82" s="3" t="str">
        <f>'2011'!A82</f>
        <v>Jackson</v>
      </c>
      <c r="B82" s="3" t="str">
        <f>'2012'!B82</f>
        <v>Southern Oregon Humane Society</v>
      </c>
      <c r="C82" s="3">
        <f>SUM('2000'!G82:I82)</f>
        <v>0</v>
      </c>
      <c r="D82" s="3">
        <f>SUM('2001'!F82:H82)</f>
        <v>270</v>
      </c>
      <c r="E82" s="3">
        <f>'2002'!F82+'2002'!G82+'2002'!H82</f>
        <v>371</v>
      </c>
      <c r="F82" s="3">
        <f>'2003'!F82+'2003'!G82+'2003'!H82</f>
        <v>261</v>
      </c>
      <c r="G82" s="3">
        <f>'2004'!F82+'2004'!G82+'2004'!H82</f>
        <v>202</v>
      </c>
      <c r="H82" s="3">
        <f>SUM('2005'!$F82:$H82)</f>
        <v>232</v>
      </c>
      <c r="I82" s="3">
        <f>SUM('2006'!$F82:$H82)</f>
        <v>339</v>
      </c>
      <c r="J82" s="3">
        <f>SUM('2007'!$F82:$H82)</f>
        <v>436</v>
      </c>
      <c r="K82" s="3">
        <f>SUM('2008'!$F82:$H82)</f>
        <v>346</v>
      </c>
      <c r="L82" s="3">
        <f>SUM('2009'!$F82:$H82)</f>
        <v>480</v>
      </c>
      <c r="M82" s="603">
        <f>AVERAGE(N82,L82)</f>
        <v>430.5</v>
      </c>
      <c r="N82" s="3">
        <f>SUM('2011'!$F82:$H82)</f>
        <v>381</v>
      </c>
      <c r="O82" s="89">
        <f>SUM('2012'!$F82:$H82)</f>
        <v>361</v>
      </c>
      <c r="P82" s="458">
        <f>'2000'!Q82</f>
        <v>1</v>
      </c>
      <c r="Q82" s="9">
        <f>'2001'!P82</f>
        <v>2</v>
      </c>
      <c r="R82" s="3">
        <f>'2002'!P82</f>
        <v>3</v>
      </c>
      <c r="S82" s="3">
        <f>'2003'!P82</f>
        <v>0</v>
      </c>
      <c r="T82" s="3">
        <f>'2004'!P82</f>
        <v>0</v>
      </c>
      <c r="U82" s="3">
        <f>'2005'!P82</f>
        <v>0</v>
      </c>
      <c r="V82" s="3">
        <f>'2006'!P82</f>
        <v>0</v>
      </c>
      <c r="W82" s="3">
        <f>'2007'!$P82</f>
        <v>6</v>
      </c>
      <c r="X82" s="3">
        <f>'2008'!$P82</f>
        <v>8</v>
      </c>
      <c r="Y82" s="3">
        <f>'2009'!$P82</f>
        <v>7</v>
      </c>
      <c r="Z82" s="603">
        <f>AVERAGE(AA82,Y82)</f>
        <v>6.5</v>
      </c>
      <c r="AA82" s="3">
        <f>'2011'!$P82</f>
        <v>6</v>
      </c>
      <c r="AB82" s="89">
        <f>'2012'!$P82</f>
        <v>3</v>
      </c>
      <c r="AC82" s="6">
        <f>SUM('2000'!$D82:$F82)</f>
        <v>0</v>
      </c>
      <c r="AD82" s="3">
        <f>SUM('2001'!$C82:$E82)</f>
        <v>263</v>
      </c>
      <c r="AE82" s="3">
        <f>SUM('2002'!$C82:$E82)</f>
        <v>427</v>
      </c>
      <c r="AF82" s="3">
        <f>SUM('2003'!$C82:$E82)</f>
        <v>237</v>
      </c>
      <c r="AG82" s="3">
        <f>SUM('2004'!$C82:$E82)</f>
        <v>349</v>
      </c>
      <c r="AH82" s="3">
        <f>SUM('2005'!$C82:$E82)</f>
        <v>395</v>
      </c>
      <c r="AI82" s="3">
        <f>SUM('2006'!$C82:$E82)</f>
        <v>559</v>
      </c>
      <c r="AJ82" s="3">
        <f>SUM('2007'!$C82:$E82)</f>
        <v>706</v>
      </c>
      <c r="AK82" s="3">
        <f>SUM('2008'!$C82:$E82)</f>
        <v>690</v>
      </c>
      <c r="AL82" s="3">
        <f>SUM('2009'!$C82:$E82)</f>
        <v>962</v>
      </c>
      <c r="AM82" s="603">
        <f>AVERAGE(AN82,AL82)</f>
        <v>977.5</v>
      </c>
      <c r="AN82" s="3">
        <f>SUM('2011'!$C82:$E82)</f>
        <v>993</v>
      </c>
      <c r="AO82" s="89">
        <f>SUM('2012'!$C82:$E82)</f>
        <v>967</v>
      </c>
      <c r="AP82" s="6">
        <f>'2000'!$M82</f>
        <v>9</v>
      </c>
      <c r="AQ82" s="9">
        <f>'2001'!$L82</f>
        <v>3</v>
      </c>
      <c r="AR82" s="3">
        <f>'2002'!$L82</f>
        <v>11</v>
      </c>
      <c r="AS82" s="3">
        <f>'2003'!$L82</f>
        <v>12</v>
      </c>
      <c r="AT82" s="3">
        <f>'2004'!$L82</f>
        <v>2</v>
      </c>
      <c r="AU82" s="3">
        <f>'2005'!$L82</f>
        <v>0</v>
      </c>
      <c r="AV82" s="3">
        <f>'2006'!L82</f>
        <v>0</v>
      </c>
      <c r="AW82" s="3">
        <f>'2007'!$L82</f>
        <v>6</v>
      </c>
      <c r="AX82" s="3">
        <f>'2008'!$L82</f>
        <v>2</v>
      </c>
      <c r="AY82" s="3">
        <f>'2009'!$L82</f>
        <v>4</v>
      </c>
      <c r="AZ82" s="5">
        <f>'2010'!$L82</f>
        <v>0</v>
      </c>
      <c r="BA82" s="5">
        <f>'2011'!$L82</f>
        <v>2</v>
      </c>
      <c r="BB82" s="477">
        <f>'2012'!$L82</f>
        <v>5</v>
      </c>
      <c r="BC82" s="612">
        <f>'2000'!$I89</f>
        <v>0</v>
      </c>
      <c r="BD82" s="9">
        <f>'2001'!$H82</f>
        <v>0</v>
      </c>
      <c r="BE82" s="3">
        <f>'2002'!$H82</f>
        <v>20</v>
      </c>
      <c r="BF82" s="3">
        <f>'2003'!$H82</f>
        <v>44</v>
      </c>
      <c r="BG82" s="3">
        <f>'2004'!$H82</f>
        <v>47</v>
      </c>
      <c r="BH82" s="3">
        <f>'2005'!$H82</f>
        <v>9</v>
      </c>
      <c r="BI82" s="3">
        <f>'2006'!$H82</f>
        <v>33</v>
      </c>
      <c r="BJ82" s="3">
        <f>'2007'!$H82</f>
        <v>119</v>
      </c>
      <c r="BK82" s="3">
        <f>'2008'!$H82</f>
        <v>85</v>
      </c>
      <c r="BL82" s="3">
        <f>'2009'!$H82</f>
        <v>115</v>
      </c>
      <c r="BM82" s="5">
        <f>'2010'!$H82</f>
        <v>0</v>
      </c>
      <c r="BN82" s="72">
        <f>'2011'!$H82</f>
        <v>83</v>
      </c>
      <c r="BO82" s="5"/>
      <c r="BP82" s="6">
        <f>'2000'!$P89</f>
        <v>0</v>
      </c>
      <c r="BQ82" s="9">
        <f>'2001'!$O82</f>
        <v>0</v>
      </c>
      <c r="BR82" s="3">
        <f>'2002'!$O82</f>
        <v>0</v>
      </c>
      <c r="BS82" s="3">
        <f>'2003'!$O82</f>
        <v>4</v>
      </c>
      <c r="BT82" s="3">
        <f>'2004'!$O82</f>
        <v>5</v>
      </c>
      <c r="BU82" s="3">
        <f>'2005'!$O82</f>
        <v>15</v>
      </c>
      <c r="BV82" s="3">
        <f>'2006'!O82</f>
        <v>0</v>
      </c>
      <c r="BW82" s="3">
        <f>'2007'!$O82</f>
        <v>7</v>
      </c>
      <c r="BX82" s="3">
        <f>'2008'!$O82</f>
        <v>15</v>
      </c>
      <c r="BY82" s="3">
        <f>'2009'!$O82</f>
        <v>8</v>
      </c>
      <c r="BZ82" s="5">
        <f>'2010'!$O82</f>
        <v>0</v>
      </c>
      <c r="CA82" s="72">
        <f>'2011'!$O82</f>
        <v>5</v>
      </c>
      <c r="CB82" s="5"/>
      <c r="CC82" s="6">
        <f>'2000'!$F89</f>
        <v>0</v>
      </c>
      <c r="CD82" s="9">
        <f>'2001'!$E82</f>
        <v>0</v>
      </c>
      <c r="CE82" s="3">
        <f>'2002'!$E82</f>
        <v>55</v>
      </c>
      <c r="CF82" s="3">
        <f>'2003'!$O82</f>
        <v>4</v>
      </c>
      <c r="CG82" s="3">
        <f>'2004'!$E82</f>
        <v>162</v>
      </c>
      <c r="CH82" s="3">
        <f>'2005'!$E82</f>
        <v>151</v>
      </c>
      <c r="CI82" s="3">
        <f>'2006'!E82</f>
        <v>239</v>
      </c>
      <c r="CJ82" s="3">
        <f>'2007'!$E82</f>
        <v>375</v>
      </c>
      <c r="CK82" s="3">
        <f>'2008'!$E82</f>
        <v>311</v>
      </c>
      <c r="CL82" s="3">
        <f>'2009'!$E82</f>
        <v>593</v>
      </c>
      <c r="CM82" s="5">
        <f>'2010'!$E82</f>
        <v>0</v>
      </c>
      <c r="CN82" s="72">
        <f>'2011'!$E82</f>
        <v>584</v>
      </c>
      <c r="CO82" s="5"/>
      <c r="CP82" s="6">
        <f>'2000'!$L89</f>
        <v>0</v>
      </c>
      <c r="CQ82" s="9">
        <f>'2001'!$K82</f>
        <v>6</v>
      </c>
      <c r="CR82" s="3">
        <f>'2002'!$K82</f>
        <v>2</v>
      </c>
      <c r="CS82" s="3">
        <f>'2003'!$K82</f>
        <v>0</v>
      </c>
      <c r="CT82" s="3">
        <f>'2004'!$K82</f>
        <v>19</v>
      </c>
      <c r="CU82" s="3">
        <f>'2005'!$KM82</f>
        <v>0</v>
      </c>
      <c r="CV82" s="3">
        <f>'2006'!K82</f>
        <v>5</v>
      </c>
      <c r="CW82" s="3">
        <f>'2007'!$K82</f>
        <v>7</v>
      </c>
      <c r="CX82" s="3">
        <f>'2008'!$K82</f>
        <v>6</v>
      </c>
      <c r="CY82" s="3">
        <f>'2009'!$K82</f>
        <v>51</v>
      </c>
      <c r="CZ82" s="5">
        <f>'2010'!$K82</f>
        <v>0</v>
      </c>
      <c r="DA82" s="72">
        <f>'2011'!$K82</f>
        <v>26</v>
      </c>
      <c r="DB82" s="5"/>
      <c r="DC82" s="483">
        <f>IFERROR('2000'!$S89,"")</f>
        <v>0.2209117713767294</v>
      </c>
      <c r="DD82" s="70">
        <f>IFERROR('2001'!$R82,"")</f>
        <v>1.1406844106463879E-2</v>
      </c>
      <c r="DE82" s="70">
        <f>IFERROR('2002'!$R82,)</f>
        <v>7.0257611241217799E-3</v>
      </c>
      <c r="DF82" s="70">
        <f>IFERROR('2003'!$R82,)</f>
        <v>0</v>
      </c>
      <c r="DG82" s="70">
        <f>IFERROR('2004'!$R82,)</f>
        <v>0</v>
      </c>
      <c r="DH82" s="70">
        <f>IFERROR('2005'!$R82,)</f>
        <v>0</v>
      </c>
      <c r="DI82" s="70">
        <f>IFERROR('2006'!R82,)</f>
        <v>0</v>
      </c>
      <c r="DJ82" s="70">
        <f>IFERROR('2007'!$R82,)</f>
        <v>0</v>
      </c>
      <c r="DK82" s="70">
        <f>IFERROR('2008'!$R82,)</f>
        <v>1.4492753623188406E-3</v>
      </c>
      <c r="DL82" s="70">
        <f>IFERROR('2009'!$R82,)</f>
        <v>2.0790020790020791E-3</v>
      </c>
      <c r="DM82" s="485">
        <f>IFERROR('2010'!$R82,)</f>
        <v>0</v>
      </c>
      <c r="DN82" s="486">
        <f>IFERROR('2011'!$R82,)</f>
        <v>0</v>
      </c>
    </row>
    <row r="83" spans="1:118" ht="13.8" thickTop="1">
      <c r="A83" s="80" t="s">
        <v>116</v>
      </c>
      <c r="B83" s="3" t="str">
        <f>'2012'!B83</f>
        <v xml:space="preserve">Spay &amp; Neuter Humane Association of Clatsop County </v>
      </c>
      <c r="C83" s="3">
        <f>SUM('2000'!G83:I83)</f>
        <v>0</v>
      </c>
      <c r="D83" s="3">
        <f>SUM('2001'!F83:H83)</f>
        <v>0</v>
      </c>
      <c r="E83" s="3">
        <f>'2002'!F83+'2002'!G83+'2002'!H83</f>
        <v>0</v>
      </c>
      <c r="F83" s="3">
        <f>'2003'!F83+'2003'!G83+'2003'!H83</f>
        <v>0</v>
      </c>
      <c r="G83" s="3">
        <f>'2004'!F83+'2004'!G83+'2004'!H83</f>
        <v>0</v>
      </c>
      <c r="H83" s="3">
        <f>SUM('2005'!$F83:$H83)</f>
        <v>0</v>
      </c>
      <c r="I83" s="3">
        <f>SUM('2006'!$F83:$H83)</f>
        <v>0</v>
      </c>
      <c r="J83" s="3">
        <f>SUM('2007'!$F83:$H83)</f>
        <v>0</v>
      </c>
      <c r="K83" s="3">
        <f>SUM('2008'!$F83:$H83)</f>
        <v>0</v>
      </c>
      <c r="L83" s="3">
        <f>SUM('2009'!$F83:$H83)</f>
        <v>0</v>
      </c>
      <c r="M83" s="3">
        <f>SUM('2010'!$F83:$H83)</f>
        <v>0</v>
      </c>
      <c r="N83" s="3">
        <f>SUM('2011'!$F83:$H83)</f>
        <v>1</v>
      </c>
      <c r="O83" s="89">
        <f>SUM('2012'!$F83:$H83)</f>
        <v>0</v>
      </c>
      <c r="P83" s="458">
        <f>'2000'!Q83</f>
        <v>0</v>
      </c>
      <c r="Q83" s="9">
        <f>'2001'!P83</f>
        <v>0</v>
      </c>
      <c r="R83" s="3">
        <f>'2002'!P83</f>
        <v>0</v>
      </c>
      <c r="S83" s="3">
        <f>'2003'!P83</f>
        <v>0</v>
      </c>
      <c r="T83" s="3">
        <f>'2004'!P83</f>
        <v>0</v>
      </c>
      <c r="U83" s="3">
        <f>'2005'!P83</f>
        <v>0</v>
      </c>
      <c r="V83" s="3">
        <f>'2006'!P83</f>
        <v>0</v>
      </c>
      <c r="W83" s="3">
        <f>'2007'!$P83</f>
        <v>0</v>
      </c>
      <c r="X83" s="3">
        <f>'2008'!$P83</f>
        <v>0</v>
      </c>
      <c r="Y83" s="3">
        <f>'2009'!$P83</f>
        <v>0</v>
      </c>
      <c r="Z83" s="3">
        <f>'2010'!$P83</f>
        <v>0</v>
      </c>
      <c r="AA83" s="3">
        <f>'2011'!$P83</f>
        <v>0</v>
      </c>
      <c r="AB83" s="89">
        <f>'2012'!$P83</f>
        <v>0</v>
      </c>
      <c r="AC83" s="6">
        <f>SUM('2000'!$D83:$F83)</f>
        <v>0</v>
      </c>
      <c r="AD83" s="3">
        <f>SUM('2001'!$C83:$E83)</f>
        <v>0</v>
      </c>
      <c r="AE83" s="3">
        <f>SUM('2002'!$C83:$E83)</f>
        <v>0</v>
      </c>
      <c r="AF83" s="3">
        <f>SUM('2003'!$C83:$E83)</f>
        <v>0</v>
      </c>
      <c r="AG83" s="3">
        <f>SUM('2004'!$C83:$E83)</f>
        <v>0</v>
      </c>
      <c r="AH83" s="3">
        <f>SUM('2005'!$C83:$E83)</f>
        <v>0</v>
      </c>
      <c r="AI83" s="3">
        <f>SUM('2006'!$C83:$E83)</f>
        <v>0</v>
      </c>
      <c r="AJ83" s="3">
        <f>SUM('2007'!$C83:$E83)</f>
        <v>0</v>
      </c>
      <c r="AK83" s="3">
        <f>SUM('2008'!$C83:$E83)</f>
        <v>0</v>
      </c>
      <c r="AL83" s="3">
        <f>SUM('2009'!$C83:$E83)</f>
        <v>0</v>
      </c>
      <c r="AM83" s="3">
        <f>SUM('2010'!$C83:$E83)</f>
        <v>0</v>
      </c>
      <c r="AN83" s="3">
        <f>SUM('2011'!$C83:$E83)</f>
        <v>1</v>
      </c>
      <c r="AO83" s="89">
        <f>SUM('2012'!$C83:$E83)</f>
        <v>0</v>
      </c>
      <c r="AP83" s="6">
        <f>'2000'!$M83</f>
        <v>0</v>
      </c>
      <c r="AQ83" s="9">
        <f>'2001'!$L83</f>
        <v>0</v>
      </c>
      <c r="AR83" s="3">
        <f>'2002'!$L83</f>
        <v>0</v>
      </c>
      <c r="AS83" s="3">
        <f>'2003'!$L83</f>
        <v>0</v>
      </c>
      <c r="AT83" s="3">
        <f>'2004'!$L83</f>
        <v>0</v>
      </c>
      <c r="AU83" s="3">
        <f>'2005'!$L83</f>
        <v>0</v>
      </c>
      <c r="AV83" s="3">
        <f>'2006'!L83</f>
        <v>0</v>
      </c>
      <c r="AW83" s="3">
        <f>'2007'!$L83</f>
        <v>0</v>
      </c>
      <c r="AX83" s="3">
        <f>'2008'!$L83</f>
        <v>0</v>
      </c>
      <c r="AY83" s="3">
        <f>'2009'!$L83</f>
        <v>0</v>
      </c>
      <c r="AZ83" s="5">
        <f>'2010'!$L83</f>
        <v>0</v>
      </c>
      <c r="BA83" s="5">
        <f>'2011'!$L83</f>
        <v>0</v>
      </c>
      <c r="BB83" s="477">
        <f>'2012'!$L83</f>
        <v>0</v>
      </c>
      <c r="BC83" s="612">
        <f>'2000'!$I90</f>
        <v>0</v>
      </c>
      <c r="BD83" s="9">
        <f>'2001'!$H83</f>
        <v>0</v>
      </c>
      <c r="BE83" s="3">
        <f>'2002'!$H83</f>
        <v>0</v>
      </c>
      <c r="BF83" s="3">
        <f>'2003'!$H83</f>
        <v>0</v>
      </c>
      <c r="BG83" s="3">
        <f>'2004'!$H83</f>
        <v>0</v>
      </c>
      <c r="BH83" s="3">
        <f>'2005'!$H83</f>
        <v>0</v>
      </c>
      <c r="BI83" s="3">
        <f>'2006'!$H83</f>
        <v>0</v>
      </c>
      <c r="BJ83" s="3">
        <f>'2007'!$H83</f>
        <v>0</v>
      </c>
      <c r="BK83" s="3">
        <f>'2008'!$H83</f>
        <v>0</v>
      </c>
      <c r="BL83" s="3">
        <f>'2009'!$H83</f>
        <v>0</v>
      </c>
      <c r="BM83" s="5">
        <f>'2010'!$H83</f>
        <v>0</v>
      </c>
      <c r="BN83" s="72">
        <f>'2011'!$H83</f>
        <v>1</v>
      </c>
      <c r="BO83" s="5"/>
      <c r="BP83" s="6">
        <f>'2000'!$P90</f>
        <v>0</v>
      </c>
      <c r="BQ83" s="9">
        <f>'2001'!$O83</f>
        <v>0</v>
      </c>
      <c r="BR83" s="3">
        <f>'2002'!$O83</f>
        <v>0</v>
      </c>
      <c r="BS83" s="3">
        <f>'2003'!$O83</f>
        <v>0</v>
      </c>
      <c r="BT83" s="3">
        <f>'2004'!$O83</f>
        <v>0</v>
      </c>
      <c r="BU83" s="3">
        <f>'2005'!$O83</f>
        <v>0</v>
      </c>
      <c r="BV83" s="3">
        <f>'2006'!O83</f>
        <v>0</v>
      </c>
      <c r="BW83" s="3">
        <f>'2007'!$O83</f>
        <v>0</v>
      </c>
      <c r="BX83" s="3">
        <f>'2008'!$O83</f>
        <v>0</v>
      </c>
      <c r="BY83" s="3">
        <f>'2009'!$O83</f>
        <v>0</v>
      </c>
      <c r="BZ83" s="5">
        <f>'2010'!$O83</f>
        <v>0</v>
      </c>
      <c r="CA83" s="72">
        <f>'2011'!$O83</f>
        <v>0</v>
      </c>
      <c r="CB83" s="5"/>
      <c r="CC83" s="6">
        <f>'2000'!$F90</f>
        <v>0</v>
      </c>
      <c r="CD83" s="9">
        <f>'2001'!$E83</f>
        <v>0</v>
      </c>
      <c r="CE83" s="3">
        <f>'2002'!$E83</f>
        <v>0</v>
      </c>
      <c r="CF83" s="3">
        <f>'2003'!$O83</f>
        <v>0</v>
      </c>
      <c r="CG83" s="3">
        <f>'2004'!$E83</f>
        <v>0</v>
      </c>
      <c r="CH83" s="3">
        <f>'2005'!$E83</f>
        <v>0</v>
      </c>
      <c r="CI83" s="3">
        <f>'2006'!E83</f>
        <v>0</v>
      </c>
      <c r="CJ83" s="3">
        <f>'2007'!$E83</f>
        <v>0</v>
      </c>
      <c r="CK83" s="3">
        <f>'2008'!$E83</f>
        <v>0</v>
      </c>
      <c r="CL83" s="3">
        <f>'2009'!$E83</f>
        <v>0</v>
      </c>
      <c r="CM83" s="5">
        <f>'2010'!$E83</f>
        <v>0</v>
      </c>
      <c r="CN83" s="72">
        <f>'2011'!$E83</f>
        <v>1</v>
      </c>
      <c r="CO83" s="5"/>
      <c r="CP83" s="6">
        <f>'2000'!$L90</f>
        <v>0</v>
      </c>
      <c r="CQ83" s="9">
        <f>'2001'!$K83</f>
        <v>0</v>
      </c>
      <c r="CR83" s="3">
        <f>'2002'!$K83</f>
        <v>0</v>
      </c>
      <c r="CS83" s="3">
        <f>'2003'!$K83</f>
        <v>0</v>
      </c>
      <c r="CT83" s="3">
        <f>'2004'!$K83</f>
        <v>0</v>
      </c>
      <c r="CU83" s="3">
        <f>'2005'!$KM83</f>
        <v>0</v>
      </c>
      <c r="CV83" s="3">
        <f>'2006'!K83</f>
        <v>0</v>
      </c>
      <c r="CW83" s="3">
        <f>'2007'!$K83</f>
        <v>0</v>
      </c>
      <c r="CX83" s="3">
        <f>'2008'!$K83</f>
        <v>0</v>
      </c>
      <c r="CY83" s="3">
        <f>'2009'!$K83</f>
        <v>0</v>
      </c>
      <c r="CZ83" s="5">
        <f>'2010'!$K83</f>
        <v>0</v>
      </c>
      <c r="DA83" s="72">
        <f>'2011'!$K83</f>
        <v>0</v>
      </c>
      <c r="DB83" s="5"/>
      <c r="DC83" s="483" t="str">
        <f>IFERROR('2000'!$S90,"")</f>
        <v/>
      </c>
      <c r="DD83" s="70" t="str">
        <f>IFERROR('2001'!$R83,"")</f>
        <v/>
      </c>
      <c r="DE83" s="70">
        <f>IFERROR('2002'!$R83,)</f>
        <v>0</v>
      </c>
      <c r="DF83" s="70">
        <f>IFERROR('2003'!$R83,)</f>
        <v>0</v>
      </c>
      <c r="DG83" s="70">
        <f>IFERROR('2004'!$R83,)</f>
        <v>0</v>
      </c>
      <c r="DH83" s="70">
        <f>IFERROR('2005'!$R83,)</f>
        <v>0</v>
      </c>
      <c r="DI83" s="70">
        <f>IFERROR('2006'!R83,)</f>
        <v>0</v>
      </c>
      <c r="DJ83" s="70">
        <f>IFERROR('2007'!$R83,)</f>
        <v>0</v>
      </c>
      <c r="DK83" s="70">
        <f>IFERROR('2008'!$R83,)</f>
        <v>0</v>
      </c>
      <c r="DL83" s="70">
        <f>IFERROR('2009'!$R83,)</f>
        <v>0</v>
      </c>
      <c r="DM83" s="485">
        <f>IFERROR('2010'!$R83,)</f>
        <v>0</v>
      </c>
      <c r="DN83" s="486">
        <f>IFERROR('2011'!$R83,)</f>
        <v>0</v>
      </c>
    </row>
    <row r="84" spans="1:118" ht="13.8" thickBot="1">
      <c r="A84" s="3" t="str">
        <f>'2011'!A84</f>
        <v>Marion</v>
      </c>
      <c r="B84" s="3" t="str">
        <f>'2012'!B84</f>
        <v>Stayton Animal Control</v>
      </c>
      <c r="C84" s="3">
        <f>SUM('2000'!G84:I84)</f>
        <v>0</v>
      </c>
      <c r="D84" s="3">
        <f>SUM('2001'!F84:H84)</f>
        <v>0</v>
      </c>
      <c r="E84" s="3">
        <f>'2002'!F84+'2002'!G84+'2002'!H84</f>
        <v>0</v>
      </c>
      <c r="F84" s="3">
        <f>'2003'!F84+'2003'!G84+'2003'!H84</f>
        <v>0</v>
      </c>
      <c r="G84" s="3">
        <f>'2004'!F84+'2004'!G84+'2004'!H84</f>
        <v>0</v>
      </c>
      <c r="H84" s="3">
        <f>SUM('2005'!$F84:$H84)</f>
        <v>0</v>
      </c>
      <c r="I84" s="3">
        <f>SUM('2006'!$F84:$H84)</f>
        <v>0</v>
      </c>
      <c r="J84" s="3">
        <f>SUM('2007'!$F84:$H84)</f>
        <v>0</v>
      </c>
      <c r="K84" s="3">
        <f>SUM('2008'!$F84:$H84)</f>
        <v>0</v>
      </c>
      <c r="L84" s="3">
        <f>SUM('2009'!$F84:$H84)</f>
        <v>0</v>
      </c>
      <c r="M84" s="3">
        <f>SUM('2010'!$F84:$H84)</f>
        <v>3</v>
      </c>
      <c r="N84" s="3">
        <f>SUM('2011'!$F84:$H84)</f>
        <v>0</v>
      </c>
      <c r="O84" s="89">
        <f>SUM('2012'!$F84:$H84)</f>
        <v>0</v>
      </c>
      <c r="P84" s="458">
        <f>'2000'!Q84</f>
        <v>0</v>
      </c>
      <c r="Q84" s="9">
        <f>'2001'!P84</f>
        <v>0</v>
      </c>
      <c r="R84" s="3">
        <f>'2002'!P84</f>
        <v>0</v>
      </c>
      <c r="S84" s="3">
        <f>'2003'!P84</f>
        <v>0</v>
      </c>
      <c r="T84" s="3">
        <f>'2004'!P84</f>
        <v>0</v>
      </c>
      <c r="U84" s="3">
        <f>'2005'!P84</f>
        <v>0</v>
      </c>
      <c r="V84" s="3">
        <f>'2006'!P84</f>
        <v>0</v>
      </c>
      <c r="W84" s="3">
        <f>'2007'!$P84</f>
        <v>0</v>
      </c>
      <c r="X84" s="3">
        <f>'2008'!$P84</f>
        <v>0</v>
      </c>
      <c r="Y84" s="3">
        <f>'2009'!$P84</f>
        <v>0</v>
      </c>
      <c r="Z84" s="3">
        <f>'2010'!$P84</f>
        <v>3</v>
      </c>
      <c r="AA84" s="3">
        <f>'2011'!$P84</f>
        <v>0</v>
      </c>
      <c r="AB84" s="89">
        <f>'2012'!$P84</f>
        <v>0</v>
      </c>
      <c r="AC84" s="6">
        <f>SUM('2000'!$D84:$F84)</f>
        <v>0</v>
      </c>
      <c r="AD84" s="3">
        <f>SUM('2001'!$C84:$E84)</f>
        <v>0</v>
      </c>
      <c r="AE84" s="3">
        <f>SUM('2002'!$C84:$E84)</f>
        <v>0</v>
      </c>
      <c r="AF84" s="3">
        <f>SUM('2003'!$C84:$E84)</f>
        <v>0</v>
      </c>
      <c r="AG84" s="3">
        <f>SUM('2004'!$C84:$E84)</f>
        <v>0</v>
      </c>
      <c r="AH84" s="3">
        <f>SUM('2005'!$C84:$E84)</f>
        <v>0</v>
      </c>
      <c r="AI84" s="3">
        <f>SUM('2006'!$C84:$E84)</f>
        <v>0</v>
      </c>
      <c r="AJ84" s="3">
        <f>SUM('2007'!$C84:$E84)</f>
        <v>0</v>
      </c>
      <c r="AK84" s="3">
        <f>SUM('2008'!$C84:$E84)</f>
        <v>0</v>
      </c>
      <c r="AL84" s="3">
        <f>SUM('2009'!$C84:$E84)</f>
        <v>180</v>
      </c>
      <c r="AM84" s="3">
        <f>SUM('2010'!$C84:$E84)</f>
        <v>126</v>
      </c>
      <c r="AN84" s="3">
        <f>SUM('2011'!$C84:$E84)</f>
        <v>0</v>
      </c>
      <c r="AO84" s="89">
        <f>SUM('2012'!$C84:$E84)</f>
        <v>0</v>
      </c>
      <c r="AP84" s="6">
        <f>'2000'!$M84</f>
        <v>0</v>
      </c>
      <c r="AQ84" s="9">
        <f>'2001'!$L84</f>
        <v>0</v>
      </c>
      <c r="AR84" s="3">
        <f>'2002'!$L84</f>
        <v>0</v>
      </c>
      <c r="AS84" s="3">
        <f>'2003'!$L84</f>
        <v>0</v>
      </c>
      <c r="AT84" s="3">
        <f>'2004'!$L84</f>
        <v>0</v>
      </c>
      <c r="AU84" s="3">
        <f>'2005'!$L84</f>
        <v>0</v>
      </c>
      <c r="AV84" s="3">
        <f>'2006'!L84</f>
        <v>0</v>
      </c>
      <c r="AW84" s="3">
        <f>'2007'!$L84</f>
        <v>0</v>
      </c>
      <c r="AX84" s="3">
        <f>'2008'!$L84</f>
        <v>0</v>
      </c>
      <c r="AY84" s="3">
        <f>'2009'!$L84</f>
        <v>6</v>
      </c>
      <c r="AZ84" s="5">
        <f>'2010'!$L84</f>
        <v>0</v>
      </c>
      <c r="BA84" s="5">
        <f>'2011'!$L84</f>
        <v>0</v>
      </c>
      <c r="BB84" s="477">
        <f>'2012'!$L84</f>
        <v>0</v>
      </c>
      <c r="BC84" s="612">
        <f>'2000'!$I91</f>
        <v>0</v>
      </c>
      <c r="BD84" s="9">
        <f>'2001'!$H84</f>
        <v>0</v>
      </c>
      <c r="BE84" s="3">
        <f>'2002'!$H84</f>
        <v>0</v>
      </c>
      <c r="BF84" s="3">
        <f>'2003'!$H84</f>
        <v>0</v>
      </c>
      <c r="BG84" s="3">
        <f>'2004'!$H84</f>
        <v>0</v>
      </c>
      <c r="BH84" s="3">
        <f>'2005'!$H84</f>
        <v>0</v>
      </c>
      <c r="BI84" s="3">
        <f>'2006'!$H84</f>
        <v>0</v>
      </c>
      <c r="BJ84" s="3">
        <f>'2007'!$H84</f>
        <v>0</v>
      </c>
      <c r="BK84" s="3">
        <f>'2008'!$H84</f>
        <v>0</v>
      </c>
      <c r="BL84" s="3">
        <f>'2009'!$H84</f>
        <v>0</v>
      </c>
      <c r="BM84" s="5">
        <f>'2010'!$H84</f>
        <v>0</v>
      </c>
      <c r="BN84" s="72">
        <f>'2011'!$H84</f>
        <v>0</v>
      </c>
      <c r="BO84" s="5"/>
      <c r="BP84" s="6">
        <f>'2000'!$P91</f>
        <v>0</v>
      </c>
      <c r="BQ84" s="9">
        <f>'2001'!$O84</f>
        <v>0</v>
      </c>
      <c r="BR84" s="3">
        <f>'2002'!$O84</f>
        <v>0</v>
      </c>
      <c r="BS84" s="3">
        <f>'2003'!$O84</f>
        <v>0</v>
      </c>
      <c r="BT84" s="3">
        <f>'2004'!$O84</f>
        <v>0</v>
      </c>
      <c r="BU84" s="3">
        <f>'2005'!$O84</f>
        <v>0</v>
      </c>
      <c r="BV84" s="3">
        <f>'2006'!O84</f>
        <v>0</v>
      </c>
      <c r="BW84" s="3">
        <f>'2007'!$O84</f>
        <v>0</v>
      </c>
      <c r="BX84" s="3">
        <f>'2008'!$O84</f>
        <v>0</v>
      </c>
      <c r="BY84" s="3">
        <f>'2009'!$O84</f>
        <v>0</v>
      </c>
      <c r="BZ84" s="5">
        <f>'2010'!$O84</f>
        <v>0</v>
      </c>
      <c r="CA84" s="72">
        <f>'2011'!$O84</f>
        <v>0</v>
      </c>
      <c r="CB84" s="5"/>
      <c r="CC84" s="6">
        <f>'2000'!$F91</f>
        <v>0</v>
      </c>
      <c r="CD84" s="9">
        <f>'2001'!$E84</f>
        <v>0</v>
      </c>
      <c r="CE84" s="3">
        <f>'2002'!$E84</f>
        <v>0</v>
      </c>
      <c r="CF84" s="3">
        <f>'2003'!$O84</f>
        <v>0</v>
      </c>
      <c r="CG84" s="3">
        <f>'2004'!$E84</f>
        <v>0</v>
      </c>
      <c r="CH84" s="3">
        <f>'2005'!$E84</f>
        <v>0</v>
      </c>
      <c r="CI84" s="3">
        <f>'2006'!E84</f>
        <v>0</v>
      </c>
      <c r="CJ84" s="3">
        <f>'2007'!$E84</f>
        <v>0</v>
      </c>
      <c r="CK84" s="3">
        <f>'2008'!$E84</f>
        <v>0</v>
      </c>
      <c r="CL84" s="3">
        <f>'2009'!$E84</f>
        <v>0</v>
      </c>
      <c r="CM84" s="5">
        <f>'2010'!$E84</f>
        <v>0</v>
      </c>
      <c r="CN84" s="72">
        <f>'2011'!$E84</f>
        <v>0</v>
      </c>
      <c r="CO84" s="5"/>
      <c r="CP84" s="6">
        <f>'2000'!$L91</f>
        <v>0</v>
      </c>
      <c r="CQ84" s="9">
        <f>'2001'!$K84</f>
        <v>0</v>
      </c>
      <c r="CR84" s="3">
        <f>'2002'!$K84</f>
        <v>0</v>
      </c>
      <c r="CS84" s="3">
        <f>'2003'!$K84</f>
        <v>0</v>
      </c>
      <c r="CT84" s="3">
        <f>'2004'!$K84</f>
        <v>0</v>
      </c>
      <c r="CU84" s="3">
        <f>'2005'!$KM84</f>
        <v>0</v>
      </c>
      <c r="CV84" s="3">
        <f>'2006'!K84</f>
        <v>0</v>
      </c>
      <c r="CW84" s="3">
        <f>'2007'!$K84</f>
        <v>0</v>
      </c>
      <c r="CX84" s="3">
        <f>'2008'!$K84</f>
        <v>0</v>
      </c>
      <c r="CY84" s="3">
        <f>'2009'!$K84</f>
        <v>38</v>
      </c>
      <c r="CZ84" s="5">
        <f>'2010'!$K84</f>
        <v>52</v>
      </c>
      <c r="DA84" s="72">
        <f>'2011'!$K84</f>
        <v>0</v>
      </c>
      <c r="DB84" s="5"/>
      <c r="DC84" s="483" t="str">
        <f>IFERROR('2000'!$S91,"")</f>
        <v/>
      </c>
      <c r="DD84" s="70" t="str">
        <f>IFERROR('2001'!$R84,"")</f>
        <v/>
      </c>
      <c r="DE84" s="70">
        <f>IFERROR('2002'!$R84,)</f>
        <v>0</v>
      </c>
      <c r="DF84" s="70">
        <f>IFERROR('2003'!$R84,)</f>
        <v>0</v>
      </c>
      <c r="DG84" s="70">
        <f>IFERROR('2004'!$R84,)</f>
        <v>0</v>
      </c>
      <c r="DH84" s="70">
        <f>IFERROR('2005'!$R84,)</f>
        <v>0</v>
      </c>
      <c r="DI84" s="70">
        <f>IFERROR('2006'!R84,)</f>
        <v>0</v>
      </c>
      <c r="DJ84" s="70">
        <f>IFERROR('2007'!$R84,)</f>
        <v>0</v>
      </c>
      <c r="DK84" s="70">
        <f>IFERROR('2008'!$R84,)</f>
        <v>0</v>
      </c>
      <c r="DL84" s="70">
        <f>IFERROR('2009'!$R84,)</f>
        <v>0.78888888888888886</v>
      </c>
      <c r="DM84" s="485">
        <f>IFERROR('2010'!$R84,)</f>
        <v>0.5714285714285714</v>
      </c>
      <c r="DN84" s="486">
        <f>IFERROR('2011'!$R84,)</f>
        <v>0</v>
      </c>
    </row>
    <row r="85" spans="1:118" ht="14.4" thickTop="1" thickBot="1">
      <c r="A85" s="3" t="str">
        <f>'2011'!A85</f>
        <v>Tillamook</v>
      </c>
      <c r="B85" s="3" t="str">
        <f>'2012'!B85</f>
        <v>Tillamook Animal Shelter</v>
      </c>
      <c r="C85" s="3">
        <f>SUM('2000'!G85:I85)</f>
        <v>81</v>
      </c>
      <c r="D85" s="3">
        <f>SUM('2001'!F85:H85)</f>
        <v>89</v>
      </c>
      <c r="E85" s="3">
        <f>'2002'!F85+'2002'!G85+'2002'!H85</f>
        <v>72</v>
      </c>
      <c r="F85" s="3">
        <f>'2003'!F85+'2003'!G85+'2003'!H85</f>
        <v>45</v>
      </c>
      <c r="G85" s="3">
        <f>'2004'!F85+'2004'!G85+'2004'!H85</f>
        <v>0</v>
      </c>
      <c r="H85" s="3">
        <f>SUM('2005'!$F85:$H85)</f>
        <v>0</v>
      </c>
      <c r="I85" s="3">
        <f>SUM('2006'!$F85:$H85)</f>
        <v>0</v>
      </c>
      <c r="J85" s="3">
        <f>SUM('2007'!$F85:$H85)</f>
        <v>0</v>
      </c>
      <c r="K85" s="3">
        <f>SUM('2008'!$F85:$H85)</f>
        <v>0</v>
      </c>
      <c r="L85" s="3">
        <f>SUM('2009'!$F85:$H85)</f>
        <v>0</v>
      </c>
      <c r="M85" s="3">
        <f>SUM('2010'!$F85:$H85)</f>
        <v>0</v>
      </c>
      <c r="N85" s="3">
        <f>SUM('2011'!$F85:$H85)</f>
        <v>0</v>
      </c>
      <c r="O85" s="89">
        <f>SUM('2012'!$F85:$H85)</f>
        <v>0</v>
      </c>
      <c r="P85" s="458">
        <f>'2000'!Q85</f>
        <v>55</v>
      </c>
      <c r="Q85" s="9">
        <f>'2001'!P85</f>
        <v>65</v>
      </c>
      <c r="R85" s="3">
        <f>'2002'!P85</f>
        <v>55</v>
      </c>
      <c r="S85" s="3">
        <f>'2003'!P85</f>
        <v>30</v>
      </c>
      <c r="T85" s="3">
        <f>'2004'!P85</f>
        <v>0</v>
      </c>
      <c r="U85" s="3">
        <f>'2005'!P85</f>
        <v>0</v>
      </c>
      <c r="V85" s="3">
        <f>'2006'!P85</f>
        <v>0</v>
      </c>
      <c r="W85" s="3">
        <f>'2007'!$P85</f>
        <v>0</v>
      </c>
      <c r="X85" s="3">
        <f>'2008'!$P85</f>
        <v>0</v>
      </c>
      <c r="Y85" s="3">
        <f>'2009'!$P85</f>
        <v>0</v>
      </c>
      <c r="Z85" s="3">
        <f>'2010'!$P85</f>
        <v>0</v>
      </c>
      <c r="AA85" s="3">
        <f>'2011'!$P85</f>
        <v>0</v>
      </c>
      <c r="AB85" s="89">
        <f>'2012'!$P85</f>
        <v>0</v>
      </c>
      <c r="AC85" s="6">
        <f>SUM('2000'!$D85:$F85)</f>
        <v>168</v>
      </c>
      <c r="AD85" s="3">
        <f>SUM('2001'!$C85:$E85)</f>
        <v>132</v>
      </c>
      <c r="AE85" s="3">
        <f>SUM('2002'!$C85:$E85)</f>
        <v>109</v>
      </c>
      <c r="AF85" s="3">
        <f>SUM('2003'!$C85:$E85)</f>
        <v>93</v>
      </c>
      <c r="AG85" s="603">
        <f>AF85+(AI85-AF85)/3</f>
        <v>123.33333333333333</v>
      </c>
      <c r="AH85" s="603">
        <f>AG85+(AI85-AF85)/3</f>
        <v>153.66666666666666</v>
      </c>
      <c r="AI85" s="3">
        <f>SUM('2006'!$C85:$E85)</f>
        <v>184</v>
      </c>
      <c r="AJ85" s="603">
        <f>AVERAGE(AK85,AI85)</f>
        <v>136</v>
      </c>
      <c r="AK85" s="3">
        <f>SUM('2008'!$C85:$E85)</f>
        <v>88</v>
      </c>
      <c r="AL85" s="3">
        <f>SUM('2009'!$C85:$E85)</f>
        <v>151</v>
      </c>
      <c r="AM85" s="3">
        <f>SUM('2010'!$C85:$E85)</f>
        <v>113</v>
      </c>
      <c r="AN85" s="3">
        <f>SUM('2011'!$C85:$E85)</f>
        <v>124</v>
      </c>
      <c r="AO85" s="89">
        <f>SUM('2012'!$C85:$E85)</f>
        <v>192</v>
      </c>
      <c r="AP85" s="6">
        <f>'2000'!$M85</f>
        <v>89</v>
      </c>
      <c r="AQ85" s="9">
        <f>'2001'!$L85</f>
        <v>40</v>
      </c>
      <c r="AR85" s="3">
        <f>'2002'!$L85</f>
        <v>31</v>
      </c>
      <c r="AS85" s="3">
        <f>'2003'!$L85</f>
        <v>34</v>
      </c>
      <c r="AT85" s="603">
        <f>AS85+(AV85-AS85)/3</f>
        <v>27</v>
      </c>
      <c r="AU85" s="603">
        <f>AT85+(AV85-AS85)/3</f>
        <v>20</v>
      </c>
      <c r="AV85" s="3">
        <f>'2006'!L85</f>
        <v>13</v>
      </c>
      <c r="AW85" s="603">
        <f>AVERAGE(AX85,AV85)</f>
        <v>9</v>
      </c>
      <c r="AX85" s="3">
        <f>'2008'!$L85</f>
        <v>5</v>
      </c>
      <c r="AY85" s="3">
        <f>'2009'!$L85</f>
        <v>1</v>
      </c>
      <c r="AZ85" s="5">
        <f>'2010'!$L85</f>
        <v>0</v>
      </c>
      <c r="BA85" s="5">
        <f>'2011'!$L85</f>
        <v>1</v>
      </c>
      <c r="BB85" s="477">
        <f>'2012'!$L85</f>
        <v>1</v>
      </c>
      <c r="BC85" s="612">
        <f>'2000'!$I93</f>
        <v>0</v>
      </c>
      <c r="BD85" s="9">
        <f>'2001'!$H85</f>
        <v>0</v>
      </c>
      <c r="BE85" s="3">
        <f>'2002'!$H85</f>
        <v>0</v>
      </c>
      <c r="BF85" s="3">
        <f>'2003'!$H85</f>
        <v>0</v>
      </c>
      <c r="BG85" s="3">
        <f>'2004'!$H85</f>
        <v>0</v>
      </c>
      <c r="BH85" s="3">
        <f>'2005'!$H85</f>
        <v>0</v>
      </c>
      <c r="BI85" s="3">
        <f>'2006'!$H85</f>
        <v>0</v>
      </c>
      <c r="BJ85" s="3">
        <f>'2007'!$H85</f>
        <v>0</v>
      </c>
      <c r="BK85" s="3">
        <f>'2008'!$H85</f>
        <v>0</v>
      </c>
      <c r="BL85" s="3">
        <f>'2009'!$H85</f>
        <v>0</v>
      </c>
      <c r="BM85" s="5">
        <f>'2010'!$H85</f>
        <v>0</v>
      </c>
      <c r="BN85" s="72">
        <f>'2011'!$H85</f>
        <v>0</v>
      </c>
      <c r="BO85" s="5"/>
      <c r="BP85" s="6">
        <f>'2000'!$P93</f>
        <v>0</v>
      </c>
      <c r="BQ85" s="9">
        <f>'2001'!$O85</f>
        <v>4</v>
      </c>
      <c r="BR85" s="3">
        <f>'2002'!$O85</f>
        <v>0</v>
      </c>
      <c r="BS85" s="3">
        <f>'2003'!$O85</f>
        <v>0</v>
      </c>
      <c r="BT85" s="3">
        <f>'2004'!$O85</f>
        <v>0</v>
      </c>
      <c r="BU85" s="3">
        <f>'2005'!$O85</f>
        <v>0</v>
      </c>
      <c r="BV85" s="3">
        <f>'2006'!O85</f>
        <v>0</v>
      </c>
      <c r="BW85" s="3">
        <f>'2007'!$O85</f>
        <v>0</v>
      </c>
      <c r="BX85" s="3">
        <f>'2008'!$O85</f>
        <v>0</v>
      </c>
      <c r="BY85" s="3">
        <f>'2009'!$O85</f>
        <v>0</v>
      </c>
      <c r="BZ85" s="5">
        <f>'2010'!$O85</f>
        <v>0</v>
      </c>
      <c r="CA85" s="72">
        <f>'2011'!$O85</f>
        <v>0</v>
      </c>
      <c r="CB85" s="5"/>
      <c r="CC85" s="6">
        <f>'2000'!$F93</f>
        <v>0</v>
      </c>
      <c r="CD85" s="9">
        <f>'2001'!$E85</f>
        <v>0</v>
      </c>
      <c r="CE85" s="3">
        <f>'2002'!$E85</f>
        <v>0</v>
      </c>
      <c r="CF85" s="3">
        <f>'2003'!$O85</f>
        <v>0</v>
      </c>
      <c r="CG85" s="3">
        <f>'2004'!$E85</f>
        <v>0</v>
      </c>
      <c r="CH85" s="3">
        <f>'2005'!$E85</f>
        <v>0</v>
      </c>
      <c r="CI85" s="3">
        <f>'2006'!E85</f>
        <v>0</v>
      </c>
      <c r="CJ85" s="3">
        <f>'2007'!$E85</f>
        <v>0</v>
      </c>
      <c r="CK85" s="3">
        <f>'2008'!$E85</f>
        <v>0</v>
      </c>
      <c r="CL85" s="3">
        <f>'2009'!$E85</f>
        <v>0</v>
      </c>
      <c r="CM85" s="5">
        <f>'2010'!$E85</f>
        <v>0</v>
      </c>
      <c r="CN85" s="72">
        <f>'2011'!$E85</f>
        <v>0</v>
      </c>
      <c r="CO85" s="5"/>
      <c r="CP85" s="6">
        <f>'2000'!$L93</f>
        <v>0</v>
      </c>
      <c r="CQ85" s="9">
        <f>'2001'!$K85</f>
        <v>4</v>
      </c>
      <c r="CR85" s="3">
        <f>'2002'!$K85</f>
        <v>2</v>
      </c>
      <c r="CS85" s="3">
        <f>'2003'!$K85</f>
        <v>2</v>
      </c>
      <c r="CT85" s="3">
        <f>'2004'!$K85</f>
        <v>0</v>
      </c>
      <c r="CU85" s="3">
        <f>'2005'!$KM85</f>
        <v>0</v>
      </c>
      <c r="CV85" s="3">
        <f>'2006'!K85</f>
        <v>62</v>
      </c>
      <c r="CW85" s="3">
        <f>'2007'!$K85</f>
        <v>0</v>
      </c>
      <c r="CX85" s="3">
        <f>'2008'!$K85</f>
        <v>10</v>
      </c>
      <c r="CY85" s="3">
        <f>'2009'!$K85</f>
        <v>30</v>
      </c>
      <c r="CZ85" s="5">
        <f>'2010'!$K85</f>
        <v>4</v>
      </c>
      <c r="DA85" s="72">
        <f>'2011'!$K85</f>
        <v>4</v>
      </c>
      <c r="DB85" s="5"/>
      <c r="DC85" s="483">
        <f>IFERROR('2000'!$S93,"")</f>
        <v>0.28917378917378916</v>
      </c>
      <c r="DD85" s="70">
        <f>IFERROR('2001'!$R85,"")</f>
        <v>0.40909090909090912</v>
      </c>
      <c r="DE85" s="70">
        <f>IFERROR('2002'!$R85,)</f>
        <v>0.44954128440366975</v>
      </c>
      <c r="DF85" s="70">
        <f>IFERROR('2003'!$R85,)</f>
        <v>0.44086021505376344</v>
      </c>
      <c r="DG85" s="70">
        <f>IFERROR('2004'!$R85,)</f>
        <v>0</v>
      </c>
      <c r="DH85" s="70">
        <f>IFERROR('2005'!$R85,)</f>
        <v>0</v>
      </c>
      <c r="DI85" s="70">
        <f>IFERROR('2006'!R85,)</f>
        <v>0.44565217391304346</v>
      </c>
      <c r="DJ85" s="70">
        <f>IFERROR('2007'!$R85,)</f>
        <v>0</v>
      </c>
      <c r="DK85" s="70">
        <f>IFERROR('2008'!$R85,)</f>
        <v>0.39772727272727271</v>
      </c>
      <c r="DL85" s="70">
        <f>IFERROR('2009'!$R85,)</f>
        <v>0.29139072847682118</v>
      </c>
      <c r="DM85" s="485">
        <f>IFERROR('2010'!$R85,)</f>
        <v>0.4247787610619469</v>
      </c>
      <c r="DN85" s="486">
        <f>IFERROR('2011'!$R85,)</f>
        <v>0.41129032258064518</v>
      </c>
    </row>
    <row r="86" spans="1:118" ht="13.8" thickTop="1">
      <c r="A86" s="3" t="str">
        <f>'2011'!A86</f>
        <v>Tillamook</v>
      </c>
      <c r="B86" s="3" t="str">
        <f>'2012'!B86</f>
        <v>United Paws of Tillamook</v>
      </c>
      <c r="C86" s="3">
        <f>SUM('2000'!G86:I86)</f>
        <v>0</v>
      </c>
      <c r="D86" s="3">
        <f>SUM('2001'!F86:H86)</f>
        <v>0</v>
      </c>
      <c r="E86" s="3">
        <f>'2002'!F86+'2002'!G86+'2002'!H86</f>
        <v>0</v>
      </c>
      <c r="F86" s="3">
        <f>'2003'!F86+'2003'!G86+'2003'!H86</f>
        <v>0</v>
      </c>
      <c r="G86" s="3">
        <f>'2004'!F86+'2004'!G86+'2004'!H86</f>
        <v>0</v>
      </c>
      <c r="H86" s="3">
        <f>SUM('2005'!$F86:$H86)</f>
        <v>0</v>
      </c>
      <c r="I86" s="3">
        <f>SUM('2006'!$F86:$H86)</f>
        <v>0</v>
      </c>
      <c r="J86" s="3">
        <f>SUM('2007'!$F86:$H86)</f>
        <v>0</v>
      </c>
      <c r="K86" s="3">
        <f>SUM('2008'!$F86:$H86)</f>
        <v>0</v>
      </c>
      <c r="L86" s="3">
        <f>SUM('2009'!$F86:$H86)</f>
        <v>0</v>
      </c>
      <c r="M86" s="3">
        <f>SUM('2010'!$F86:$H86)</f>
        <v>0</v>
      </c>
      <c r="N86" s="3">
        <f>SUM('2011'!$F86:$H86)</f>
        <v>0</v>
      </c>
      <c r="O86" s="89">
        <f>SUM('2012'!$F86:$H86)</f>
        <v>0</v>
      </c>
      <c r="P86" s="458">
        <f>'2000'!Q86</f>
        <v>0</v>
      </c>
      <c r="Q86" s="9">
        <f>'2001'!P86</f>
        <v>0</v>
      </c>
      <c r="R86" s="3">
        <f>'2002'!P86</f>
        <v>0</v>
      </c>
      <c r="S86" s="3">
        <f>'2003'!P86</f>
        <v>0</v>
      </c>
      <c r="T86" s="3">
        <f>'2004'!P86</f>
        <v>0</v>
      </c>
      <c r="U86" s="3">
        <f>'2005'!P86</f>
        <v>0</v>
      </c>
      <c r="V86" s="3">
        <f>'2006'!P86</f>
        <v>0</v>
      </c>
      <c r="W86" s="3">
        <f>'2007'!$P86</f>
        <v>0</v>
      </c>
      <c r="X86" s="3">
        <f>'2008'!$P86</f>
        <v>0</v>
      </c>
      <c r="Y86" s="3">
        <f>'2009'!$P86</f>
        <v>0</v>
      </c>
      <c r="Z86" s="3">
        <f>'2010'!$P86</f>
        <v>0</v>
      </c>
      <c r="AA86" s="3">
        <f>'2011'!$P86</f>
        <v>0</v>
      </c>
      <c r="AB86" s="89">
        <f>'2012'!$P86</f>
        <v>0</v>
      </c>
      <c r="AC86" s="6">
        <f>SUM('2000'!$D86:$F86)</f>
        <v>0</v>
      </c>
      <c r="AD86" s="3">
        <f>SUM('2001'!$C86:$E86)</f>
        <v>0</v>
      </c>
      <c r="AE86" s="3">
        <f>SUM('2002'!$C86:$E86)</f>
        <v>0</v>
      </c>
      <c r="AF86" s="3">
        <f>SUM('2003'!$C86:$E86)</f>
        <v>0</v>
      </c>
      <c r="AG86" s="3">
        <f>SUM('2004'!$C86:$E86)</f>
        <v>0</v>
      </c>
      <c r="AH86" s="3">
        <f>SUM('2005'!$C86:$E86)</f>
        <v>0</v>
      </c>
      <c r="AI86" s="3">
        <f>SUM('2006'!$C86:$E86)</f>
        <v>0</v>
      </c>
      <c r="AJ86" s="3">
        <f>SUM('2007'!$C86:$E86)</f>
        <v>0</v>
      </c>
      <c r="AK86" s="3">
        <f>SUM('2008'!$C86:$E86)</f>
        <v>0</v>
      </c>
      <c r="AL86" s="3">
        <f>SUM('2009'!$C86:$E86)</f>
        <v>0</v>
      </c>
      <c r="AM86" s="3">
        <f>SUM('2010'!$C86:$E86)</f>
        <v>0</v>
      </c>
      <c r="AN86" s="3">
        <f>SUM('2011'!$C86:$E86)</f>
        <v>0</v>
      </c>
      <c r="AO86" s="89">
        <f>SUM('2012'!$C86:$E86)</f>
        <v>0</v>
      </c>
      <c r="AP86" s="6">
        <f>'2000'!$M86</f>
        <v>0</v>
      </c>
      <c r="AQ86" s="9">
        <f>'2001'!$L86</f>
        <v>0</v>
      </c>
      <c r="AR86" s="3">
        <f>'2002'!$L86</f>
        <v>0</v>
      </c>
      <c r="AS86" s="3">
        <f>'2003'!$L86</f>
        <v>0</v>
      </c>
      <c r="AT86" s="3">
        <f>'2004'!$L86</f>
        <v>0</v>
      </c>
      <c r="AU86" s="3">
        <f>'2005'!$L86</f>
        <v>0</v>
      </c>
      <c r="AV86" s="3">
        <f>'2006'!L86</f>
        <v>0</v>
      </c>
      <c r="AW86" s="3">
        <f>'2007'!$L86</f>
        <v>0</v>
      </c>
      <c r="AX86" s="3">
        <f>'2008'!$L86</f>
        <v>0</v>
      </c>
      <c r="AY86" s="3">
        <f>'2009'!$L86</f>
        <v>0</v>
      </c>
      <c r="AZ86" s="5">
        <f>'2010'!$L86</f>
        <v>0</v>
      </c>
      <c r="BA86" s="5">
        <f>'2011'!$L86</f>
        <v>0</v>
      </c>
      <c r="BB86" s="477">
        <f>'2012'!$L86</f>
        <v>0</v>
      </c>
      <c r="BC86" s="612">
        <f>'2000'!$I94</f>
        <v>0</v>
      </c>
      <c r="BD86" s="9">
        <f>'2001'!$H86</f>
        <v>0</v>
      </c>
      <c r="BE86" s="3">
        <f>'2002'!$H86</f>
        <v>0</v>
      </c>
      <c r="BF86" s="3">
        <f>'2003'!$H86</f>
        <v>0</v>
      </c>
      <c r="BG86" s="3">
        <f>'2004'!$H86</f>
        <v>0</v>
      </c>
      <c r="BH86" s="3">
        <f>'2005'!$H86</f>
        <v>0</v>
      </c>
      <c r="BI86" s="3">
        <f>'2006'!$H86</f>
        <v>0</v>
      </c>
      <c r="BJ86" s="3">
        <f>'2007'!$H86</f>
        <v>0</v>
      </c>
      <c r="BK86" s="3">
        <f>'2008'!$H86</f>
        <v>0</v>
      </c>
      <c r="BL86" s="3">
        <f>'2009'!$H86</f>
        <v>0</v>
      </c>
      <c r="BM86" s="5">
        <f>'2010'!$H86</f>
        <v>0</v>
      </c>
      <c r="BN86" s="72">
        <f>'2011'!$H86</f>
        <v>0</v>
      </c>
      <c r="BO86" s="5"/>
      <c r="BP86" s="6">
        <f>'2000'!$P94</f>
        <v>0</v>
      </c>
      <c r="BQ86" s="9">
        <f>'2001'!$O86</f>
        <v>0</v>
      </c>
      <c r="BR86" s="3">
        <f>'2002'!$O86</f>
        <v>0</v>
      </c>
      <c r="BS86" s="3">
        <f>'2003'!$O86</f>
        <v>0</v>
      </c>
      <c r="BT86" s="3">
        <f>'2004'!$O86</f>
        <v>0</v>
      </c>
      <c r="BU86" s="3">
        <f>'2005'!$O86</f>
        <v>0</v>
      </c>
      <c r="BV86" s="3">
        <f>'2006'!O86</f>
        <v>0</v>
      </c>
      <c r="BW86" s="3">
        <f>'2007'!$O86</f>
        <v>0</v>
      </c>
      <c r="BX86" s="3">
        <f>'2008'!$O86</f>
        <v>0</v>
      </c>
      <c r="BY86" s="3">
        <f>'2009'!$O86</f>
        <v>0</v>
      </c>
      <c r="BZ86" s="5">
        <f>'2010'!$O86</f>
        <v>0</v>
      </c>
      <c r="CA86" s="72">
        <f>'2011'!$O86</f>
        <v>0</v>
      </c>
      <c r="CB86" s="5"/>
      <c r="CC86" s="6">
        <f>'2000'!$F94</f>
        <v>0</v>
      </c>
      <c r="CD86" s="9">
        <f>'2001'!$E86</f>
        <v>0</v>
      </c>
      <c r="CE86" s="3">
        <f>'2002'!$E86</f>
        <v>0</v>
      </c>
      <c r="CF86" s="3">
        <f>'2003'!$O86</f>
        <v>0</v>
      </c>
      <c r="CG86" s="3">
        <f>'2004'!$E86</f>
        <v>0</v>
      </c>
      <c r="CH86" s="3">
        <f>'2005'!$E86</f>
        <v>0</v>
      </c>
      <c r="CI86" s="3">
        <f>'2006'!E86</f>
        <v>0</v>
      </c>
      <c r="CJ86" s="3">
        <f>'2007'!$E86</f>
        <v>0</v>
      </c>
      <c r="CK86" s="3">
        <f>'2008'!$E86</f>
        <v>0</v>
      </c>
      <c r="CL86" s="3">
        <f>'2009'!$E86</f>
        <v>0</v>
      </c>
      <c r="CM86" s="5">
        <f>'2010'!$E86</f>
        <v>0</v>
      </c>
      <c r="CN86" s="72">
        <f>'2011'!$E86</f>
        <v>0</v>
      </c>
      <c r="CO86" s="5"/>
      <c r="CP86" s="6">
        <f>'2000'!$L94</f>
        <v>0</v>
      </c>
      <c r="CQ86" s="9">
        <f>'2001'!$K86</f>
        <v>0</v>
      </c>
      <c r="CR86" s="3">
        <f>'2002'!$K86</f>
        <v>0</v>
      </c>
      <c r="CS86" s="3">
        <f>'2003'!$K86</f>
        <v>0</v>
      </c>
      <c r="CT86" s="3">
        <f>'2004'!$K86</f>
        <v>0</v>
      </c>
      <c r="CU86" s="3">
        <f>'2005'!$KM86</f>
        <v>0</v>
      </c>
      <c r="CV86" s="3">
        <f>'2006'!K86</f>
        <v>0</v>
      </c>
      <c r="CW86" s="3">
        <f>'2007'!$K86</f>
        <v>0</v>
      </c>
      <c r="CX86" s="3">
        <f>'2008'!$K86</f>
        <v>0</v>
      </c>
      <c r="CY86" s="3">
        <f>'2009'!$K86</f>
        <v>0</v>
      </c>
      <c r="CZ86" s="5">
        <f>'2010'!$K86</f>
        <v>0</v>
      </c>
      <c r="DA86" s="72">
        <f>'2011'!$K86</f>
        <v>0</v>
      </c>
      <c r="DB86" s="5"/>
      <c r="DC86" s="483" t="str">
        <f>IFERROR('2000'!$S94,"")</f>
        <v/>
      </c>
      <c r="DD86" s="70" t="str">
        <f>IFERROR('2001'!$R86,"")</f>
        <v/>
      </c>
      <c r="DE86" s="70">
        <f>IFERROR('2002'!$R86,)</f>
        <v>0</v>
      </c>
      <c r="DF86" s="70">
        <f>IFERROR('2003'!$R86,)</f>
        <v>0</v>
      </c>
      <c r="DG86" s="70">
        <f>IFERROR('2004'!$R86,)</f>
        <v>0</v>
      </c>
      <c r="DH86" s="70">
        <f>IFERROR('2005'!$R86,)</f>
        <v>0</v>
      </c>
      <c r="DI86" s="70">
        <f>IFERROR('2006'!R86,)</f>
        <v>0</v>
      </c>
      <c r="DJ86" s="70">
        <f>IFERROR('2007'!$R86,)</f>
        <v>0</v>
      </c>
      <c r="DK86" s="70">
        <f>IFERROR('2008'!$R86,)</f>
        <v>0</v>
      </c>
      <c r="DL86" s="70">
        <f>IFERROR('2009'!$R86,)</f>
        <v>0</v>
      </c>
      <c r="DM86" s="485">
        <f>IFERROR('2010'!$R86,)</f>
        <v>0</v>
      </c>
      <c r="DN86" s="486">
        <f>IFERROR('2011'!$R86,)</f>
        <v>0</v>
      </c>
    </row>
    <row r="87" spans="1:118" ht="13.8" thickBot="1">
      <c r="A87" s="3" t="str">
        <f>'2011'!A87</f>
        <v>Wallowa</v>
      </c>
      <c r="B87" s="3" t="str">
        <f>'2012'!B87</f>
        <v>Wallowa County Humane Society</v>
      </c>
      <c r="C87" s="3">
        <f>SUM('2000'!G87:I87)</f>
        <v>0</v>
      </c>
      <c r="D87" s="3">
        <f>SUM('2001'!F87:H87)</f>
        <v>0</v>
      </c>
      <c r="E87" s="3">
        <f>'2002'!F87+'2002'!G87+'2002'!H87</f>
        <v>0</v>
      </c>
      <c r="F87" s="3">
        <f>'2003'!F87+'2003'!G87+'2003'!H87</f>
        <v>0</v>
      </c>
      <c r="G87" s="3">
        <f>'2004'!F87+'2004'!G87+'2004'!H87</f>
        <v>0</v>
      </c>
      <c r="H87" s="3">
        <f>SUM('2005'!$F87:$H87)</f>
        <v>0</v>
      </c>
      <c r="I87" s="3">
        <f>SUM('2006'!$F87:$H87)</f>
        <v>0</v>
      </c>
      <c r="J87" s="3">
        <f>SUM('2007'!$F87:$H87)</f>
        <v>0</v>
      </c>
      <c r="K87" s="3">
        <f>SUM('2008'!$F87:$H87)</f>
        <v>40</v>
      </c>
      <c r="L87" s="3">
        <f>SUM('2009'!$F87:$H87)</f>
        <v>61</v>
      </c>
      <c r="M87" s="3">
        <f>SUM('2010'!$F87:$H87)</f>
        <v>60</v>
      </c>
      <c r="N87" s="3">
        <f>SUM('2011'!$F87:$H87)</f>
        <v>0</v>
      </c>
      <c r="O87" s="89">
        <f>SUM('2012'!$F87:$H87)</f>
        <v>0</v>
      </c>
      <c r="P87" s="458">
        <f>'2000'!Q87</f>
        <v>0</v>
      </c>
      <c r="Q87" s="9">
        <f>'2001'!P87</f>
        <v>0</v>
      </c>
      <c r="R87" s="3">
        <f>'2002'!P87</f>
        <v>0</v>
      </c>
      <c r="S87" s="3">
        <f>'2003'!P87</f>
        <v>0</v>
      </c>
      <c r="T87" s="3">
        <f>'2004'!P87</f>
        <v>0</v>
      </c>
      <c r="U87" s="3">
        <f>'2005'!P87</f>
        <v>0</v>
      </c>
      <c r="V87" s="3">
        <f>'2006'!P87</f>
        <v>0</v>
      </c>
      <c r="W87" s="3">
        <f>'2007'!$P87</f>
        <v>0</v>
      </c>
      <c r="X87" s="3">
        <f>'2008'!$P87</f>
        <v>6</v>
      </c>
      <c r="Y87" s="3">
        <f>'2009'!$P87</f>
        <v>10</v>
      </c>
      <c r="Z87" s="3">
        <f>'2010'!$P87</f>
        <v>6</v>
      </c>
      <c r="AA87" s="3">
        <f>'2011'!$P87</f>
        <v>2</v>
      </c>
      <c r="AB87" s="89">
        <f>'2012'!$P87</f>
        <v>0</v>
      </c>
      <c r="AC87" s="6">
        <f>SUM('2000'!$D87:$F87)</f>
        <v>0</v>
      </c>
      <c r="AD87" s="3">
        <f>SUM('2001'!$C87:$E87)</f>
        <v>0</v>
      </c>
      <c r="AE87" s="3">
        <f>SUM('2002'!$C87:$E87)</f>
        <v>0</v>
      </c>
      <c r="AF87" s="3">
        <f>SUM('2003'!$C87:$E87)</f>
        <v>0</v>
      </c>
      <c r="AG87" s="3">
        <f>SUM('2004'!$C87:$E87)</f>
        <v>0</v>
      </c>
      <c r="AH87" s="3">
        <f>SUM('2005'!$C87:$E87)</f>
        <v>0</v>
      </c>
      <c r="AI87" s="3">
        <f>SUM('2006'!$C87:$E87)</f>
        <v>0</v>
      </c>
      <c r="AJ87" s="3">
        <f>SUM('2007'!$C87:$E87)</f>
        <v>0</v>
      </c>
      <c r="AK87" s="3">
        <f>SUM('2008'!$C87:$E87)</f>
        <v>6</v>
      </c>
      <c r="AL87" s="3">
        <f>SUM('2009'!$C87:$E87)</f>
        <v>13</v>
      </c>
      <c r="AM87" s="3">
        <f>SUM('2010'!$C87:$E87)</f>
        <v>12</v>
      </c>
      <c r="AN87" s="3">
        <f>SUM('2011'!$C87:$E87)</f>
        <v>0</v>
      </c>
      <c r="AO87" s="89">
        <f>SUM('2012'!$C87:$E87)</f>
        <v>0</v>
      </c>
      <c r="AP87" s="6">
        <f>'2000'!$M87</f>
        <v>0</v>
      </c>
      <c r="AQ87" s="9">
        <f>'2001'!$L87</f>
        <v>0</v>
      </c>
      <c r="AR87" s="3">
        <f>'2002'!$L87</f>
        <v>0</v>
      </c>
      <c r="AS87" s="3">
        <f>'2003'!$L87</f>
        <v>0</v>
      </c>
      <c r="AT87" s="3">
        <f>'2004'!$L87</f>
        <v>0</v>
      </c>
      <c r="AU87" s="3">
        <f>'2005'!$L87</f>
        <v>0</v>
      </c>
      <c r="AV87" s="3">
        <f>'2006'!L87</f>
        <v>0</v>
      </c>
      <c r="AW87" s="3">
        <f>'2007'!$L87</f>
        <v>0</v>
      </c>
      <c r="AX87" s="3">
        <f>'2008'!$L87</f>
        <v>0</v>
      </c>
      <c r="AY87" s="3">
        <f>'2009'!$L87</f>
        <v>0</v>
      </c>
      <c r="AZ87" s="5">
        <f>'2010'!$L87</f>
        <v>0</v>
      </c>
      <c r="BA87" s="5">
        <f>'2011'!$L87</f>
        <v>0</v>
      </c>
      <c r="BB87" s="477">
        <f>'2012'!$L87</f>
        <v>0</v>
      </c>
      <c r="BC87" s="612">
        <f>'2000'!$I95</f>
        <v>56</v>
      </c>
      <c r="BD87" s="9">
        <f>'2001'!$H87</f>
        <v>0</v>
      </c>
      <c r="BE87" s="3">
        <f>'2002'!$H87</f>
        <v>0</v>
      </c>
      <c r="BF87" s="3">
        <f>'2003'!$H87</f>
        <v>0</v>
      </c>
      <c r="BG87" s="3">
        <f>'2004'!$H87</f>
        <v>0</v>
      </c>
      <c r="BH87" s="3">
        <f>'2005'!$H87</f>
        <v>0</v>
      </c>
      <c r="BI87" s="3">
        <f>'2006'!$H87</f>
        <v>0</v>
      </c>
      <c r="BJ87" s="3">
        <f>'2007'!$H87</f>
        <v>0</v>
      </c>
      <c r="BK87" s="3">
        <f>'2008'!$H87</f>
        <v>0</v>
      </c>
      <c r="BL87" s="3">
        <f>'2009'!$H87</f>
        <v>0</v>
      </c>
      <c r="BM87" s="5">
        <f>'2010'!$H87</f>
        <v>0</v>
      </c>
      <c r="BN87" s="72">
        <f>'2011'!$H87</f>
        <v>0</v>
      </c>
      <c r="BO87" s="5"/>
      <c r="BP87" s="6">
        <f>'2000'!$P95</f>
        <v>236</v>
      </c>
      <c r="BQ87" s="9">
        <f>'2001'!$O87</f>
        <v>0</v>
      </c>
      <c r="BR87" s="3">
        <f>'2002'!$O87</f>
        <v>0</v>
      </c>
      <c r="BS87" s="3">
        <f>'2003'!$O87</f>
        <v>0</v>
      </c>
      <c r="BT87" s="3">
        <f>'2004'!$O87</f>
        <v>0</v>
      </c>
      <c r="BU87" s="3">
        <f>'2005'!$O87</f>
        <v>0</v>
      </c>
      <c r="BV87" s="3">
        <f>'2006'!O87</f>
        <v>0</v>
      </c>
      <c r="BW87" s="3">
        <f>'2007'!$O87</f>
        <v>0</v>
      </c>
      <c r="BX87" s="3">
        <f>'2008'!$O87</f>
        <v>0</v>
      </c>
      <c r="BY87" s="3">
        <f>'2009'!$O87</f>
        <v>0</v>
      </c>
      <c r="BZ87" s="5">
        <f>'2010'!$O87</f>
        <v>0</v>
      </c>
      <c r="CA87" s="72">
        <f>'2011'!$O87</f>
        <v>0</v>
      </c>
      <c r="CB87" s="5"/>
      <c r="CC87" s="6">
        <f>'2000'!$F95</f>
        <v>96</v>
      </c>
      <c r="CD87" s="9">
        <f>'2001'!$E87</f>
        <v>0</v>
      </c>
      <c r="CE87" s="3">
        <f>'2002'!$E87</f>
        <v>0</v>
      </c>
      <c r="CF87" s="3">
        <f>'2003'!$O87</f>
        <v>0</v>
      </c>
      <c r="CG87" s="3">
        <f>'2004'!$E87</f>
        <v>0</v>
      </c>
      <c r="CH87" s="3">
        <f>'2005'!$E87</f>
        <v>0</v>
      </c>
      <c r="CI87" s="3" t="str">
        <f>'2006'!E87</f>
        <v xml:space="preserve">e </v>
      </c>
      <c r="CJ87" s="3">
        <f>'2007'!$E87</f>
        <v>0</v>
      </c>
      <c r="CK87" s="3">
        <f>'2008'!$E87</f>
        <v>0</v>
      </c>
      <c r="CL87" s="3">
        <f>'2009'!$E87</f>
        <v>0</v>
      </c>
      <c r="CM87" s="5">
        <f>'2010'!$E87</f>
        <v>10</v>
      </c>
      <c r="CN87" s="72">
        <f>'2011'!$E87</f>
        <v>0</v>
      </c>
      <c r="CO87" s="5"/>
      <c r="CP87" s="6">
        <f>'2000'!$L95</f>
        <v>951</v>
      </c>
      <c r="CQ87" s="9">
        <f>'2001'!$K87</f>
        <v>0</v>
      </c>
      <c r="CR87" s="3">
        <f>'2002'!$K87</f>
        <v>0</v>
      </c>
      <c r="CS87" s="3">
        <f>'2003'!$K87</f>
        <v>0</v>
      </c>
      <c r="CT87" s="3">
        <f>'2004'!$K87</f>
        <v>0</v>
      </c>
      <c r="CU87" s="3">
        <f>'2005'!$KM87</f>
        <v>0</v>
      </c>
      <c r="CV87" s="3">
        <f>'2006'!K87</f>
        <v>0</v>
      </c>
      <c r="CW87" s="3">
        <f>'2007'!$K87</f>
        <v>0</v>
      </c>
      <c r="CX87" s="3">
        <f>'2008'!$K87</f>
        <v>0</v>
      </c>
      <c r="CY87" s="3">
        <f>'2009'!$K87</f>
        <v>0</v>
      </c>
      <c r="CZ87" s="5">
        <f>'2010'!$K87</f>
        <v>0</v>
      </c>
      <c r="DA87" s="72">
        <f>'2011'!$K87</f>
        <v>0</v>
      </c>
      <c r="DB87" s="5"/>
      <c r="DC87" s="483">
        <f>IFERROR('2000'!$S95,"")</f>
        <v>0</v>
      </c>
      <c r="DD87" s="70" t="str">
        <f>IFERROR('2001'!$R87,"")</f>
        <v/>
      </c>
      <c r="DE87" s="70">
        <f>IFERROR('2002'!$R87,)</f>
        <v>0</v>
      </c>
      <c r="DF87" s="70">
        <f>IFERROR('2003'!$R87,)</f>
        <v>0</v>
      </c>
      <c r="DG87" s="70">
        <f>IFERROR('2004'!$R87,)</f>
        <v>0</v>
      </c>
      <c r="DH87" s="70">
        <f>IFERROR('2005'!$R87,)</f>
        <v>0</v>
      </c>
      <c r="DI87" s="70">
        <f>IFERROR('2006'!R87,)</f>
        <v>0</v>
      </c>
      <c r="DJ87" s="70">
        <f>IFERROR('2007'!$R87,)</f>
        <v>0</v>
      </c>
      <c r="DK87" s="70">
        <f>IFERROR('2008'!$R87,)</f>
        <v>0.66666666666666663</v>
      </c>
      <c r="DL87" s="70">
        <f>IFERROR('2009'!$R87,)</f>
        <v>0.53846153846153844</v>
      </c>
      <c r="DM87" s="485">
        <f>IFERROR('2010'!$R87,)</f>
        <v>0</v>
      </c>
      <c r="DN87" s="486">
        <f>IFERROR('2011'!$R87,)</f>
        <v>0</v>
      </c>
    </row>
    <row r="88" spans="1:118" ht="14.4" thickTop="1" thickBot="1">
      <c r="A88" s="3" t="str">
        <f>'2011'!A88</f>
        <v>Wasco</v>
      </c>
      <c r="B88" s="3" t="str">
        <f>'2012'!B88</f>
        <v xml:space="preserve">Wasco County Humane Society </v>
      </c>
      <c r="C88" s="3">
        <f>SUM('2000'!G88:I88)</f>
        <v>812</v>
      </c>
      <c r="D88" s="3">
        <f>SUM('2001'!F88:H88)</f>
        <v>677</v>
      </c>
      <c r="E88" s="3">
        <f>'2002'!F88+'2002'!G88+'2002'!H88</f>
        <v>624</v>
      </c>
      <c r="F88" s="3">
        <f>'2003'!F88+'2003'!G88+'2003'!H88</f>
        <v>589</v>
      </c>
      <c r="G88" s="3">
        <f>'2004'!F88+'2004'!G88+'2004'!H88</f>
        <v>360</v>
      </c>
      <c r="H88" s="3">
        <f>SUM('2005'!$F88:$H88)</f>
        <v>0</v>
      </c>
      <c r="I88" s="3">
        <f>SUM('2006'!$F88:$H88)</f>
        <v>0</v>
      </c>
      <c r="J88" s="3">
        <f>SUM('2007'!$F88:$H88)</f>
        <v>0</v>
      </c>
      <c r="K88" s="3">
        <f>SUM('2008'!$F88:$H88)</f>
        <v>0</v>
      </c>
      <c r="L88" s="3">
        <f>SUM('2009'!$F88:$H88)</f>
        <v>0</v>
      </c>
      <c r="M88" s="3">
        <f>SUM('2010'!$F88:$H88)</f>
        <v>0</v>
      </c>
      <c r="N88" s="3">
        <f>SUM('2011'!$F88:$H88)</f>
        <v>0</v>
      </c>
      <c r="O88" s="89">
        <f>SUM('2012'!$F88:$H88)</f>
        <v>0</v>
      </c>
      <c r="P88" s="458">
        <f>'2000'!Q88</f>
        <v>733</v>
      </c>
      <c r="Q88" s="9">
        <f>'2001'!P88</f>
        <v>581</v>
      </c>
      <c r="R88" s="3">
        <f>'2002'!P88</f>
        <v>514</v>
      </c>
      <c r="S88" s="603">
        <f>AVERAGE(T88,R88)</f>
        <v>424</v>
      </c>
      <c r="T88" s="3">
        <f>'2004'!P88</f>
        <v>334</v>
      </c>
      <c r="U88" s="3">
        <f>'2005'!P88</f>
        <v>0</v>
      </c>
      <c r="V88" s="3">
        <f>'2006'!P88</f>
        <v>0</v>
      </c>
      <c r="W88" s="3">
        <f>'2007'!$P88</f>
        <v>0</v>
      </c>
      <c r="X88" s="3">
        <f>'2008'!$P88</f>
        <v>0</v>
      </c>
      <c r="Y88" s="3">
        <f>'2009'!$P88</f>
        <v>0</v>
      </c>
      <c r="Z88" s="3">
        <f>'2010'!$P88</f>
        <v>0</v>
      </c>
      <c r="AA88" s="3">
        <f>'2011'!$P88</f>
        <v>0</v>
      </c>
      <c r="AB88" s="89">
        <f>'2012'!$P88</f>
        <v>0</v>
      </c>
      <c r="AC88" s="6">
        <f>SUM('2000'!$D88:$F88)</f>
        <v>751</v>
      </c>
      <c r="AD88" s="3">
        <f>SUM('2001'!$C88:$E88)</f>
        <v>546</v>
      </c>
      <c r="AE88" s="3">
        <f>SUM('2002'!$C88:$E88)</f>
        <v>753</v>
      </c>
      <c r="AF88" s="3">
        <f>SUM('2003'!$C88:$E88)</f>
        <v>762</v>
      </c>
      <c r="AG88" s="3">
        <f>SUM('2004'!$C88:$E88)</f>
        <v>290</v>
      </c>
      <c r="AH88" s="3">
        <f>SUM('2005'!$C88:$E88)</f>
        <v>0</v>
      </c>
      <c r="AI88" s="3">
        <f>SUM('2006'!$C88:$E88)</f>
        <v>0</v>
      </c>
      <c r="AJ88" s="3">
        <f>SUM('2007'!$C88:$E88)</f>
        <v>0</v>
      </c>
      <c r="AK88" s="3">
        <f>SUM('2008'!$C88:$E88)</f>
        <v>0</v>
      </c>
      <c r="AL88" s="3">
        <f>SUM('2009'!$C88:$E88)</f>
        <v>0</v>
      </c>
      <c r="AM88" s="3">
        <f>SUM('2010'!$C88:$E88)</f>
        <v>0</v>
      </c>
      <c r="AN88" s="3">
        <f>SUM('2011'!$C88:$E88)</f>
        <v>0</v>
      </c>
      <c r="AO88" s="89">
        <f>SUM('2012'!$C88:$E88)</f>
        <v>0</v>
      </c>
      <c r="AP88" s="6">
        <f>'2000'!$M88</f>
        <v>390</v>
      </c>
      <c r="AQ88" s="9">
        <f>'2001'!$L88</f>
        <v>234</v>
      </c>
      <c r="AR88" s="3">
        <f>'2002'!$L88</f>
        <v>285</v>
      </c>
      <c r="AS88" s="3">
        <f>'2003'!$L88</f>
        <v>0</v>
      </c>
      <c r="AT88" s="3">
        <f>'2004'!$L88</f>
        <v>183</v>
      </c>
      <c r="AU88" s="3">
        <f>'2005'!$L88</f>
        <v>0</v>
      </c>
      <c r="AV88" s="3">
        <f>'2006'!L88</f>
        <v>0</v>
      </c>
      <c r="AW88" s="3">
        <f>'2007'!$L88</f>
        <v>0</v>
      </c>
      <c r="AX88" s="3">
        <f>'2008'!$L88</f>
        <v>0</v>
      </c>
      <c r="AY88" s="3">
        <f>'2009'!$L88</f>
        <v>0</v>
      </c>
      <c r="AZ88" s="5">
        <f>'2010'!$L88</f>
        <v>0</v>
      </c>
      <c r="BA88" s="5">
        <f>'2011'!$L88</f>
        <v>0</v>
      </c>
      <c r="BB88" s="477">
        <f>'2012'!$L88</f>
        <v>0</v>
      </c>
      <c r="BC88" s="612">
        <f>'2000'!$I96</f>
        <v>0</v>
      </c>
      <c r="BD88" s="9">
        <f>'2001'!$H88</f>
        <v>1</v>
      </c>
      <c r="BE88" s="3">
        <f>'2002'!$H88</f>
        <v>1</v>
      </c>
      <c r="BF88" s="3">
        <f>'2003'!$H88</f>
        <v>1</v>
      </c>
      <c r="BG88" s="3">
        <f>'2004'!$H88</f>
        <v>0</v>
      </c>
      <c r="BH88" s="3">
        <f>'2005'!$H88</f>
        <v>0</v>
      </c>
      <c r="BI88" s="3">
        <f>'2006'!$H88</f>
        <v>0</v>
      </c>
      <c r="BJ88" s="3">
        <f>'2007'!$H88</f>
        <v>0</v>
      </c>
      <c r="BK88" s="3">
        <f>'2008'!$H88</f>
        <v>0</v>
      </c>
      <c r="BL88" s="3">
        <f>'2009'!$H88</f>
        <v>0</v>
      </c>
      <c r="BM88" s="5">
        <f>'2010'!$H88</f>
        <v>0</v>
      </c>
      <c r="BN88" s="72">
        <f>'2011'!$H88</f>
        <v>0</v>
      </c>
      <c r="BO88" s="5"/>
      <c r="BP88" s="6">
        <f>'2000'!$P96</f>
        <v>0</v>
      </c>
      <c r="BQ88" s="9">
        <f>'2001'!$O88</f>
        <v>0</v>
      </c>
      <c r="BR88" s="3">
        <f>'2002'!$O88</f>
        <v>0</v>
      </c>
      <c r="BS88" s="3">
        <f>'2003'!$O88</f>
        <v>3</v>
      </c>
      <c r="BT88" s="3">
        <f>'2004'!$O88</f>
        <v>14</v>
      </c>
      <c r="BU88" s="3">
        <f>'2005'!$O88</f>
        <v>0</v>
      </c>
      <c r="BV88" s="3">
        <f>'2006'!O88</f>
        <v>0</v>
      </c>
      <c r="BW88" s="3">
        <f>'2007'!$O88</f>
        <v>0</v>
      </c>
      <c r="BX88" s="3">
        <f>'2008'!$O88</f>
        <v>0</v>
      </c>
      <c r="BY88" s="3">
        <f>'2009'!$O88</f>
        <v>0</v>
      </c>
      <c r="BZ88" s="5">
        <f>'2010'!$O88</f>
        <v>0</v>
      </c>
      <c r="CA88" s="72">
        <f>'2011'!$O88</f>
        <v>0</v>
      </c>
      <c r="CB88" s="5"/>
      <c r="CC88" s="6">
        <f>'2000'!$F96</f>
        <v>0</v>
      </c>
      <c r="CD88" s="9">
        <f>'2001'!$E88</f>
        <v>107</v>
      </c>
      <c r="CE88" s="3">
        <f>'2002'!$E88</f>
        <v>131</v>
      </c>
      <c r="CF88" s="3">
        <f>'2003'!$O88</f>
        <v>3</v>
      </c>
      <c r="CG88" s="3">
        <f>'2004'!$E88</f>
        <v>0</v>
      </c>
      <c r="CH88" s="3">
        <f>'2005'!$E88</f>
        <v>0</v>
      </c>
      <c r="CI88" s="3">
        <f>'2006'!E88</f>
        <v>0</v>
      </c>
      <c r="CJ88" s="3">
        <f>'2007'!$E88</f>
        <v>0</v>
      </c>
      <c r="CK88" s="3">
        <f>'2008'!$E88</f>
        <v>0</v>
      </c>
      <c r="CL88" s="3">
        <f>'2009'!$E88</f>
        <v>0</v>
      </c>
      <c r="CM88" s="5">
        <f>'2010'!$E88</f>
        <v>0</v>
      </c>
      <c r="CN88" s="72">
        <f>'2011'!$E88</f>
        <v>0</v>
      </c>
      <c r="CO88" s="5"/>
      <c r="CP88" s="6">
        <f>'2000'!$L96</f>
        <v>0</v>
      </c>
      <c r="CQ88" s="9">
        <f>'2001'!$K88</f>
        <v>0</v>
      </c>
      <c r="CR88" s="3">
        <f>'2002'!$K88</f>
        <v>0</v>
      </c>
      <c r="CS88" s="3">
        <f>'2003'!$K88</f>
        <v>6</v>
      </c>
      <c r="CT88" s="3">
        <f>'2004'!$K88</f>
        <v>20</v>
      </c>
      <c r="CU88" s="3">
        <f>'2005'!$KM88</f>
        <v>0</v>
      </c>
      <c r="CV88" s="3">
        <f>'2006'!K88</f>
        <v>0</v>
      </c>
      <c r="CW88" s="3">
        <f>'2007'!$K88</f>
        <v>0</v>
      </c>
      <c r="CX88" s="3">
        <f>'2008'!$K88</f>
        <v>0</v>
      </c>
      <c r="CY88" s="3">
        <f>'2009'!$K88</f>
        <v>0</v>
      </c>
      <c r="CZ88" s="5">
        <f>'2010'!$K88</f>
        <v>0</v>
      </c>
      <c r="DA88" s="72">
        <f>'2011'!$K88</f>
        <v>0</v>
      </c>
      <c r="DB88" s="5"/>
      <c r="DC88" s="483">
        <f>IFERROR('2000'!$S96,"")</f>
        <v>0</v>
      </c>
      <c r="DD88" s="70">
        <f>IFERROR('2001'!$R88,"")</f>
        <v>0.34798534798534797</v>
      </c>
      <c r="DE88" s="70">
        <f>IFERROR('2002'!$R88,)</f>
        <v>0.28021248339973437</v>
      </c>
      <c r="DF88" s="70">
        <f>IFERROR('2003'!$R88,)</f>
        <v>0.29133858267716534</v>
      </c>
      <c r="DG88" s="70">
        <f>IFERROR('2004'!$R88,)</f>
        <v>0.16206896551724137</v>
      </c>
      <c r="DH88" s="70">
        <f>IFERROR('2005'!$R88,)</f>
        <v>0</v>
      </c>
      <c r="DI88" s="70">
        <f>IFERROR('2006'!R88,)</f>
        <v>0</v>
      </c>
      <c r="DJ88" s="70">
        <f>IFERROR('2007'!$R88,)</f>
        <v>0</v>
      </c>
      <c r="DK88" s="70">
        <f>IFERROR('2008'!$R88,)</f>
        <v>0</v>
      </c>
      <c r="DL88" s="70">
        <f>IFERROR('2009'!$R88,)</f>
        <v>0</v>
      </c>
      <c r="DM88" s="485">
        <f>IFERROR('2010'!$R88,)</f>
        <v>0</v>
      </c>
      <c r="DN88" s="486">
        <f>IFERROR('2011'!$R88,)</f>
        <v>0</v>
      </c>
    </row>
    <row r="89" spans="1:118" ht="14.4" thickTop="1" thickBot="1">
      <c r="A89" s="3" t="str">
        <f>'2011'!A89</f>
        <v>Washington</v>
      </c>
      <c r="B89" s="3" t="str">
        <f>'2012'!B89</f>
        <v>Washington County Animal Control &amp; Bonnie L. Hays Animal Shelter</v>
      </c>
      <c r="C89" s="3">
        <f>SUM('2000'!G89:I89)</f>
        <v>3833</v>
      </c>
      <c r="D89" s="3">
        <f>SUM('2001'!F89:H89)</f>
        <v>2377</v>
      </c>
      <c r="E89" s="3">
        <f>'2002'!F89+'2002'!G89+'2002'!H89</f>
        <v>3435</v>
      </c>
      <c r="F89" s="3">
        <f>'2003'!F89+'2003'!G89+'2003'!H89</f>
        <v>3578</v>
      </c>
      <c r="G89" s="3">
        <f>'2004'!F89+'2004'!G89+'2004'!H89</f>
        <v>4030</v>
      </c>
      <c r="H89" s="3">
        <f>SUM('2005'!$F89:$H89)</f>
        <v>3321</v>
      </c>
      <c r="I89" s="3">
        <f>SUM('2006'!$F89:$H89)</f>
        <v>4211</v>
      </c>
      <c r="J89" s="603">
        <f>AVERAGE(K89,I89)</f>
        <v>4230</v>
      </c>
      <c r="K89" s="3">
        <f>SUM('2008'!$F89:$H89)</f>
        <v>4249</v>
      </c>
      <c r="L89" s="3">
        <f>SUM('2009'!$F89:$H89)</f>
        <v>3046</v>
      </c>
      <c r="M89" s="3">
        <f>SUM('2010'!$F89:$H89)</f>
        <v>2328</v>
      </c>
      <c r="N89" s="3">
        <f>SUM('2011'!$F89:$H89)</f>
        <v>2148</v>
      </c>
      <c r="O89" s="89">
        <f>SUM('2012'!$F89:$H89)</f>
        <v>2022</v>
      </c>
      <c r="P89" s="458">
        <f>'2000'!Q89</f>
        <v>1144</v>
      </c>
      <c r="Q89" s="9">
        <f>'2001'!P89</f>
        <v>1668</v>
      </c>
      <c r="R89" s="3">
        <f>'2002'!P89</f>
        <v>1917</v>
      </c>
      <c r="S89" s="3">
        <f>'2003'!P89</f>
        <v>2301</v>
      </c>
      <c r="T89" s="3">
        <f>'2004'!P89</f>
        <v>2464</v>
      </c>
      <c r="U89" s="3">
        <f>'2005'!P89</f>
        <v>1847</v>
      </c>
      <c r="V89" s="3">
        <f>'2006'!P89</f>
        <v>2825</v>
      </c>
      <c r="W89" s="3">
        <f>'2007'!$P89</f>
        <v>2218</v>
      </c>
      <c r="X89" s="3">
        <f>'2008'!$P89</f>
        <v>2940</v>
      </c>
      <c r="Y89" s="3">
        <f>'2009'!$P89</f>
        <v>1652</v>
      </c>
      <c r="Z89" s="3">
        <f>'2010'!$P89</f>
        <v>876</v>
      </c>
      <c r="AA89" s="3">
        <f>'2011'!$P89</f>
        <v>952</v>
      </c>
      <c r="AB89" s="89">
        <f>'2012'!$P89</f>
        <v>615</v>
      </c>
      <c r="AC89" s="6">
        <f>SUM('2000'!$D89:$F89)</f>
        <v>4409</v>
      </c>
      <c r="AD89" s="3">
        <f>SUM('2001'!$C89:$E89)</f>
        <v>2419</v>
      </c>
      <c r="AE89" s="3">
        <f>SUM('2002'!$C89:$E89)</f>
        <v>2655</v>
      </c>
      <c r="AF89" s="3">
        <f>SUM('2003'!$C89:$E89)</f>
        <v>2550</v>
      </c>
      <c r="AG89" s="3">
        <f>SUM('2004'!$C89:$E89)</f>
        <v>2931</v>
      </c>
      <c r="AH89" s="3">
        <f>SUM('2005'!$C89:$E89)</f>
        <v>2630</v>
      </c>
      <c r="AI89" s="3">
        <f>SUM('2006'!$C89:$E89)</f>
        <v>3184</v>
      </c>
      <c r="AJ89" s="3">
        <f>SUM('2007'!$C89:$E89)</f>
        <v>5663</v>
      </c>
      <c r="AK89" s="3">
        <f>SUM('2008'!$C89:$E89)</f>
        <v>2681</v>
      </c>
      <c r="AL89" s="3">
        <f>SUM('2009'!$C89:$E89)</f>
        <v>2139</v>
      </c>
      <c r="AM89" s="3">
        <f>SUM('2010'!$C89:$E89)</f>
        <v>2129</v>
      </c>
      <c r="AN89" s="3">
        <f>SUM('2011'!$C89:$E89)</f>
        <v>1929</v>
      </c>
      <c r="AO89" s="89">
        <f>SUM('2012'!$C89:$E89)</f>
        <v>1924</v>
      </c>
      <c r="AP89" s="6">
        <f>'2000'!$M89</f>
        <v>789</v>
      </c>
      <c r="AQ89" s="9">
        <f>'2001'!$L89</f>
        <v>811</v>
      </c>
      <c r="AR89" s="3">
        <f>'2002'!$L89</f>
        <v>702</v>
      </c>
      <c r="AS89" s="3">
        <f>'2003'!$L89</f>
        <v>816</v>
      </c>
      <c r="AT89" s="3">
        <f>'2004'!$L89</f>
        <v>1093</v>
      </c>
      <c r="AU89" s="3">
        <f>'2005'!$L89</f>
        <v>705</v>
      </c>
      <c r="AV89" s="3">
        <f>'2006'!L89</f>
        <v>1006</v>
      </c>
      <c r="AW89" s="3">
        <f>'2007'!$L89</f>
        <v>1045</v>
      </c>
      <c r="AX89" s="3">
        <f>'2008'!$L89</f>
        <v>733</v>
      </c>
      <c r="AY89" s="3">
        <f>'2009'!$L89</f>
        <v>328</v>
      </c>
      <c r="AZ89" s="5">
        <f>'2010'!$L89</f>
        <v>221</v>
      </c>
      <c r="BA89" s="5">
        <f>'2011'!$L89</f>
        <v>257</v>
      </c>
      <c r="BB89" s="477">
        <f>'2012'!$L89</f>
        <v>173</v>
      </c>
      <c r="BC89" s="612">
        <f>'2000'!$I97</f>
        <v>0</v>
      </c>
      <c r="BD89" s="9">
        <f>'2001'!$H89</f>
        <v>0</v>
      </c>
      <c r="BE89" s="3">
        <f>'2002'!$H89</f>
        <v>0</v>
      </c>
      <c r="BF89" s="3">
        <f>'2003'!$H89</f>
        <v>0</v>
      </c>
      <c r="BG89" s="3">
        <f>'2004'!$H89</f>
        <v>0</v>
      </c>
      <c r="BH89" s="3">
        <f>'2005'!$H89</f>
        <v>0</v>
      </c>
      <c r="BI89" s="3">
        <f>'2006'!$H89</f>
        <v>1</v>
      </c>
      <c r="BJ89" s="3">
        <f>'2007'!$H89</f>
        <v>1</v>
      </c>
      <c r="BK89" s="3">
        <f>'2008'!$H89</f>
        <v>2</v>
      </c>
      <c r="BL89" s="3">
        <f>'2009'!$H89</f>
        <v>2</v>
      </c>
      <c r="BM89" s="5">
        <f>'2010'!$H89</f>
        <v>5</v>
      </c>
      <c r="BN89" s="72">
        <f>'2011'!$H89</f>
        <v>0</v>
      </c>
      <c r="BO89" s="5"/>
      <c r="BP89" s="6">
        <f>'2000'!$P97</f>
        <v>0</v>
      </c>
      <c r="BQ89" s="9">
        <f>'2001'!$O89</f>
        <v>0</v>
      </c>
      <c r="BR89" s="3">
        <f>'2002'!$O89</f>
        <v>80</v>
      </c>
      <c r="BS89" s="3">
        <f>'2003'!$O89</f>
        <v>204</v>
      </c>
      <c r="BT89" s="3">
        <f>'2004'!$O89</f>
        <v>284</v>
      </c>
      <c r="BU89" s="3">
        <f>'2005'!$O89</f>
        <v>307</v>
      </c>
      <c r="BV89" s="3">
        <f>'2006'!O89</f>
        <v>27</v>
      </c>
      <c r="BW89" s="3">
        <f>'2007'!$O89</f>
        <v>249</v>
      </c>
      <c r="BX89" s="3">
        <f>'2008'!$O89</f>
        <v>417</v>
      </c>
      <c r="BY89" s="3">
        <f>'2009'!$O89</f>
        <v>261</v>
      </c>
      <c r="BZ89" s="5">
        <f>'2010'!$O89</f>
        <v>141</v>
      </c>
      <c r="CA89" s="72">
        <f>'2011'!$O89</f>
        <v>390</v>
      </c>
      <c r="CB89" s="5"/>
      <c r="CC89" s="6">
        <f>'2000'!$F97</f>
        <v>0</v>
      </c>
      <c r="CD89" s="9">
        <f>'2001'!$E89</f>
        <v>0</v>
      </c>
      <c r="CE89" s="3">
        <f>'2002'!$E89</f>
        <v>0</v>
      </c>
      <c r="CF89" s="3">
        <f>'2003'!$O89</f>
        <v>204</v>
      </c>
      <c r="CG89" s="3">
        <f>'2004'!$E89</f>
        <v>0</v>
      </c>
      <c r="CH89" s="3">
        <f>'2005'!$E89</f>
        <v>11</v>
      </c>
      <c r="CI89" s="3">
        <f>'2006'!E89</f>
        <v>21</v>
      </c>
      <c r="CJ89" s="3">
        <f>'2007'!$E89</f>
        <v>3</v>
      </c>
      <c r="CK89" s="3">
        <f>'2008'!$E89</f>
        <v>10</v>
      </c>
      <c r="CL89" s="3">
        <f>'2009'!$E89</f>
        <v>7</v>
      </c>
      <c r="CM89" s="5">
        <f>'2010'!$E89</f>
        <v>17</v>
      </c>
      <c r="CN89" s="72">
        <f>'2011'!$E89</f>
        <v>4</v>
      </c>
      <c r="CO89" s="5"/>
      <c r="CP89" s="6">
        <f>'2000'!$L97</f>
        <v>0</v>
      </c>
      <c r="CQ89" s="9">
        <f>'2001'!$K89</f>
        <v>0</v>
      </c>
      <c r="CR89" s="3">
        <f>'2002'!$K89</f>
        <v>97</v>
      </c>
      <c r="CS89" s="3">
        <f>'2003'!$K89</f>
        <v>76</v>
      </c>
      <c r="CT89" s="3">
        <f>'2004'!$K89</f>
        <v>201</v>
      </c>
      <c r="CU89" s="3">
        <f>'2005'!$KM89</f>
        <v>0</v>
      </c>
      <c r="CV89" s="3">
        <f>'2006'!K89</f>
        <v>5</v>
      </c>
      <c r="CW89" s="3">
        <f>'2007'!$K89</f>
        <v>325</v>
      </c>
      <c r="CX89" s="3">
        <f>'2008'!$K89</f>
        <v>357</v>
      </c>
      <c r="CY89" s="3">
        <f>'2009'!$K89</f>
        <v>157</v>
      </c>
      <c r="CZ89" s="5">
        <f>'2010'!$K89</f>
        <v>59</v>
      </c>
      <c r="DA89" s="72">
        <f>'2011'!$K89</f>
        <v>180</v>
      </c>
      <c r="DB89" s="5"/>
      <c r="DC89" s="483">
        <f>IFERROR('2000'!$S97,"")</f>
        <v>0</v>
      </c>
      <c r="DD89" s="70">
        <f>IFERROR('2001'!$R89,"")</f>
        <v>0.44811905746176106</v>
      </c>
      <c r="DE89" s="70">
        <f>IFERROR('2002'!$R89,)</f>
        <v>0.37664783427495291</v>
      </c>
      <c r="DF89" s="70">
        <f>IFERROR('2003'!$R89,)</f>
        <v>0.42941176470588233</v>
      </c>
      <c r="DG89" s="70">
        <f>IFERROR('2004'!$R89,)</f>
        <v>0.36915728420334359</v>
      </c>
      <c r="DH89" s="70">
        <f>IFERROR('2005'!$R89,)</f>
        <v>0.46235741444866918</v>
      </c>
      <c r="DI89" s="70">
        <f>IFERROR('2006'!R89,)</f>
        <v>0.42336683417085424</v>
      </c>
      <c r="DJ89" s="70">
        <f>IFERROR('2007'!$R89,)</f>
        <v>0.215433515804344</v>
      </c>
      <c r="DK89" s="70">
        <f>IFERROR('2008'!$R89,)</f>
        <v>0.42707944796717645</v>
      </c>
      <c r="DL89" s="70">
        <f>IFERROR('2009'!$R89,)</f>
        <v>0.50490883590462832</v>
      </c>
      <c r="DM89" s="485">
        <f>IFERROR('2010'!$R89,)</f>
        <v>0.50915922968529825</v>
      </c>
      <c r="DN89" s="486">
        <f>IFERROR('2011'!$R89,)</f>
        <v>0.54121306376360812</v>
      </c>
    </row>
    <row r="90" spans="1:118" ht="13.8" thickTop="1">
      <c r="A90" s="3" t="str">
        <f>'2011'!A90</f>
        <v>Marion</v>
      </c>
      <c r="B90" s="3" t="str">
        <f>'2012'!B90</f>
        <v xml:space="preserve">West Salem Rescue </v>
      </c>
      <c r="C90" s="3">
        <f>SUM('2000'!G90:I90)</f>
        <v>0</v>
      </c>
      <c r="D90" s="3">
        <f>SUM('2001'!F90:H90)</f>
        <v>0</v>
      </c>
      <c r="E90" s="3">
        <f>'2002'!F90+'2002'!G90+'2002'!H90</f>
        <v>0</v>
      </c>
      <c r="F90" s="3">
        <f>'2003'!F90+'2003'!G90+'2003'!H90</f>
        <v>0</v>
      </c>
      <c r="G90" s="3">
        <f>'2004'!F90+'2004'!G90+'2004'!H90</f>
        <v>0</v>
      </c>
      <c r="H90" s="3">
        <f>SUM('2005'!$F90:$H90)</f>
        <v>0</v>
      </c>
      <c r="I90" s="3">
        <f>SUM('2006'!$F90:$H90)</f>
        <v>0</v>
      </c>
      <c r="J90" s="3">
        <f>SUM('2007'!$F90:$H90)</f>
        <v>0</v>
      </c>
      <c r="K90" s="3">
        <f>SUM('2008'!$F90:$H90)</f>
        <v>0</v>
      </c>
      <c r="L90" s="3">
        <f>SUM('2009'!$F90:$H90)</f>
        <v>0</v>
      </c>
      <c r="M90" s="3">
        <f>SUM('2010'!$F90:$H90)</f>
        <v>0</v>
      </c>
      <c r="N90" s="3">
        <f>SUM('2011'!$F90:$H90)</f>
        <v>10</v>
      </c>
      <c r="O90" s="89">
        <f>SUM('2012'!$F90:$H90)</f>
        <v>0</v>
      </c>
      <c r="P90" s="458">
        <f>'2000'!Q90</f>
        <v>0</v>
      </c>
      <c r="Q90" s="9">
        <f>'2001'!P90</f>
        <v>0</v>
      </c>
      <c r="R90" s="3">
        <f>'2002'!P90</f>
        <v>0</v>
      </c>
      <c r="S90" s="3">
        <f>'2003'!P90</f>
        <v>0</v>
      </c>
      <c r="T90" s="3">
        <f>'2004'!P90</f>
        <v>0</v>
      </c>
      <c r="U90" s="3">
        <f>'2005'!P90</f>
        <v>0</v>
      </c>
      <c r="V90" s="3">
        <f>'2006'!P90</f>
        <v>0</v>
      </c>
      <c r="W90" s="3">
        <f>'2007'!$P90</f>
        <v>0</v>
      </c>
      <c r="X90" s="3">
        <f>'2008'!$P90</f>
        <v>0</v>
      </c>
      <c r="Y90" s="3">
        <f>'2009'!$P90</f>
        <v>0</v>
      </c>
      <c r="Z90" s="3">
        <f>'2010'!$P90</f>
        <v>0</v>
      </c>
      <c r="AA90" s="3">
        <f>'2011'!$P90</f>
        <v>0</v>
      </c>
      <c r="AB90" s="89">
        <f>'2012'!$P90</f>
        <v>0</v>
      </c>
      <c r="AC90" s="6">
        <f>SUM('2000'!$D90:$F90)</f>
        <v>0</v>
      </c>
      <c r="AD90" s="3">
        <f>SUM('2001'!$C90:$E90)</f>
        <v>0</v>
      </c>
      <c r="AE90" s="3">
        <f>SUM('2002'!$C90:$E90)</f>
        <v>0</v>
      </c>
      <c r="AF90" s="3">
        <f>SUM('2003'!$C90:$E90)</f>
        <v>0</v>
      </c>
      <c r="AG90" s="3">
        <f>SUM('2004'!$C90:$E90)</f>
        <v>0</v>
      </c>
      <c r="AH90" s="3">
        <f>SUM('2005'!$C90:$E90)</f>
        <v>0</v>
      </c>
      <c r="AI90" s="3">
        <f>SUM('2006'!$C90:$E90)</f>
        <v>0</v>
      </c>
      <c r="AJ90" s="3">
        <f>SUM('2007'!$C90:$E90)</f>
        <v>0</v>
      </c>
      <c r="AK90" s="3">
        <f>SUM('2008'!$C90:$E90)</f>
        <v>0</v>
      </c>
      <c r="AL90" s="3">
        <f>SUM('2009'!$C90:$E90)</f>
        <v>0</v>
      </c>
      <c r="AM90" s="3">
        <f>SUM('2010'!$C90:$E90)</f>
        <v>0</v>
      </c>
      <c r="AN90" s="3">
        <f>SUM('2011'!$C90:$E90)</f>
        <v>0</v>
      </c>
      <c r="AO90" s="89">
        <f>SUM('2012'!$C90:$E90)</f>
        <v>0</v>
      </c>
      <c r="AP90" s="6">
        <f>'2000'!$M90</f>
        <v>0</v>
      </c>
      <c r="AQ90" s="9">
        <f>'2001'!$L90</f>
        <v>0</v>
      </c>
      <c r="AR90" s="3">
        <f>'2002'!$L90</f>
        <v>0</v>
      </c>
      <c r="AS90" s="3">
        <f>'2003'!$L90</f>
        <v>0</v>
      </c>
      <c r="AT90" s="3">
        <f>'2004'!$L90</f>
        <v>0</v>
      </c>
      <c r="AU90" s="3">
        <f>'2005'!$L90</f>
        <v>0</v>
      </c>
      <c r="AV90" s="3">
        <f>'2006'!L90</f>
        <v>0</v>
      </c>
      <c r="AW90" s="3">
        <f>'2007'!$L90</f>
        <v>0</v>
      </c>
      <c r="AX90" s="3">
        <f>'2008'!$L90</f>
        <v>0</v>
      </c>
      <c r="AY90" s="3">
        <f>'2009'!$L90</f>
        <v>0</v>
      </c>
      <c r="AZ90" s="5">
        <f>'2010'!$L90</f>
        <v>0</v>
      </c>
      <c r="BA90" s="5">
        <f>'2011'!$L90</f>
        <v>0</v>
      </c>
      <c r="BB90" s="477">
        <f>'2012'!$L90</f>
        <v>0</v>
      </c>
      <c r="BC90" s="612">
        <f>'2000'!$I98</f>
        <v>1.2335345169390722E-3</v>
      </c>
      <c r="BD90" s="9">
        <f>'2001'!$H90</f>
        <v>0</v>
      </c>
      <c r="BE90" s="3">
        <f>'2002'!$H90</f>
        <v>0</v>
      </c>
      <c r="BF90" s="3">
        <f>'2003'!$H90</f>
        <v>0</v>
      </c>
      <c r="BG90" s="3">
        <f>'2004'!$H90</f>
        <v>0</v>
      </c>
      <c r="BH90" s="3">
        <f>'2005'!$H90</f>
        <v>0</v>
      </c>
      <c r="BI90" s="3">
        <f>'2006'!$H90</f>
        <v>0</v>
      </c>
      <c r="BJ90" s="3">
        <f>'2007'!$H90</f>
        <v>0</v>
      </c>
      <c r="BK90" s="3">
        <f>'2008'!$H90</f>
        <v>0</v>
      </c>
      <c r="BL90" s="3">
        <f>'2009'!$H90</f>
        <v>0</v>
      </c>
      <c r="BM90" s="5">
        <f>'2010'!$H90</f>
        <v>0</v>
      </c>
      <c r="BN90" s="72">
        <f>'2011'!$H90</f>
        <v>9</v>
      </c>
      <c r="BO90" s="5"/>
      <c r="BP90" s="6">
        <f>'2000'!$P98</f>
        <v>5.4986020503261885E-3</v>
      </c>
      <c r="BQ90" s="9">
        <f>'2001'!$O90</f>
        <v>0</v>
      </c>
      <c r="BR90" s="3">
        <f>'2002'!$O90</f>
        <v>0</v>
      </c>
      <c r="BS90" s="3">
        <f>'2003'!$O90</f>
        <v>0</v>
      </c>
      <c r="BT90" s="3">
        <f>'2004'!$O90</f>
        <v>0</v>
      </c>
      <c r="BU90" s="3">
        <f>'2005'!$O90</f>
        <v>0</v>
      </c>
      <c r="BV90" s="3">
        <f>'2006'!O90</f>
        <v>0</v>
      </c>
      <c r="BW90" s="3">
        <f>'2007'!$O90</f>
        <v>0</v>
      </c>
      <c r="BX90" s="3">
        <f>'2008'!$O90</f>
        <v>0</v>
      </c>
      <c r="BY90" s="3">
        <f>'2009'!$O90</f>
        <v>0</v>
      </c>
      <c r="BZ90" s="5">
        <f>'2010'!$O90</f>
        <v>0</v>
      </c>
      <c r="CA90" s="72">
        <f>'2011'!$O90</f>
        <v>10</v>
      </c>
      <c r="CB90" s="5"/>
      <c r="CC90" s="6">
        <f>'2000'!$F98</f>
        <v>2.306805074971165E-3</v>
      </c>
      <c r="CD90" s="9">
        <f>'2001'!$E90</f>
        <v>0</v>
      </c>
      <c r="CE90" s="3">
        <f>'2002'!$E90</f>
        <v>0</v>
      </c>
      <c r="CF90" s="3">
        <f>'2003'!$O90</f>
        <v>0</v>
      </c>
      <c r="CG90" s="3">
        <f>'2004'!$E90</f>
        <v>0</v>
      </c>
      <c r="CH90" s="3">
        <f>'2005'!$E90</f>
        <v>0</v>
      </c>
      <c r="CI90" s="3">
        <f>'2006'!E90</f>
        <v>0</v>
      </c>
      <c r="CJ90" s="3">
        <f>'2007'!$E90</f>
        <v>0</v>
      </c>
      <c r="CK90" s="3">
        <f>'2008'!$E90</f>
        <v>0</v>
      </c>
      <c r="CL90" s="3">
        <f>'2009'!$E90</f>
        <v>0</v>
      </c>
      <c r="CM90" s="5">
        <f>'2010'!$E90</f>
        <v>0</v>
      </c>
      <c r="CN90" s="72">
        <f>'2011'!$E90</f>
        <v>0</v>
      </c>
      <c r="CO90" s="5"/>
      <c r="CP90" s="6">
        <f>'2000'!$L98</f>
        <v>2.3807139638511991E-2</v>
      </c>
      <c r="CQ90" s="9">
        <f>'2001'!$K90</f>
        <v>0</v>
      </c>
      <c r="CR90" s="3">
        <f>'2002'!$K90</f>
        <v>0</v>
      </c>
      <c r="CS90" s="3">
        <f>'2003'!$K90</f>
        <v>0</v>
      </c>
      <c r="CT90" s="3">
        <f>'2004'!$K90</f>
        <v>0</v>
      </c>
      <c r="CU90" s="3">
        <f>'2005'!$KM90</f>
        <v>0</v>
      </c>
      <c r="CV90" s="3">
        <f>'2006'!K90</f>
        <v>0</v>
      </c>
      <c r="CW90" s="3">
        <f>'2007'!$K90</f>
        <v>0</v>
      </c>
      <c r="CX90" s="3">
        <f>'2008'!$K90</f>
        <v>0</v>
      </c>
      <c r="CY90" s="3">
        <f>'2009'!$K90</f>
        <v>0</v>
      </c>
      <c r="CZ90" s="5">
        <f>'2010'!$K90</f>
        <v>0</v>
      </c>
      <c r="DA90" s="72">
        <f>'2011'!$K90</f>
        <v>0</v>
      </c>
      <c r="DB90" s="5"/>
      <c r="DC90" s="483">
        <f>IFERROR('2000'!$S98,"")</f>
        <v>0</v>
      </c>
      <c r="DD90" s="70" t="str">
        <f>IFERROR('2001'!$R90,"")</f>
        <v/>
      </c>
      <c r="DE90" s="70">
        <f>IFERROR('2002'!$R90,)</f>
        <v>0</v>
      </c>
      <c r="DF90" s="70">
        <f>IFERROR('2003'!$R90,)</f>
        <v>0</v>
      </c>
      <c r="DG90" s="70">
        <f>IFERROR('2004'!$R90,)</f>
        <v>0</v>
      </c>
      <c r="DH90" s="70">
        <f>IFERROR('2005'!$R90,)</f>
        <v>0</v>
      </c>
      <c r="DI90" s="70">
        <f>IFERROR('2006'!R90,)</f>
        <v>0</v>
      </c>
      <c r="DJ90" s="70">
        <f>IFERROR('2007'!$R90,)</f>
        <v>0</v>
      </c>
      <c r="DK90" s="70">
        <f>IFERROR('2008'!$R90,)</f>
        <v>0</v>
      </c>
      <c r="DL90" s="70">
        <f>IFERROR('2009'!$R90,)</f>
        <v>0</v>
      </c>
      <c r="DM90" s="485">
        <f>IFERROR('2010'!$R90,)</f>
        <v>0</v>
      </c>
      <c r="DN90" s="486">
        <f>IFERROR('2011'!$R90,)</f>
        <v>0</v>
      </c>
    </row>
    <row r="91" spans="1:118">
      <c r="A91" s="3" t="str">
        <f>'2011'!A91</f>
        <v>Marion/Polk</v>
      </c>
      <c r="B91" s="3" t="str">
        <f>'2012'!B91</f>
        <v>Willamette Humane Society</v>
      </c>
      <c r="C91" s="3">
        <f>SUM('2000'!G91:I91)</f>
        <v>0</v>
      </c>
      <c r="D91" s="3">
        <f>SUM('2001'!F91:H91)</f>
        <v>0</v>
      </c>
      <c r="E91" s="3">
        <f>'2002'!F91+'2002'!G91+'2002'!H91</f>
        <v>0</v>
      </c>
      <c r="F91" s="3">
        <f>'2003'!F91+'2003'!G91+'2003'!H91</f>
        <v>0</v>
      </c>
      <c r="G91" s="3">
        <f>'2004'!F91+'2004'!G91+'2004'!H91</f>
        <v>0</v>
      </c>
      <c r="H91" s="3">
        <f>SUM('2005'!$F91:$H91)</f>
        <v>7205</v>
      </c>
      <c r="I91" s="3">
        <f>SUM('2006'!$F91:$H91)</f>
        <v>7205</v>
      </c>
      <c r="J91" s="3">
        <f>SUM('2007'!$F91:$H91)</f>
        <v>6865</v>
      </c>
      <c r="K91" s="3">
        <f>SUM('2008'!$F91:$H91)</f>
        <v>0</v>
      </c>
      <c r="L91" s="3">
        <f>SUM('2009'!$F91:$H91)</f>
        <v>6846</v>
      </c>
      <c r="M91" s="3">
        <f>SUM('2010'!$F91:$H91)</f>
        <v>0</v>
      </c>
      <c r="N91" s="3">
        <f>SUM('2011'!$F91:$H91)</f>
        <v>5118</v>
      </c>
      <c r="O91" s="89">
        <f>SUM('2012'!$F91:$H91)</f>
        <v>3360</v>
      </c>
      <c r="P91" s="458">
        <f>'2000'!Q91</f>
        <v>0</v>
      </c>
      <c r="Q91" s="9">
        <f>'2001'!P91</f>
        <v>0</v>
      </c>
      <c r="R91" s="3">
        <f>'2002'!P91</f>
        <v>0</v>
      </c>
      <c r="S91" s="3">
        <f>'2003'!P91</f>
        <v>0</v>
      </c>
      <c r="T91" s="3">
        <f>'2004'!P91</f>
        <v>0</v>
      </c>
      <c r="U91" s="3">
        <f>'2005'!P91</f>
        <v>4812</v>
      </c>
      <c r="V91" s="3">
        <f>'2006'!P91</f>
        <v>4634</v>
      </c>
      <c r="W91" s="3">
        <f>'2007'!$P91</f>
        <v>3821</v>
      </c>
      <c r="X91" s="3">
        <f>'2008'!$P91</f>
        <v>0</v>
      </c>
      <c r="Y91" s="3">
        <f>'2009'!$P91</f>
        <v>3765</v>
      </c>
      <c r="Z91" s="3">
        <f>'2010'!$P91</f>
        <v>0</v>
      </c>
      <c r="AA91" s="3">
        <f>'2011'!$P91</f>
        <v>3157</v>
      </c>
      <c r="AB91" s="89">
        <f>'2012'!$P91</f>
        <v>1530</v>
      </c>
      <c r="AC91" s="6">
        <f>SUM('2000'!$D91:$F91)</f>
        <v>0</v>
      </c>
      <c r="AD91" s="3">
        <f>SUM('2001'!$C91:$E91)</f>
        <v>0</v>
      </c>
      <c r="AE91" s="3">
        <f>SUM('2002'!$C91:$E91)</f>
        <v>0</v>
      </c>
      <c r="AF91" s="3">
        <f>SUM('2003'!$C91:$E91)</f>
        <v>0</v>
      </c>
      <c r="AG91" s="3">
        <f>SUM('2004'!$C91:$E91)</f>
        <v>0</v>
      </c>
      <c r="AH91" s="3">
        <f>SUM('2005'!$C91:$E91)</f>
        <v>4174</v>
      </c>
      <c r="AI91" s="3">
        <f>SUM('2006'!$C91:$E91)</f>
        <v>4174</v>
      </c>
      <c r="AJ91" s="3">
        <f>SUM('2007'!$C91:$E91)</f>
        <v>1902</v>
      </c>
      <c r="AK91" s="3">
        <f>SUM('2008'!$C91:$E91)</f>
        <v>0</v>
      </c>
      <c r="AL91" s="3">
        <f>SUM('2009'!$C91:$E91)</f>
        <v>1926</v>
      </c>
      <c r="AM91" s="3">
        <f>SUM('2010'!$C91:$E91)</f>
        <v>0</v>
      </c>
      <c r="AN91" s="3">
        <f>SUM('2011'!$C91:$E91)</f>
        <v>1354</v>
      </c>
      <c r="AO91" s="89">
        <f>SUM('2012'!$C91:$E91)</f>
        <v>1159</v>
      </c>
      <c r="AP91" s="6">
        <f>'2000'!$M91</f>
        <v>0</v>
      </c>
      <c r="AQ91" s="9">
        <f>'2001'!$L91</f>
        <v>0</v>
      </c>
      <c r="AR91" s="3">
        <f>'2002'!$L91</f>
        <v>0</v>
      </c>
      <c r="AS91" s="3">
        <f>'2003'!$L91</f>
        <v>0</v>
      </c>
      <c r="AT91" s="3">
        <f>'2004'!$L91</f>
        <v>0</v>
      </c>
      <c r="AU91" s="3">
        <f>'2005'!$L91</f>
        <v>1289</v>
      </c>
      <c r="AV91" s="3">
        <f>'2006'!L91</f>
        <v>1524</v>
      </c>
      <c r="AW91" s="3">
        <f>'2007'!$L91</f>
        <v>494</v>
      </c>
      <c r="AX91" s="3">
        <f>'2008'!$L91</f>
        <v>0</v>
      </c>
      <c r="AY91" s="3">
        <f>'2009'!$L91</f>
        <v>416</v>
      </c>
      <c r="AZ91" s="5">
        <f>'2010'!$L91</f>
        <v>0</v>
      </c>
      <c r="BA91" s="5">
        <f>'2011'!$L91</f>
        <v>194</v>
      </c>
      <c r="BB91" s="477">
        <f>'2012'!$L91</f>
        <v>134</v>
      </c>
      <c r="BC91" s="612">
        <f>'2000'!$I99</f>
        <v>0</v>
      </c>
      <c r="BD91" s="9">
        <f>'2001'!$H91</f>
        <v>0</v>
      </c>
      <c r="BE91" s="3">
        <f>'2002'!$H91</f>
        <v>0</v>
      </c>
      <c r="BF91" s="3">
        <f>'2003'!$H91</f>
        <v>0</v>
      </c>
      <c r="BG91" s="3">
        <f>'2004'!$H91</f>
        <v>0</v>
      </c>
      <c r="BH91" s="3">
        <f>'2005'!$H91</f>
        <v>0</v>
      </c>
      <c r="BI91" s="3">
        <f>'2006'!$H91</f>
        <v>0</v>
      </c>
      <c r="BJ91" s="3">
        <f>'2007'!$H91</f>
        <v>5</v>
      </c>
      <c r="BK91" s="3">
        <f>'2008'!$H91</f>
        <v>0</v>
      </c>
      <c r="BL91" s="3">
        <f>'2009'!$H91</f>
        <v>6</v>
      </c>
      <c r="BM91" s="5">
        <f>'2010'!$H91</f>
        <v>0</v>
      </c>
      <c r="BN91" s="72">
        <f>'2011'!$H91</f>
        <v>10</v>
      </c>
      <c r="BO91" s="5"/>
      <c r="BP91" s="6">
        <f>'2000'!$P99</f>
        <v>0</v>
      </c>
      <c r="BQ91" s="9">
        <f>'2001'!$O91</f>
        <v>0</v>
      </c>
      <c r="BR91" s="3">
        <f>'2002'!$O91</f>
        <v>0</v>
      </c>
      <c r="BS91" s="3">
        <f>'2003'!$O91</f>
        <v>0</v>
      </c>
      <c r="BT91" s="3">
        <f>'2004'!$O91</f>
        <v>0</v>
      </c>
      <c r="BU91" s="3">
        <f>'2005'!$O91</f>
        <v>1126</v>
      </c>
      <c r="BV91" s="3">
        <f>'2006'!O91</f>
        <v>1126</v>
      </c>
      <c r="BW91" s="3">
        <f>'2007'!$O91</f>
        <v>1355</v>
      </c>
      <c r="BX91" s="3">
        <f>'2008'!$O91</f>
        <v>0</v>
      </c>
      <c r="BY91" s="3">
        <f>'2009'!$O91</f>
        <v>1079</v>
      </c>
      <c r="BZ91" s="5">
        <f>'2010'!$O91</f>
        <v>0</v>
      </c>
      <c r="CA91" s="72">
        <f>'2011'!$O91</f>
        <v>485</v>
      </c>
      <c r="CB91" s="5"/>
      <c r="CC91" s="6">
        <f>'2000'!$F99</f>
        <v>0</v>
      </c>
      <c r="CD91" s="9">
        <f>'2001'!$E91</f>
        <v>0</v>
      </c>
      <c r="CE91" s="3">
        <f>'2002'!$E91</f>
        <v>0</v>
      </c>
      <c r="CF91" s="3">
        <f>'2003'!$O91</f>
        <v>0</v>
      </c>
      <c r="CG91" s="3">
        <f>'2004'!$E91</f>
        <v>0</v>
      </c>
      <c r="CH91" s="3">
        <f>'2005'!$E91</f>
        <v>0</v>
      </c>
      <c r="CI91" s="3">
        <f>'2006'!E91</f>
        <v>0</v>
      </c>
      <c r="CJ91" s="3">
        <f>'2007'!$E91</f>
        <v>221</v>
      </c>
      <c r="CK91" s="3">
        <f>'2008'!$E91</f>
        <v>0</v>
      </c>
      <c r="CL91" s="3">
        <f>'2009'!$E91</f>
        <v>316</v>
      </c>
      <c r="CM91" s="5">
        <f>'2010'!$E91</f>
        <v>0</v>
      </c>
      <c r="CN91" s="72">
        <f>'2011'!$E91</f>
        <v>248</v>
      </c>
      <c r="CO91" s="5"/>
      <c r="CP91" s="6">
        <f>'2000'!$L99</f>
        <v>0</v>
      </c>
      <c r="CQ91" s="9">
        <f>'2001'!$K91</f>
        <v>0</v>
      </c>
      <c r="CR91" s="3">
        <f>'2002'!$K91</f>
        <v>0</v>
      </c>
      <c r="CS91" s="3">
        <f>'2003'!$K91</f>
        <v>0</v>
      </c>
      <c r="CT91" s="3">
        <f>'2004'!$K91</f>
        <v>0</v>
      </c>
      <c r="CU91" s="3">
        <f>'2005'!$KM91</f>
        <v>0</v>
      </c>
      <c r="CV91" s="3">
        <f>'2006'!K91</f>
        <v>303</v>
      </c>
      <c r="CW91" s="3">
        <f>'2007'!$K91</f>
        <v>368</v>
      </c>
      <c r="CX91" s="3">
        <f>'2008'!$K91</f>
        <v>0</v>
      </c>
      <c r="CY91" s="3">
        <f>'2009'!$K91</f>
        <v>403</v>
      </c>
      <c r="CZ91" s="5">
        <f>'2010'!$K91</f>
        <v>0</v>
      </c>
      <c r="DA91" s="72">
        <f>'2011'!$K91</f>
        <v>259</v>
      </c>
      <c r="DB91" s="5"/>
      <c r="DC91" s="483">
        <f>IFERROR('2000'!$S99,"")</f>
        <v>0</v>
      </c>
      <c r="DD91" s="70" t="str">
        <f>IFERROR('2001'!$R91,"")</f>
        <v/>
      </c>
      <c r="DE91" s="70">
        <f>IFERROR('2002'!$R91,)</f>
        <v>0</v>
      </c>
      <c r="DF91" s="70">
        <f>IFERROR('2003'!$R91,)</f>
        <v>0</v>
      </c>
      <c r="DG91" s="70">
        <f>IFERROR('2004'!$R91,)</f>
        <v>0</v>
      </c>
      <c r="DH91" s="70">
        <f>IFERROR('2005'!$R91,)</f>
        <v>0.21082894106372785</v>
      </c>
      <c r="DI91" s="70">
        <f>IFERROR('2006'!R91,)</f>
        <v>0.21082894106372785</v>
      </c>
      <c r="DJ91" s="70">
        <f>IFERROR('2007'!$R91,)</f>
        <v>6.361724500525763E-2</v>
      </c>
      <c r="DK91" s="70">
        <f>IFERROR('2008'!$R91,)</f>
        <v>0</v>
      </c>
      <c r="DL91" s="70">
        <f>IFERROR('2009'!$R91,)</f>
        <v>6.9574247144340601E-2</v>
      </c>
      <c r="DM91" s="485">
        <f>IFERROR('2010'!$R91,)</f>
        <v>0</v>
      </c>
      <c r="DN91" s="486">
        <f>IFERROR('2011'!$R91,)</f>
        <v>4.5051698670605614E-2</v>
      </c>
    </row>
    <row r="92" spans="1:118" ht="13.8" thickBot="1">
      <c r="A92" s="3" t="s">
        <v>122</v>
      </c>
      <c r="B92" s="3" t="str">
        <f>'2012'!B92</f>
        <v>Willamette Great Dane Rescue</v>
      </c>
      <c r="C92" s="3">
        <f>SUM('2000'!G92:I92)</f>
        <v>0</v>
      </c>
      <c r="D92" s="3">
        <f>SUM('2001'!F92:H92)</f>
        <v>0</v>
      </c>
      <c r="E92" s="3">
        <f>'2002'!F92+'2002'!G92+'2002'!H92</f>
        <v>0</v>
      </c>
      <c r="F92" s="3">
        <f>'2003'!F92+'2003'!G92+'2003'!H92</f>
        <v>0</v>
      </c>
      <c r="G92" s="3">
        <f>'2004'!F92+'2004'!G92+'2004'!H92</f>
        <v>0</v>
      </c>
      <c r="H92" s="3">
        <f>SUM('2005'!$F92:$H92)</f>
        <v>0</v>
      </c>
      <c r="I92" s="3">
        <f>SUM('2006'!$F92:$H92)</f>
        <v>0</v>
      </c>
      <c r="J92" s="3">
        <f>SUM('2007'!$F92:$H92)</f>
        <v>0</v>
      </c>
      <c r="K92" s="3">
        <f>SUM('2008'!$F92:$H92)</f>
        <v>0</v>
      </c>
      <c r="L92" s="3">
        <f>SUM('2009'!$F92:$H92)</f>
        <v>0</v>
      </c>
      <c r="M92" s="3">
        <f>SUM('2010'!$F92:$H92)</f>
        <v>0</v>
      </c>
      <c r="N92" s="3">
        <f>SUM('2011'!$F92:$H92)</f>
        <v>0</v>
      </c>
      <c r="O92" s="89">
        <f>SUM('2012'!$F92:$H92)</f>
        <v>0</v>
      </c>
      <c r="P92" s="458">
        <f>'2000'!Q92</f>
        <v>0</v>
      </c>
      <c r="Q92" s="9">
        <f>'2001'!P92</f>
        <v>0</v>
      </c>
      <c r="R92" s="3">
        <f>'2002'!P92</f>
        <v>0</v>
      </c>
      <c r="S92" s="3">
        <f>'2003'!P92</f>
        <v>0</v>
      </c>
      <c r="T92" s="3">
        <f>'2004'!P92</f>
        <v>0</v>
      </c>
      <c r="U92" s="3">
        <f>'2005'!P92</f>
        <v>0</v>
      </c>
      <c r="V92" s="3">
        <f>'2006'!P92</f>
        <v>0</v>
      </c>
      <c r="W92" s="3">
        <f>'2007'!$P92</f>
        <v>0</v>
      </c>
      <c r="X92" s="3">
        <f>'2008'!$P92</f>
        <v>0</v>
      </c>
      <c r="Y92" s="3">
        <f>'2009'!$P92</f>
        <v>0</v>
      </c>
      <c r="Z92" s="3">
        <f>'2010'!$P92</f>
        <v>0</v>
      </c>
      <c r="AA92" s="3">
        <f>'2011'!$P92</f>
        <v>0</v>
      </c>
      <c r="AB92" s="89">
        <f>'2012'!$P92</f>
        <v>0</v>
      </c>
      <c r="AC92" s="6">
        <f>SUM('2000'!$D92:$F92)</f>
        <v>0</v>
      </c>
      <c r="AD92" s="3">
        <f>SUM('2001'!$C92:$E92)</f>
        <v>0</v>
      </c>
      <c r="AE92" s="3">
        <f>SUM('2002'!$C92:$E92)</f>
        <v>0</v>
      </c>
      <c r="AF92" s="3">
        <f>SUM('2003'!$C92:$E92)</f>
        <v>0</v>
      </c>
      <c r="AG92" s="3">
        <f>SUM('2004'!$C92:$E92)</f>
        <v>0</v>
      </c>
      <c r="AH92" s="3">
        <f>SUM('2005'!$C92:$E92)</f>
        <v>0</v>
      </c>
      <c r="AI92" s="3">
        <f>SUM('2006'!$C92:$E92)</f>
        <v>0</v>
      </c>
      <c r="AJ92" s="3">
        <f>SUM('2007'!$C92:$E92)</f>
        <v>0</v>
      </c>
      <c r="AK92" s="3">
        <f>SUM('2008'!$C92:$E92)</f>
        <v>0</v>
      </c>
      <c r="AL92" s="3">
        <f>SUM('2009'!$C92:$E92)</f>
        <v>0</v>
      </c>
      <c r="AM92" s="3">
        <f>SUM('2010'!$C92:$E92)</f>
        <v>0</v>
      </c>
      <c r="AN92" s="3">
        <f>SUM('2011'!$C92:$E92)</f>
        <v>0</v>
      </c>
      <c r="AO92" s="89">
        <f>SUM('2012'!$C92:$E92)</f>
        <v>22</v>
      </c>
      <c r="AP92" s="6">
        <f>'2000'!$M92</f>
        <v>0</v>
      </c>
      <c r="AQ92" s="9">
        <f>'2001'!$L92</f>
        <v>0</v>
      </c>
      <c r="AR92" s="3">
        <f>'2002'!$L92</f>
        <v>0</v>
      </c>
      <c r="AS92" s="3">
        <f>'2003'!$L92</f>
        <v>0</v>
      </c>
      <c r="AT92" s="3">
        <f>'2004'!$L92</f>
        <v>0</v>
      </c>
      <c r="AU92" s="3">
        <f>'2005'!$L92</f>
        <v>0</v>
      </c>
      <c r="AV92" s="3">
        <f>'2006'!L92</f>
        <v>0</v>
      </c>
      <c r="AW92" s="3">
        <f>'2007'!$L92</f>
        <v>0</v>
      </c>
      <c r="AX92" s="3">
        <f>'2008'!$L92</f>
        <v>0</v>
      </c>
      <c r="AY92" s="3">
        <f>'2009'!$L92</f>
        <v>0</v>
      </c>
      <c r="AZ92" s="5">
        <f>'2010'!$L92</f>
        <v>0</v>
      </c>
      <c r="BA92" s="5">
        <f>'2011'!$L92</f>
        <v>0</v>
      </c>
      <c r="BB92" s="477">
        <f>'2012'!$L92</f>
        <v>2</v>
      </c>
      <c r="BC92" s="612">
        <f>'2000'!$I100</f>
        <v>0</v>
      </c>
      <c r="BD92" s="9">
        <f>'2001'!$H92</f>
        <v>0</v>
      </c>
      <c r="BE92" s="3">
        <f>'2002'!$H92</f>
        <v>0</v>
      </c>
      <c r="BF92" s="3">
        <f>'2003'!$H92</f>
        <v>0</v>
      </c>
      <c r="BG92" s="3">
        <f>'2004'!$H92</f>
        <v>0</v>
      </c>
      <c r="BH92" s="3">
        <f>'2005'!$H92</f>
        <v>0</v>
      </c>
      <c r="BI92" s="3">
        <f>'2006'!$H92</f>
        <v>0</v>
      </c>
      <c r="BJ92" s="3">
        <f>'2007'!$H92</f>
        <v>0</v>
      </c>
      <c r="BK92" s="3">
        <f>'2008'!$H92</f>
        <v>0</v>
      </c>
      <c r="BL92" s="3">
        <f>'2009'!$H92</f>
        <v>0</v>
      </c>
      <c r="BM92" s="5">
        <f>'2010'!$H92</f>
        <v>0</v>
      </c>
      <c r="BN92" s="72">
        <f>'2011'!$H92</f>
        <v>0</v>
      </c>
      <c r="BO92" s="5"/>
      <c r="BP92" s="6">
        <f>'2000'!$P100</f>
        <v>0</v>
      </c>
      <c r="BQ92" s="9">
        <f>'2001'!$O92</f>
        <v>0</v>
      </c>
      <c r="BR92" s="3">
        <f>'2002'!$O92</f>
        <v>0</v>
      </c>
      <c r="BS92" s="3">
        <f>'2003'!$O92</f>
        <v>0</v>
      </c>
      <c r="BT92" s="3">
        <f>'2004'!$O92</f>
        <v>0</v>
      </c>
      <c r="BU92" s="3">
        <f>'2005'!$O92</f>
        <v>0</v>
      </c>
      <c r="BV92" s="3">
        <f>'2006'!O92</f>
        <v>0</v>
      </c>
      <c r="BW92" s="3">
        <f>'2007'!$O92</f>
        <v>0</v>
      </c>
      <c r="BX92" s="3">
        <f>'2008'!$O92</f>
        <v>0</v>
      </c>
      <c r="BY92" s="3">
        <f>'2009'!$O92</f>
        <v>0</v>
      </c>
      <c r="BZ92" s="5">
        <f>'2010'!$O92</f>
        <v>0</v>
      </c>
      <c r="CA92" s="72">
        <f>'2011'!$O92</f>
        <v>0</v>
      </c>
      <c r="CB92" s="5"/>
      <c r="CC92" s="6">
        <f>'2000'!$F100</f>
        <v>0</v>
      </c>
      <c r="CD92" s="9">
        <f>'2001'!$E92</f>
        <v>0</v>
      </c>
      <c r="CE92" s="3">
        <f>'2002'!$E92</f>
        <v>0</v>
      </c>
      <c r="CF92" s="3">
        <f>'2003'!$O92</f>
        <v>0</v>
      </c>
      <c r="CG92" s="3">
        <f>'2004'!$E92</f>
        <v>0</v>
      </c>
      <c r="CH92" s="3">
        <f>'2005'!$E92</f>
        <v>0</v>
      </c>
      <c r="CI92" s="3">
        <f>'2006'!E92</f>
        <v>0</v>
      </c>
      <c r="CJ92" s="3">
        <f>'2007'!$E92</f>
        <v>0</v>
      </c>
      <c r="CK92" s="3">
        <f>'2008'!$E92</f>
        <v>0</v>
      </c>
      <c r="CL92" s="3">
        <f>'2009'!$E92</f>
        <v>0</v>
      </c>
      <c r="CM92" s="5">
        <f>'2010'!$E92</f>
        <v>0</v>
      </c>
      <c r="CN92" s="72">
        <f>'2011'!$E92</f>
        <v>0</v>
      </c>
      <c r="CO92" s="5"/>
      <c r="CP92" s="6">
        <f>'2000'!$L100</f>
        <v>0</v>
      </c>
      <c r="CQ92" s="9">
        <f>'2001'!$K92</f>
        <v>0</v>
      </c>
      <c r="CR92" s="3">
        <f>'2002'!$K92</f>
        <v>0</v>
      </c>
      <c r="CS92" s="3">
        <f>'2003'!$K92</f>
        <v>0</v>
      </c>
      <c r="CT92" s="3">
        <f>'2004'!$K92</f>
        <v>0</v>
      </c>
      <c r="CU92" s="3">
        <f>'2005'!$KM92</f>
        <v>0</v>
      </c>
      <c r="CV92" s="3">
        <f>'2006'!K92</f>
        <v>0</v>
      </c>
      <c r="CW92" s="3">
        <f>'2007'!$K92</f>
        <v>0</v>
      </c>
      <c r="CX92" s="3">
        <f>'2008'!$K92</f>
        <v>0</v>
      </c>
      <c r="CY92" s="3">
        <f>'2009'!$K92</f>
        <v>0</v>
      </c>
      <c r="CZ92" s="5">
        <f>'2010'!$K92</f>
        <v>0</v>
      </c>
      <c r="DA92" s="72">
        <f>'2011'!$K92</f>
        <v>0</v>
      </c>
      <c r="DB92" s="5"/>
      <c r="DC92" s="483">
        <f>IFERROR('2000'!$S100,"")</f>
        <v>0</v>
      </c>
      <c r="DD92" s="70">
        <f>IFERROR('2001'!$R92,"")</f>
        <v>0</v>
      </c>
      <c r="DE92" s="70">
        <f>IFERROR('2002'!$R92,)</f>
        <v>0</v>
      </c>
      <c r="DF92" s="70">
        <f>IFERROR('2003'!$R92,)</f>
        <v>0</v>
      </c>
      <c r="DG92" s="70">
        <f>IFERROR('2004'!$R92,)</f>
        <v>0</v>
      </c>
      <c r="DH92" s="70">
        <f>IFERROR('2005'!$R92,)</f>
        <v>0</v>
      </c>
      <c r="DI92" s="70">
        <f>IFERROR('2006'!R92,)</f>
        <v>0</v>
      </c>
      <c r="DJ92" s="70">
        <f>IFERROR('2007'!$R92,)</f>
        <v>0</v>
      </c>
      <c r="DK92" s="70">
        <f>IFERROR('2008'!$R92,)</f>
        <v>0</v>
      </c>
      <c r="DL92" s="70">
        <f>IFERROR('2009'!$R92,)</f>
        <v>0</v>
      </c>
      <c r="DM92" s="485">
        <f>IFERROR('2010'!$R92,)</f>
        <v>0</v>
      </c>
      <c r="DN92" s="486">
        <f>IFERROR('2011'!$R92,)</f>
        <v>0</v>
      </c>
    </row>
    <row r="93" spans="1:118" ht="14.4" thickTop="1" thickBot="1">
      <c r="A93" s="3" t="str">
        <f>'2011'!A93</f>
        <v>Yamhill</v>
      </c>
      <c r="B93" s="3" t="str">
        <f>'2012'!B93</f>
        <v>Yamhill County Dog Control</v>
      </c>
      <c r="C93" s="3">
        <f>SUM('2000'!G93:I93)</f>
        <v>1215</v>
      </c>
      <c r="D93" s="3">
        <f>SUM('2001'!F93:H93)</f>
        <v>0</v>
      </c>
      <c r="E93" s="3">
        <f>'2002'!F93+'2002'!G93+'2002'!H93</f>
        <v>0</v>
      </c>
      <c r="F93" s="3">
        <f>'2003'!F93+'2003'!G93+'2003'!H93</f>
        <v>0</v>
      </c>
      <c r="G93" s="3">
        <f>'2004'!F93+'2004'!G93+'2004'!H93</f>
        <v>0</v>
      </c>
      <c r="H93" s="3">
        <f>SUM('2005'!$F93:$H93)</f>
        <v>576</v>
      </c>
      <c r="I93" s="3">
        <f>SUM('2006'!$F93:$H93)</f>
        <v>73</v>
      </c>
      <c r="J93" s="603">
        <f>AVERAGE(K93,I93)</f>
        <v>62.5</v>
      </c>
      <c r="K93" s="3">
        <f>SUM('2008'!$F93:$H93)</f>
        <v>52</v>
      </c>
      <c r="L93" s="3">
        <f>SUM('2009'!$F93:$H93)</f>
        <v>0</v>
      </c>
      <c r="M93" s="3">
        <f>SUM('2010'!$F93:$H93)</f>
        <v>0</v>
      </c>
      <c r="N93" s="3">
        <f>SUM('2011'!$F93:$H93)</f>
        <v>0</v>
      </c>
      <c r="O93" s="89">
        <f>SUM('2012'!$F93:$H93)</f>
        <v>0</v>
      </c>
      <c r="P93" s="458">
        <f>'2000'!Q93</f>
        <v>771</v>
      </c>
      <c r="Q93" s="9">
        <f>'2001'!P93</f>
        <v>0</v>
      </c>
      <c r="R93" s="3">
        <f>'2002'!P93</f>
        <v>0</v>
      </c>
      <c r="S93" s="3">
        <f>'2003'!P93</f>
        <v>0</v>
      </c>
      <c r="T93" s="3">
        <f>'2004'!P93</f>
        <v>0</v>
      </c>
      <c r="U93" s="3">
        <f>'2005'!P93</f>
        <v>206</v>
      </c>
      <c r="V93" s="3">
        <f>'2006'!P93</f>
        <v>112</v>
      </c>
      <c r="W93" s="603">
        <f>AVERAGE(X93,V93)</f>
        <v>59</v>
      </c>
      <c r="X93" s="3">
        <f>'2008'!$P93</f>
        <v>6</v>
      </c>
      <c r="Y93" s="3">
        <f>'2009'!$P93</f>
        <v>0</v>
      </c>
      <c r="Z93" s="3">
        <f>'2010'!$P93</f>
        <v>0</v>
      </c>
      <c r="AA93" s="3">
        <f>'2011'!$P93</f>
        <v>0</v>
      </c>
      <c r="AB93" s="89">
        <f>'2012'!$P93</f>
        <v>0</v>
      </c>
      <c r="AC93" s="6">
        <f>SUM('2000'!$D93:$F93)</f>
        <v>1404</v>
      </c>
      <c r="AD93" s="3">
        <f>SUM('2001'!$C93:$E93)</f>
        <v>0</v>
      </c>
      <c r="AE93" s="3">
        <f>SUM('2002'!$C93:$E93)</f>
        <v>0</v>
      </c>
      <c r="AF93" s="3">
        <f>SUM('2003'!$C93:$E93)</f>
        <v>0</v>
      </c>
      <c r="AG93" s="3">
        <f>SUM('2004'!$C93:$E93)</f>
        <v>0</v>
      </c>
      <c r="AH93" s="3">
        <f>SUM('2005'!$C93:$E93)</f>
        <v>667</v>
      </c>
      <c r="AI93" s="3">
        <f>SUM('2006'!$C93:$E93)</f>
        <v>89</v>
      </c>
      <c r="AJ93" s="603">
        <f>AVERAGE(AK93,AI93)</f>
        <v>64.5</v>
      </c>
      <c r="AK93" s="3">
        <f>SUM('2008'!$C93:$E93)</f>
        <v>40</v>
      </c>
      <c r="AL93" s="603">
        <f>AVERAGE(AM93,AK93)</f>
        <v>284</v>
      </c>
      <c r="AM93" s="3">
        <f>SUM('2010'!$C93:$E93)</f>
        <v>528</v>
      </c>
      <c r="AN93" s="3">
        <f>SUM('2011'!$C93:$E93)</f>
        <v>528</v>
      </c>
      <c r="AO93" s="89">
        <f>SUM('2012'!$C93:$E93)</f>
        <v>457</v>
      </c>
      <c r="AP93" s="6">
        <f>'2000'!$M93</f>
        <v>570</v>
      </c>
      <c r="AQ93" s="9">
        <f>'2001'!$L93</f>
        <v>0</v>
      </c>
      <c r="AR93" s="3">
        <f>'2002'!$L93</f>
        <v>0</v>
      </c>
      <c r="AS93" s="3">
        <f>'2003'!$L93</f>
        <v>0</v>
      </c>
      <c r="AT93" s="3">
        <f>'2004'!$L93</f>
        <v>0</v>
      </c>
      <c r="AU93" s="3">
        <f>'2005'!$L93</f>
        <v>87</v>
      </c>
      <c r="AV93" s="3">
        <f>'2006'!L93</f>
        <v>82</v>
      </c>
      <c r="AW93" s="603">
        <f>AVERAGE(AX93,AV93)</f>
        <v>61</v>
      </c>
      <c r="AX93" s="3">
        <f>'2008'!$L93</f>
        <v>40</v>
      </c>
      <c r="AY93" s="3">
        <f>'2009'!$L93</f>
        <v>6</v>
      </c>
      <c r="AZ93" s="5">
        <f>'2010'!$L93</f>
        <v>12</v>
      </c>
      <c r="BA93" s="5">
        <f>'2011'!$L93</f>
        <v>19</v>
      </c>
      <c r="BB93" s="477">
        <f>'2012'!$L93</f>
        <v>9</v>
      </c>
      <c r="BC93" s="612">
        <f>'2000'!$I101</f>
        <v>0</v>
      </c>
      <c r="BD93" s="9">
        <f>'2001'!$H93</f>
        <v>0</v>
      </c>
      <c r="BE93" s="3">
        <f>'2002'!$H93</f>
        <v>0</v>
      </c>
      <c r="BF93" s="3">
        <f>'2003'!$H93</f>
        <v>0</v>
      </c>
      <c r="BG93" s="3">
        <f>'2004'!$H93</f>
        <v>0</v>
      </c>
      <c r="BH93" s="3">
        <f>'2005'!$H93</f>
        <v>0</v>
      </c>
      <c r="BI93" s="3">
        <f>'2006'!$H93</f>
        <v>0</v>
      </c>
      <c r="BJ93" s="3">
        <f>'2007'!$H93</f>
        <v>0</v>
      </c>
      <c r="BK93" s="3">
        <f>'2008'!$H93</f>
        <v>0</v>
      </c>
      <c r="BL93" s="3">
        <f>'2009'!$H93</f>
        <v>0</v>
      </c>
      <c r="BM93" s="5">
        <f>'2010'!$H93</f>
        <v>0</v>
      </c>
      <c r="BN93" s="72">
        <f>'2011'!$H93</f>
        <v>0</v>
      </c>
      <c r="BO93" s="5"/>
      <c r="BP93" s="6">
        <f>'2000'!$P101</f>
        <v>0</v>
      </c>
      <c r="BQ93" s="9">
        <f>'2001'!$O93</f>
        <v>0</v>
      </c>
      <c r="BR93" s="3">
        <f>'2002'!$O93</f>
        <v>0</v>
      </c>
      <c r="BS93" s="3">
        <f>'2003'!$O93</f>
        <v>0</v>
      </c>
      <c r="BT93" s="3">
        <f>'2004'!$O93</f>
        <v>0</v>
      </c>
      <c r="BU93" s="3">
        <f>'2005'!$O93</f>
        <v>12</v>
      </c>
      <c r="BV93" s="3">
        <f>'2006'!O93</f>
        <v>18</v>
      </c>
      <c r="BW93" s="3">
        <f>'2007'!$O93</f>
        <v>0</v>
      </c>
      <c r="BX93" s="3">
        <f>'2008'!$O93</f>
        <v>17</v>
      </c>
      <c r="BY93" s="3">
        <f>'2009'!$O93</f>
        <v>46</v>
      </c>
      <c r="BZ93" s="5">
        <f>'2010'!$O93</f>
        <v>0</v>
      </c>
      <c r="CA93" s="72">
        <f>'2011'!$O93</f>
        <v>0</v>
      </c>
      <c r="CB93" s="5"/>
      <c r="CC93" s="6">
        <f>'2000'!$F101</f>
        <v>0</v>
      </c>
      <c r="CD93" s="9">
        <f>'2001'!$E93</f>
        <v>0</v>
      </c>
      <c r="CE93" s="3">
        <f>'2002'!$E93</f>
        <v>0</v>
      </c>
      <c r="CF93" s="3">
        <f>'2003'!$O93</f>
        <v>0</v>
      </c>
      <c r="CG93" s="3">
        <f>'2004'!$E93</f>
        <v>0</v>
      </c>
      <c r="CH93" s="3">
        <f>'2005'!$E93</f>
        <v>0</v>
      </c>
      <c r="CI93" s="3">
        <f>'2006'!E93</f>
        <v>0</v>
      </c>
      <c r="CJ93" s="3">
        <f>'2007'!$E93</f>
        <v>0</v>
      </c>
      <c r="CK93" s="3">
        <f>'2008'!$E93</f>
        <v>0</v>
      </c>
      <c r="CL93" s="3">
        <f>'2009'!$E93</f>
        <v>0</v>
      </c>
      <c r="CM93" s="5">
        <f>'2010'!$E93</f>
        <v>3</v>
      </c>
      <c r="CN93" s="72">
        <f>'2011'!$E93</f>
        <v>0</v>
      </c>
      <c r="CO93" s="5"/>
      <c r="CP93" s="6">
        <f>'2000'!$L101</f>
        <v>0</v>
      </c>
      <c r="CQ93" s="9">
        <f>'2001'!$K93</f>
        <v>0</v>
      </c>
      <c r="CR93" s="3">
        <f>'2002'!$K93</f>
        <v>0</v>
      </c>
      <c r="CS93" s="3">
        <f>'2003'!$K93</f>
        <v>0</v>
      </c>
      <c r="CT93" s="3">
        <f>'2004'!$K93</f>
        <v>0</v>
      </c>
      <c r="CU93" s="3">
        <f>'2005'!$KM93</f>
        <v>0</v>
      </c>
      <c r="CV93" s="3">
        <f>'2006'!K93</f>
        <v>56</v>
      </c>
      <c r="CW93" s="3">
        <f>'2007'!$K93</f>
        <v>0</v>
      </c>
      <c r="CX93" s="3">
        <f>'2008'!$K93</f>
        <v>45</v>
      </c>
      <c r="CY93" s="3">
        <f>'2009'!$K93</f>
        <v>41</v>
      </c>
      <c r="CZ93" s="5">
        <f>'2010'!$K93</f>
        <v>27</v>
      </c>
      <c r="DA93" s="72">
        <f>'2011'!$K93</f>
        <v>21</v>
      </c>
      <c r="DB93" s="5"/>
      <c r="DC93" s="483">
        <f>IFERROR('2000'!$S101,"")</f>
        <v>0</v>
      </c>
      <c r="DD93" s="70" t="str">
        <f>IFERROR('2001'!$R93,"")</f>
        <v/>
      </c>
      <c r="DE93" s="70">
        <f>IFERROR('2002'!$R93,)</f>
        <v>0</v>
      </c>
      <c r="DF93" s="70">
        <f>IFERROR('2003'!$R93,)</f>
        <v>0</v>
      </c>
      <c r="DG93" s="70">
        <f>IFERROR('2004'!$R93,)</f>
        <v>0</v>
      </c>
      <c r="DH93" s="70">
        <f>IFERROR('2005'!$R93,)</f>
        <v>0.27886056971514245</v>
      </c>
      <c r="DI93" s="70">
        <f>IFERROR('2006'!R93,)</f>
        <v>2.202247191011236</v>
      </c>
      <c r="DJ93" s="70">
        <f>IFERROR('2007'!$R93,)</f>
        <v>0</v>
      </c>
      <c r="DK93" s="70">
        <f>IFERROR('2008'!$R93,)</f>
        <v>5.125</v>
      </c>
      <c r="DL93" s="70">
        <f>IFERROR('2009'!$R93,)</f>
        <v>0</v>
      </c>
      <c r="DM93" s="485">
        <f>IFERROR('2010'!$R93,)</f>
        <v>0.44128787878787878</v>
      </c>
      <c r="DN93" s="486">
        <f>IFERROR('2011'!$R93,)</f>
        <v>0.46969696969696972</v>
      </c>
    </row>
    <row r="94" spans="1:118" ht="13.8" thickTop="1">
      <c r="B94" s="3" t="s">
        <v>162</v>
      </c>
      <c r="C94" s="3">
        <f>C100</f>
        <v>45398</v>
      </c>
      <c r="D94" s="3">
        <f t="shared" ref="D94:BN94" si="2">D100</f>
        <v>44110.5</v>
      </c>
      <c r="E94" s="3">
        <f t="shared" si="2"/>
        <v>44931</v>
      </c>
      <c r="F94" s="3">
        <f t="shared" si="2"/>
        <v>45615.833333333328</v>
      </c>
      <c r="G94" s="3">
        <f t="shared" si="2"/>
        <v>48329.166666666664</v>
      </c>
      <c r="H94" s="3">
        <f t="shared" si="2"/>
        <v>50017</v>
      </c>
      <c r="I94" s="3">
        <f t="shared" si="2"/>
        <v>49381.5</v>
      </c>
      <c r="J94" s="3">
        <f t="shared" si="2"/>
        <v>48912</v>
      </c>
      <c r="K94" s="3">
        <f t="shared" si="2"/>
        <v>50179.416666666672</v>
      </c>
      <c r="L94" s="3">
        <f t="shared" si="2"/>
        <v>51664.5</v>
      </c>
      <c r="M94" s="3">
        <f t="shared" si="2"/>
        <v>51997.583333333336</v>
      </c>
      <c r="N94" s="3">
        <f t="shared" si="2"/>
        <v>45225.5</v>
      </c>
      <c r="O94" s="3">
        <f t="shared" si="2"/>
        <v>36559</v>
      </c>
      <c r="P94" s="3">
        <f t="shared" si="2"/>
        <v>26228</v>
      </c>
      <c r="Q94" s="3">
        <f t="shared" si="2"/>
        <v>26564</v>
      </c>
      <c r="R94" s="3">
        <f t="shared" si="2"/>
        <v>23762</v>
      </c>
      <c r="S94" s="3">
        <f t="shared" si="2"/>
        <v>24725.333333333336</v>
      </c>
      <c r="T94" s="3">
        <f t="shared" si="2"/>
        <v>26463.166666666664</v>
      </c>
      <c r="U94" s="3">
        <f t="shared" si="2"/>
        <v>25070.125</v>
      </c>
      <c r="V94" s="3">
        <f t="shared" si="2"/>
        <v>23117.75</v>
      </c>
      <c r="W94" s="3">
        <f t="shared" si="2"/>
        <v>21872.375</v>
      </c>
      <c r="X94" s="3">
        <f t="shared" si="2"/>
        <v>22123.416666666668</v>
      </c>
      <c r="Y94" s="3">
        <f t="shared" si="2"/>
        <v>19972</v>
      </c>
      <c r="Z94" s="3">
        <f t="shared" si="2"/>
        <v>22000.583333333336</v>
      </c>
      <c r="AA94" s="3">
        <f t="shared" si="2"/>
        <v>15653</v>
      </c>
      <c r="AB94" s="3">
        <f t="shared" si="2"/>
        <v>10018</v>
      </c>
      <c r="AC94" s="3">
        <f t="shared" si="2"/>
        <v>40212</v>
      </c>
      <c r="AD94" s="3">
        <f t="shared" si="2"/>
        <v>41790.166666666664</v>
      </c>
      <c r="AE94" s="3">
        <f t="shared" si="2"/>
        <v>41790.333333333336</v>
      </c>
      <c r="AF94" s="3">
        <f t="shared" si="2"/>
        <v>41155.166666666672</v>
      </c>
      <c r="AG94" s="3">
        <f t="shared" si="2"/>
        <v>42485.666666666664</v>
      </c>
      <c r="AH94" s="3">
        <f t="shared" si="2"/>
        <v>41567.666666666664</v>
      </c>
      <c r="AI94" s="3">
        <f t="shared" si="2"/>
        <v>44585.333333333328</v>
      </c>
      <c r="AJ94" s="3">
        <f t="shared" si="2"/>
        <v>41949.666666666672</v>
      </c>
      <c r="AK94" s="3">
        <f t="shared" si="2"/>
        <v>39731.25</v>
      </c>
      <c r="AL94" s="3">
        <f t="shared" si="2"/>
        <v>38754.833333333328</v>
      </c>
      <c r="AM94" s="3">
        <f t="shared" si="2"/>
        <v>39388.416666666672</v>
      </c>
      <c r="AN94" s="3">
        <f t="shared" si="2"/>
        <v>42261</v>
      </c>
      <c r="AO94" s="3">
        <f t="shared" si="2"/>
        <v>37490</v>
      </c>
      <c r="AP94" s="3">
        <f t="shared" si="2"/>
        <v>13675</v>
      </c>
      <c r="AQ94" s="3">
        <f t="shared" si="2"/>
        <v>13186.5</v>
      </c>
      <c r="AR94" s="3">
        <f t="shared" si="2"/>
        <v>10267</v>
      </c>
      <c r="AS94" s="3">
        <f t="shared" si="2"/>
        <v>9747.6666666666679</v>
      </c>
      <c r="AT94" s="3">
        <f t="shared" si="2"/>
        <v>8854.8333333333321</v>
      </c>
      <c r="AU94" s="3">
        <f t="shared" si="2"/>
        <v>8687</v>
      </c>
      <c r="AV94" s="3">
        <f t="shared" si="2"/>
        <v>9055.8333333333321</v>
      </c>
      <c r="AW94" s="3">
        <f t="shared" si="2"/>
        <v>6954.1666666666661</v>
      </c>
      <c r="AX94" s="3">
        <f t="shared" si="2"/>
        <v>6999.833333333333</v>
      </c>
      <c r="AY94" s="3">
        <f t="shared" si="2"/>
        <v>5042.5</v>
      </c>
      <c r="AZ94" s="3">
        <f t="shared" si="2"/>
        <v>5159.666666666667</v>
      </c>
      <c r="BA94" s="3">
        <f t="shared" si="2"/>
        <v>5209.5</v>
      </c>
      <c r="BB94" s="3">
        <f t="shared" si="2"/>
        <v>3443</v>
      </c>
      <c r="BC94" s="612" t="e">
        <f t="shared" si="2"/>
        <v>#REF!</v>
      </c>
      <c r="BD94" s="3">
        <f t="shared" si="2"/>
        <v>37</v>
      </c>
      <c r="BE94" s="3">
        <f t="shared" si="2"/>
        <v>88</v>
      </c>
      <c r="BF94" s="3">
        <f t="shared" si="2"/>
        <v>4785</v>
      </c>
      <c r="BG94" s="3">
        <f t="shared" si="2"/>
        <v>467</v>
      </c>
      <c r="BH94" s="3">
        <f t="shared" si="2"/>
        <v>2148</v>
      </c>
      <c r="BI94" s="3">
        <f t="shared" si="2"/>
        <v>2875</v>
      </c>
      <c r="BJ94" s="3">
        <f t="shared" si="2"/>
        <v>3610</v>
      </c>
      <c r="BK94" s="3">
        <f t="shared" si="2"/>
        <v>4068</v>
      </c>
      <c r="BL94" s="3">
        <f t="shared" si="2"/>
        <v>3067</v>
      </c>
      <c r="BM94" s="3">
        <f t="shared" si="2"/>
        <v>3150</v>
      </c>
      <c r="BN94" s="3">
        <f t="shared" si="2"/>
        <v>3240</v>
      </c>
      <c r="BP94" s="3" t="e">
        <f t="shared" ref="BP94:CA94" si="3">SUM(BP6:BP86)</f>
        <v>#REF!</v>
      </c>
      <c r="BQ94" s="3">
        <f t="shared" si="3"/>
        <v>188</v>
      </c>
      <c r="BR94" s="3">
        <f t="shared" si="3"/>
        <v>412</v>
      </c>
      <c r="BS94" s="3">
        <f t="shared" si="3"/>
        <v>536</v>
      </c>
      <c r="BT94" s="3">
        <f t="shared" si="3"/>
        <v>599</v>
      </c>
      <c r="BU94" s="3">
        <f t="shared" si="3"/>
        <v>1544</v>
      </c>
      <c r="BV94" s="3">
        <f t="shared" si="3"/>
        <v>1490</v>
      </c>
      <c r="BW94" s="3">
        <f t="shared" si="3"/>
        <v>1124</v>
      </c>
      <c r="BX94" s="3">
        <f t="shared" si="3"/>
        <v>1910</v>
      </c>
      <c r="BY94" s="3">
        <f t="shared" si="3"/>
        <v>1189</v>
      </c>
      <c r="BZ94" s="3">
        <f t="shared" si="3"/>
        <v>2428</v>
      </c>
      <c r="CA94" s="3">
        <f t="shared" si="3"/>
        <v>1810</v>
      </c>
      <c r="CC94" s="3" t="e">
        <f t="shared" ref="CC94:CN94" si="4">SUM(CC6:CC86)</f>
        <v>#REF!</v>
      </c>
      <c r="CD94" s="3">
        <f t="shared" si="4"/>
        <v>1197</v>
      </c>
      <c r="CE94" s="3">
        <f t="shared" si="4"/>
        <v>440</v>
      </c>
      <c r="CF94" s="3">
        <f t="shared" si="4"/>
        <v>536</v>
      </c>
      <c r="CG94" s="3">
        <f t="shared" si="4"/>
        <v>2748</v>
      </c>
      <c r="CH94" s="3">
        <f t="shared" si="4"/>
        <v>2746</v>
      </c>
      <c r="CI94" s="3">
        <f t="shared" si="4"/>
        <v>3891</v>
      </c>
      <c r="CJ94" s="3">
        <f t="shared" si="4"/>
        <v>4284</v>
      </c>
      <c r="CK94" s="3">
        <f t="shared" si="4"/>
        <v>3362</v>
      </c>
      <c r="CL94" s="3">
        <f t="shared" si="4"/>
        <v>2849</v>
      </c>
      <c r="CM94" s="3">
        <f t="shared" si="4"/>
        <v>5726</v>
      </c>
      <c r="CN94" s="3">
        <f t="shared" si="4"/>
        <v>6704</v>
      </c>
      <c r="CP94" s="3" t="e">
        <f t="shared" ref="CP94:DA94" si="5">SUM(CP6:CP86)</f>
        <v>#REF!</v>
      </c>
      <c r="CQ94" s="3">
        <f t="shared" si="5"/>
        <v>2161.5</v>
      </c>
      <c r="CR94" s="3">
        <f t="shared" si="5"/>
        <v>2157</v>
      </c>
      <c r="CS94" s="3">
        <f t="shared" si="5"/>
        <v>2793</v>
      </c>
      <c r="CT94" s="3">
        <f t="shared" si="5"/>
        <v>2703</v>
      </c>
      <c r="CU94" s="3">
        <f t="shared" si="5"/>
        <v>0</v>
      </c>
      <c r="CV94" s="3">
        <f t="shared" si="5"/>
        <v>3664</v>
      </c>
      <c r="CW94" s="3">
        <f t="shared" si="5"/>
        <v>2373</v>
      </c>
      <c r="CX94" s="3">
        <f t="shared" si="5"/>
        <v>3929</v>
      </c>
      <c r="CY94" s="3">
        <f t="shared" si="5"/>
        <v>2781</v>
      </c>
      <c r="CZ94" s="3">
        <f t="shared" si="5"/>
        <v>3942</v>
      </c>
      <c r="DA94" s="3">
        <f t="shared" si="5"/>
        <v>3431</v>
      </c>
    </row>
    <row r="95" spans="1:118" ht="14.4">
      <c r="A95" s="497"/>
      <c r="B95" s="497" t="s">
        <v>203</v>
      </c>
      <c r="C95" s="605">
        <f t="shared" ref="C95:O95" si="6">P94/(P94+AP94)</f>
        <v>0.65729393779916301</v>
      </c>
      <c r="D95" s="605">
        <f t="shared" si="6"/>
        <v>0.66826832366888467</v>
      </c>
      <c r="E95" s="605">
        <f t="shared" si="6"/>
        <v>0.69828675541449936</v>
      </c>
      <c r="F95" s="605">
        <f t="shared" si="6"/>
        <v>0.71723764492017916</v>
      </c>
      <c r="G95" s="605">
        <f t="shared" si="6"/>
        <v>0.74928270759008619</v>
      </c>
      <c r="H95" s="605">
        <f t="shared" si="6"/>
        <v>0.74266173437459504</v>
      </c>
      <c r="I95" s="605">
        <f t="shared" si="6"/>
        <v>0.71853202549710815</v>
      </c>
      <c r="J95" s="605">
        <f t="shared" si="6"/>
        <v>0.7587582046059983</v>
      </c>
      <c r="K95" s="605">
        <f t="shared" si="6"/>
        <v>0.75964793306607836</v>
      </c>
      <c r="L95" s="605">
        <f t="shared" si="6"/>
        <v>0.79841691818745131</v>
      </c>
      <c r="M95" s="605">
        <f t="shared" si="6"/>
        <v>0.81002874912172507</v>
      </c>
      <c r="N95" s="605">
        <f t="shared" si="6"/>
        <v>0.75029358897543441</v>
      </c>
      <c r="O95" s="605">
        <f t="shared" si="6"/>
        <v>0.74422405467647279</v>
      </c>
      <c r="P95" s="606">
        <v>0.6066476941840917</v>
      </c>
      <c r="Q95" s="606">
        <v>0.5694949735842445</v>
      </c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  <c r="AI95" s="497"/>
      <c r="AJ95" s="497"/>
      <c r="AK95" s="497"/>
      <c r="AL95" s="497"/>
      <c r="AM95" s="497"/>
      <c r="AN95" s="497"/>
      <c r="AO95" s="497"/>
      <c r="AP95" s="497"/>
      <c r="AQ95" s="497"/>
      <c r="AR95" s="497"/>
      <c r="AS95" s="497"/>
      <c r="AT95" s="497"/>
      <c r="AU95" s="497"/>
      <c r="AV95" s="497"/>
      <c r="AW95" s="497"/>
      <c r="AX95" s="497"/>
      <c r="AY95" s="497"/>
      <c r="AZ95" s="497"/>
      <c r="BA95" s="607"/>
      <c r="BB95" s="607"/>
      <c r="BC95" s="614"/>
      <c r="BD95" s="497"/>
      <c r="BE95" s="497"/>
      <c r="BF95" s="497"/>
      <c r="BG95" s="497"/>
      <c r="BH95" s="497"/>
      <c r="BI95" s="497"/>
      <c r="BJ95" s="497"/>
      <c r="BK95" s="497"/>
      <c r="BL95" s="497"/>
      <c r="BM95" s="497"/>
      <c r="BN95" s="497"/>
      <c r="BO95" s="497"/>
      <c r="BP95" s="497"/>
      <c r="BQ95" s="497"/>
      <c r="BR95" s="497"/>
      <c r="BS95" s="497"/>
      <c r="BT95" s="497"/>
      <c r="BU95" s="497"/>
      <c r="BV95" s="497"/>
      <c r="BW95" s="497"/>
      <c r="BX95" s="497"/>
      <c r="BY95" s="497"/>
      <c r="BZ95" s="497"/>
      <c r="CA95" s="497"/>
      <c r="CB95" s="497"/>
      <c r="CC95" s="497"/>
      <c r="CD95" s="497"/>
      <c r="CE95" s="497"/>
      <c r="CF95" s="497"/>
      <c r="CG95" s="497"/>
      <c r="CH95" s="497"/>
      <c r="CI95" s="497"/>
      <c r="CJ95" s="497"/>
      <c r="CK95" s="497"/>
      <c r="CL95" s="497"/>
      <c r="CM95" s="497"/>
      <c r="CN95" s="497"/>
      <c r="CO95" s="497"/>
      <c r="CP95" s="497"/>
      <c r="CQ95" s="497"/>
      <c r="CR95" s="497"/>
      <c r="CS95" s="497"/>
      <c r="CT95" s="497"/>
      <c r="CU95" s="497"/>
      <c r="CZ95" s="5"/>
      <c r="DA95" s="72"/>
      <c r="DB95" s="5"/>
    </row>
    <row r="96" spans="1:118">
      <c r="B96" s="3" t="s">
        <v>276</v>
      </c>
      <c r="C96" s="488">
        <f t="shared" ref="C96:O96" si="7">(P94+AP94)/(AC94+C94)</f>
        <v>0.46610209087723398</v>
      </c>
      <c r="D96" s="488">
        <f t="shared" si="7"/>
        <v>0.46274961001466813</v>
      </c>
      <c r="E96" s="488">
        <f t="shared" si="7"/>
        <v>0.39239479712796538</v>
      </c>
      <c r="F96" s="488">
        <f t="shared" si="7"/>
        <v>0.39728711205356626</v>
      </c>
      <c r="G96" s="488">
        <f t="shared" si="7"/>
        <v>0.38890122575423619</v>
      </c>
      <c r="H96" s="488">
        <f t="shared" si="7"/>
        <v>0.36858926530641961</v>
      </c>
      <c r="I96" s="488">
        <f t="shared" si="7"/>
        <v>0.3423929719883434</v>
      </c>
      <c r="J96" s="488">
        <f t="shared" si="7"/>
        <v>0.31725746097547547</v>
      </c>
      <c r="K96" s="488">
        <f t="shared" si="7"/>
        <v>0.32391318049026441</v>
      </c>
      <c r="L96" s="488">
        <f t="shared" si="7"/>
        <v>0.27664990525625049</v>
      </c>
      <c r="M96" s="488">
        <f t="shared" si="7"/>
        <v>0.29720361981047427</v>
      </c>
      <c r="N96" s="488">
        <f t="shared" si="7"/>
        <v>0.23846536322746939</v>
      </c>
      <c r="O96" s="488">
        <f t="shared" si="7"/>
        <v>0.18178503423408823</v>
      </c>
      <c r="Q96" s="9"/>
      <c r="AQ96" s="9"/>
      <c r="BD96" s="9"/>
      <c r="BM96" s="5"/>
      <c r="BN96" s="72"/>
      <c r="BO96" s="5"/>
      <c r="BQ96" s="9"/>
      <c r="BZ96" s="5"/>
      <c r="CA96" s="72"/>
      <c r="CB96" s="5"/>
      <c r="CD96" s="9"/>
      <c r="CM96" s="5"/>
      <c r="CN96" s="72"/>
      <c r="CO96" s="5"/>
      <c r="CQ96" s="9"/>
      <c r="CZ96" s="5"/>
      <c r="DA96" s="72"/>
      <c r="DB96" s="5"/>
    </row>
    <row r="97" spans="2:119">
      <c r="Q97" s="9"/>
      <c r="AQ97" s="9"/>
      <c r="BD97" s="9"/>
      <c r="BM97" s="5"/>
      <c r="BN97" s="72"/>
      <c r="BO97" s="5"/>
      <c r="BQ97" s="9"/>
      <c r="BZ97" s="5"/>
      <c r="CA97" s="72"/>
      <c r="CB97" s="5"/>
      <c r="CD97" s="9"/>
      <c r="CM97" s="5"/>
      <c r="CN97" s="72"/>
      <c r="CO97" s="5"/>
      <c r="CQ97" s="9"/>
      <c r="CZ97" s="5"/>
      <c r="DA97" s="72"/>
      <c r="DB97" s="5"/>
    </row>
    <row r="98" spans="2:119">
      <c r="Q98" s="9"/>
      <c r="AQ98" s="9"/>
      <c r="BD98" s="9"/>
      <c r="BM98" s="5"/>
      <c r="BN98" s="72"/>
      <c r="BO98" s="5"/>
      <c r="BQ98" s="9"/>
      <c r="BZ98" s="5"/>
      <c r="CA98" s="72"/>
      <c r="CB98" s="5"/>
      <c r="CD98" s="9"/>
      <c r="CM98" s="5"/>
      <c r="CN98" s="72"/>
      <c r="CO98" s="5"/>
      <c r="CQ98" s="9"/>
      <c r="CZ98" s="5"/>
      <c r="DA98" s="72"/>
      <c r="DB98" s="5"/>
    </row>
    <row r="99" spans="2:119" ht="13.2" customHeight="1">
      <c r="C99" s="3">
        <v>2000</v>
      </c>
      <c r="D99" s="3">
        <v>2001</v>
      </c>
      <c r="E99" s="3">
        <v>2002</v>
      </c>
      <c r="F99" s="3">
        <v>2003</v>
      </c>
      <c r="G99" s="3">
        <v>2004</v>
      </c>
      <c r="H99" s="3">
        <v>2005</v>
      </c>
      <c r="I99" s="3">
        <v>2006</v>
      </c>
      <c r="J99" s="3">
        <v>2007</v>
      </c>
      <c r="K99" s="3">
        <v>2008</v>
      </c>
      <c r="L99" s="3">
        <v>2009</v>
      </c>
      <c r="M99" s="3">
        <v>2010</v>
      </c>
      <c r="N99" s="3">
        <v>2011</v>
      </c>
      <c r="O99" s="3">
        <v>2012</v>
      </c>
      <c r="P99" s="430">
        <f>C99</f>
        <v>2000</v>
      </c>
      <c r="Q99" s="430">
        <f t="shared" ref="Q99" si="8">D99</f>
        <v>2001</v>
      </c>
      <c r="R99" s="430">
        <f t="shared" ref="R99" si="9">E99</f>
        <v>2002</v>
      </c>
      <c r="S99" s="430">
        <f t="shared" ref="S99" si="10">F99</f>
        <v>2003</v>
      </c>
      <c r="T99" s="430">
        <f t="shared" ref="T99" si="11">G99</f>
        <v>2004</v>
      </c>
      <c r="U99" s="430">
        <f t="shared" ref="U99" si="12">H99</f>
        <v>2005</v>
      </c>
      <c r="V99" s="430">
        <f t="shared" ref="V99" si="13">I99</f>
        <v>2006</v>
      </c>
      <c r="W99" s="430">
        <f t="shared" ref="W99" si="14">J99</f>
        <v>2007</v>
      </c>
      <c r="X99" s="430">
        <f t="shared" ref="X99" si="15">K99</f>
        <v>2008</v>
      </c>
      <c r="Y99" s="430">
        <f t="shared" ref="Y99" si="16">L99</f>
        <v>2009</v>
      </c>
      <c r="Z99" s="430">
        <f t="shared" ref="Z99" si="17">M99</f>
        <v>2010</v>
      </c>
      <c r="AA99" s="430">
        <f t="shared" ref="AA99" si="18">N99</f>
        <v>2011</v>
      </c>
      <c r="AB99" s="430">
        <f t="shared" ref="AB99" si="19">O99</f>
        <v>2012</v>
      </c>
      <c r="AC99" s="430">
        <f t="shared" ref="AC99" si="20">P99</f>
        <v>2000</v>
      </c>
      <c r="AD99" s="430">
        <f t="shared" ref="AD99" si="21">Q99</f>
        <v>2001</v>
      </c>
      <c r="AE99" s="430">
        <f t="shared" ref="AE99" si="22">R99</f>
        <v>2002</v>
      </c>
      <c r="AF99" s="430">
        <f t="shared" ref="AF99" si="23">S99</f>
        <v>2003</v>
      </c>
      <c r="AG99" s="430">
        <f t="shared" ref="AG99" si="24">T99</f>
        <v>2004</v>
      </c>
      <c r="AH99" s="430">
        <f t="shared" ref="AH99" si="25">U99</f>
        <v>2005</v>
      </c>
      <c r="AI99" s="430">
        <f t="shared" ref="AI99" si="26">V99</f>
        <v>2006</v>
      </c>
      <c r="AJ99" s="430">
        <f t="shared" ref="AJ99" si="27">W99</f>
        <v>2007</v>
      </c>
      <c r="AK99" s="430">
        <f t="shared" ref="AK99" si="28">X99</f>
        <v>2008</v>
      </c>
      <c r="AL99" s="430">
        <f t="shared" ref="AL99" si="29">Y99</f>
        <v>2009</v>
      </c>
      <c r="AM99" s="430">
        <f t="shared" ref="AM99" si="30">Z99</f>
        <v>2010</v>
      </c>
      <c r="AN99" s="430">
        <f t="shared" ref="AN99" si="31">AA99</f>
        <v>2011</v>
      </c>
      <c r="AO99" s="430">
        <f t="shared" ref="AO99" si="32">AB99</f>
        <v>2012</v>
      </c>
      <c r="AP99" s="430">
        <f t="shared" ref="AP99" si="33">AC99</f>
        <v>2000</v>
      </c>
      <c r="AQ99" s="430">
        <f t="shared" ref="AQ99" si="34">AD99</f>
        <v>2001</v>
      </c>
      <c r="AR99" s="430">
        <f t="shared" ref="AR99" si="35">AE99</f>
        <v>2002</v>
      </c>
      <c r="AS99" s="430">
        <f t="shared" ref="AS99" si="36">AF99</f>
        <v>2003</v>
      </c>
      <c r="AT99" s="430">
        <f t="shared" ref="AT99" si="37">AG99</f>
        <v>2004</v>
      </c>
      <c r="AU99" s="430">
        <f t="shared" ref="AU99" si="38">AH99</f>
        <v>2005</v>
      </c>
      <c r="AV99" s="430">
        <f t="shared" ref="AV99" si="39">AI99</f>
        <v>2006</v>
      </c>
      <c r="AW99" s="430">
        <f t="shared" ref="AW99" si="40">AJ99</f>
        <v>2007</v>
      </c>
      <c r="AX99" s="430">
        <f t="shared" ref="AX99" si="41">AK99</f>
        <v>2008</v>
      </c>
      <c r="AY99" s="430">
        <f t="shared" ref="AY99" si="42">AL99</f>
        <v>2009</v>
      </c>
      <c r="AZ99" s="430">
        <f t="shared" ref="AZ99" si="43">AM99</f>
        <v>2010</v>
      </c>
      <c r="BA99" s="430">
        <f t="shared" ref="BA99" si="44">AN99</f>
        <v>2011</v>
      </c>
      <c r="BB99" s="430">
        <f t="shared" ref="BB99" si="45">AO99</f>
        <v>2012</v>
      </c>
      <c r="BC99" s="613">
        <f t="shared" ref="BC99" si="46">AP99</f>
        <v>2000</v>
      </c>
      <c r="BD99" s="430">
        <f t="shared" ref="BD99" si="47">AQ99</f>
        <v>2001</v>
      </c>
      <c r="BE99" s="430">
        <f t="shared" ref="BE99" si="48">AR99</f>
        <v>2002</v>
      </c>
      <c r="BF99" s="430">
        <f t="shared" ref="BF99" si="49">AS99</f>
        <v>2003</v>
      </c>
      <c r="BG99" s="430">
        <f t="shared" ref="BG99" si="50">AT99</f>
        <v>2004</v>
      </c>
      <c r="BH99" s="430">
        <f t="shared" ref="BH99" si="51">AU99</f>
        <v>2005</v>
      </c>
      <c r="BI99" s="430">
        <f t="shared" ref="BI99" si="52">AV99</f>
        <v>2006</v>
      </c>
      <c r="BJ99" s="430">
        <f t="shared" ref="BJ99" si="53">AW99</f>
        <v>2007</v>
      </c>
      <c r="BK99" s="430">
        <f t="shared" ref="BK99" si="54">AX99</f>
        <v>2008</v>
      </c>
      <c r="BL99" s="430">
        <f t="shared" ref="BL99" si="55">AY99</f>
        <v>2009</v>
      </c>
      <c r="BM99" s="430">
        <f t="shared" ref="BM99" si="56">AZ99</f>
        <v>2010</v>
      </c>
      <c r="BN99" s="430">
        <f t="shared" ref="BN99" si="57">BA99</f>
        <v>2011</v>
      </c>
      <c r="BO99" s="430">
        <f t="shared" ref="BO99" si="58">BB99</f>
        <v>2012</v>
      </c>
      <c r="BP99" s="430">
        <f t="shared" ref="BP99" si="59">BC99</f>
        <v>2000</v>
      </c>
      <c r="BQ99" s="430">
        <f t="shared" ref="BQ99" si="60">BD99</f>
        <v>2001</v>
      </c>
      <c r="BR99" s="430">
        <f t="shared" ref="BR99" si="61">BE99</f>
        <v>2002</v>
      </c>
      <c r="BS99" s="430">
        <f t="shared" ref="BS99" si="62">BF99</f>
        <v>2003</v>
      </c>
      <c r="BT99" s="430">
        <f t="shared" ref="BT99" si="63">BG99</f>
        <v>2004</v>
      </c>
      <c r="BU99" s="430">
        <f t="shared" ref="BU99" si="64">BH99</f>
        <v>2005</v>
      </c>
      <c r="BV99" s="430">
        <f t="shared" ref="BV99" si="65">BI99</f>
        <v>2006</v>
      </c>
      <c r="BW99" s="430">
        <f t="shared" ref="BW99" si="66">BJ99</f>
        <v>2007</v>
      </c>
      <c r="BX99" s="430">
        <f t="shared" ref="BX99" si="67">BK99</f>
        <v>2008</v>
      </c>
      <c r="BY99" s="430">
        <f t="shared" ref="BY99" si="68">BL99</f>
        <v>2009</v>
      </c>
      <c r="BZ99" s="430">
        <f t="shared" ref="BZ99" si="69">BM99</f>
        <v>2010</v>
      </c>
      <c r="CA99" s="430">
        <f t="shared" ref="CA99" si="70">BN99</f>
        <v>2011</v>
      </c>
      <c r="CB99" s="430">
        <f t="shared" ref="CB99" si="71">BO99</f>
        <v>2012</v>
      </c>
      <c r="CC99" s="430">
        <f t="shared" ref="CC99" si="72">BP99</f>
        <v>2000</v>
      </c>
      <c r="CD99" s="430">
        <f t="shared" ref="CD99" si="73">BQ99</f>
        <v>2001</v>
      </c>
      <c r="CE99" s="430">
        <f t="shared" ref="CE99" si="74">BR99</f>
        <v>2002</v>
      </c>
      <c r="CF99" s="430">
        <f t="shared" ref="CF99" si="75">BS99</f>
        <v>2003</v>
      </c>
      <c r="CG99" s="430">
        <f t="shared" ref="CG99" si="76">BT99</f>
        <v>2004</v>
      </c>
      <c r="CH99" s="430">
        <f t="shared" ref="CH99" si="77">BU99</f>
        <v>2005</v>
      </c>
      <c r="CI99" s="430">
        <f t="shared" ref="CI99" si="78">BV99</f>
        <v>2006</v>
      </c>
      <c r="CJ99" s="430">
        <f t="shared" ref="CJ99" si="79">BW99</f>
        <v>2007</v>
      </c>
      <c r="CK99" s="430">
        <f t="shared" ref="CK99" si="80">BX99</f>
        <v>2008</v>
      </c>
      <c r="CL99" s="430">
        <f t="shared" ref="CL99" si="81">BY99</f>
        <v>2009</v>
      </c>
      <c r="CM99" s="430">
        <f t="shared" ref="CM99" si="82">BZ99</f>
        <v>2010</v>
      </c>
      <c r="CN99" s="430">
        <f t="shared" ref="CN99" si="83">CA99</f>
        <v>2011</v>
      </c>
      <c r="CO99" s="430">
        <f t="shared" ref="CO99" si="84">CB99</f>
        <v>2012</v>
      </c>
      <c r="CP99" s="430">
        <f t="shared" ref="CP99" si="85">CC99</f>
        <v>2000</v>
      </c>
      <c r="CQ99" s="430">
        <f t="shared" ref="CQ99" si="86">CD99</f>
        <v>2001</v>
      </c>
      <c r="CR99" s="430">
        <f t="shared" ref="CR99" si="87">CE99</f>
        <v>2002</v>
      </c>
      <c r="CS99" s="430">
        <f t="shared" ref="CS99" si="88">CF99</f>
        <v>2003</v>
      </c>
      <c r="CT99" s="430">
        <f t="shared" ref="CT99" si="89">CG99</f>
        <v>2004</v>
      </c>
      <c r="CU99" s="430">
        <f t="shared" ref="CU99" si="90">CH99</f>
        <v>2005</v>
      </c>
      <c r="CV99" s="430">
        <f t="shared" ref="CV99" si="91">CI99</f>
        <v>2006</v>
      </c>
      <c r="CW99" s="430">
        <f t="shared" ref="CW99" si="92">CJ99</f>
        <v>2007</v>
      </c>
      <c r="CX99" s="430">
        <f t="shared" ref="CX99" si="93">CK99</f>
        <v>2008</v>
      </c>
      <c r="CY99" s="430">
        <f t="shared" ref="CY99" si="94">CL99</f>
        <v>2009</v>
      </c>
      <c r="CZ99" s="430">
        <f t="shared" ref="CZ99" si="95">CM99</f>
        <v>2010</v>
      </c>
      <c r="DA99" s="430">
        <f t="shared" ref="DA99" si="96">CN99</f>
        <v>2011</v>
      </c>
      <c r="DB99" s="430">
        <f t="shared" ref="DB99" si="97">CO99</f>
        <v>2012</v>
      </c>
      <c r="DC99" s="430">
        <f t="shared" ref="DC99" si="98">CP99</f>
        <v>2000</v>
      </c>
      <c r="DD99" s="430">
        <f t="shared" ref="DD99" si="99">CQ99</f>
        <v>2001</v>
      </c>
      <c r="DE99" s="430">
        <f t="shared" ref="DE99" si="100">CR99</f>
        <v>2002</v>
      </c>
      <c r="DF99" s="430">
        <f t="shared" ref="DF99" si="101">CS99</f>
        <v>2003</v>
      </c>
      <c r="DG99" s="430">
        <f t="shared" ref="DG99" si="102">CT99</f>
        <v>2004</v>
      </c>
      <c r="DH99" s="430">
        <f t="shared" ref="DH99" si="103">CU99</f>
        <v>2005</v>
      </c>
      <c r="DI99" s="430">
        <f t="shared" ref="DI99" si="104">CV99</f>
        <v>2006</v>
      </c>
      <c r="DJ99" s="430">
        <f t="shared" ref="DJ99" si="105">CW99</f>
        <v>2007</v>
      </c>
      <c r="DK99" s="430">
        <f t="shared" ref="DK99" si="106">CX99</f>
        <v>2008</v>
      </c>
      <c r="DL99" s="430">
        <f t="shared" ref="DL99" si="107">CY99</f>
        <v>2009</v>
      </c>
      <c r="DM99" s="430">
        <f t="shared" ref="DM99" si="108">CZ99</f>
        <v>2010</v>
      </c>
      <c r="DN99" s="430">
        <f t="shared" ref="DN99" si="109">DA99</f>
        <v>2011</v>
      </c>
      <c r="DO99" s="430">
        <f t="shared" ref="DO99" si="110">DB99</f>
        <v>2012</v>
      </c>
    </row>
    <row r="100" spans="2:119">
      <c r="B100" s="518" t="s">
        <v>390</v>
      </c>
      <c r="C100" s="3">
        <f>SUM(C4:C93)</f>
        <v>45398</v>
      </c>
      <c r="D100" s="3">
        <f t="shared" ref="D100:BO100" si="111">SUM(D4:D92)</f>
        <v>44110.5</v>
      </c>
      <c r="E100" s="3">
        <f t="shared" si="111"/>
        <v>44931</v>
      </c>
      <c r="F100" s="3">
        <f t="shared" si="111"/>
        <v>45615.833333333328</v>
      </c>
      <c r="G100" s="3">
        <f t="shared" si="111"/>
        <v>48329.166666666664</v>
      </c>
      <c r="H100" s="3">
        <f t="shared" si="111"/>
        <v>50017</v>
      </c>
      <c r="I100" s="3">
        <f t="shared" si="111"/>
        <v>49381.5</v>
      </c>
      <c r="J100" s="3">
        <f>SUM(J4:J92)</f>
        <v>48912</v>
      </c>
      <c r="K100" s="3">
        <f t="shared" si="111"/>
        <v>50179.416666666672</v>
      </c>
      <c r="L100" s="3">
        <f t="shared" si="111"/>
        <v>51664.5</v>
      </c>
      <c r="M100" s="3">
        <f t="shared" si="111"/>
        <v>51997.583333333336</v>
      </c>
      <c r="N100" s="3">
        <f t="shared" si="111"/>
        <v>45225.5</v>
      </c>
      <c r="O100" s="3">
        <f t="shared" si="111"/>
        <v>36559</v>
      </c>
      <c r="P100" s="3">
        <f>SUM(P4:P92)</f>
        <v>26228</v>
      </c>
      <c r="Q100" s="3">
        <f t="shared" si="111"/>
        <v>26564</v>
      </c>
      <c r="R100" s="3">
        <f t="shared" si="111"/>
        <v>23762</v>
      </c>
      <c r="S100" s="3">
        <f t="shared" si="111"/>
        <v>24725.333333333336</v>
      </c>
      <c r="T100" s="3">
        <f t="shared" si="111"/>
        <v>26463.166666666664</v>
      </c>
      <c r="U100" s="3">
        <f t="shared" si="111"/>
        <v>25070.125</v>
      </c>
      <c r="V100" s="3">
        <f t="shared" si="111"/>
        <v>23117.75</v>
      </c>
      <c r="W100" s="3">
        <f t="shared" si="111"/>
        <v>21872.375</v>
      </c>
      <c r="X100" s="3">
        <f t="shared" si="111"/>
        <v>22123.416666666668</v>
      </c>
      <c r="Y100" s="3">
        <f t="shared" si="111"/>
        <v>19972</v>
      </c>
      <c r="Z100" s="3">
        <f t="shared" si="111"/>
        <v>22000.583333333336</v>
      </c>
      <c r="AA100" s="3">
        <f t="shared" si="111"/>
        <v>15653</v>
      </c>
      <c r="AB100" s="3">
        <f t="shared" si="111"/>
        <v>10018</v>
      </c>
      <c r="AC100" s="3">
        <f t="shared" si="111"/>
        <v>40212</v>
      </c>
      <c r="AD100" s="3">
        <f t="shared" si="111"/>
        <v>41790.166666666664</v>
      </c>
      <c r="AE100" s="3">
        <f t="shared" si="111"/>
        <v>41790.333333333336</v>
      </c>
      <c r="AF100" s="3">
        <f t="shared" si="111"/>
        <v>41155.166666666672</v>
      </c>
      <c r="AG100" s="3">
        <f t="shared" si="111"/>
        <v>42485.666666666664</v>
      </c>
      <c r="AH100" s="3">
        <f t="shared" si="111"/>
        <v>41567.666666666664</v>
      </c>
      <c r="AI100" s="3">
        <f t="shared" si="111"/>
        <v>44585.333333333328</v>
      </c>
      <c r="AJ100" s="3">
        <f t="shared" si="111"/>
        <v>41949.666666666672</v>
      </c>
      <c r="AK100" s="3">
        <f t="shared" si="111"/>
        <v>39731.25</v>
      </c>
      <c r="AL100" s="3">
        <f t="shared" si="111"/>
        <v>38754.833333333328</v>
      </c>
      <c r="AM100" s="3">
        <f t="shared" si="111"/>
        <v>39388.416666666672</v>
      </c>
      <c r="AN100" s="3">
        <f t="shared" si="111"/>
        <v>42261</v>
      </c>
      <c r="AO100" s="3">
        <f t="shared" si="111"/>
        <v>37490</v>
      </c>
      <c r="AP100" s="3">
        <f t="shared" si="111"/>
        <v>13675</v>
      </c>
      <c r="AQ100" s="3">
        <f t="shared" si="111"/>
        <v>13186.5</v>
      </c>
      <c r="AR100" s="3">
        <f t="shared" si="111"/>
        <v>10267</v>
      </c>
      <c r="AS100" s="3">
        <f t="shared" si="111"/>
        <v>9747.6666666666679</v>
      </c>
      <c r="AT100" s="3">
        <f t="shared" si="111"/>
        <v>8854.8333333333321</v>
      </c>
      <c r="AU100" s="3">
        <f t="shared" si="111"/>
        <v>8687</v>
      </c>
      <c r="AV100" s="3">
        <f t="shared" si="111"/>
        <v>9055.8333333333321</v>
      </c>
      <c r="AW100" s="3">
        <f t="shared" si="111"/>
        <v>6954.1666666666661</v>
      </c>
      <c r="AX100" s="3">
        <f t="shared" si="111"/>
        <v>6999.833333333333</v>
      </c>
      <c r="AY100" s="3">
        <f t="shared" si="111"/>
        <v>5042.5</v>
      </c>
      <c r="AZ100" s="3">
        <f t="shared" si="111"/>
        <v>5159.666666666667</v>
      </c>
      <c r="BA100" s="3">
        <f t="shared" si="111"/>
        <v>5209.5</v>
      </c>
      <c r="BB100" s="3">
        <f t="shared" si="111"/>
        <v>3443</v>
      </c>
      <c r="BC100" s="612" t="e">
        <f t="shared" si="111"/>
        <v>#REF!</v>
      </c>
      <c r="BD100" s="3">
        <f t="shared" si="111"/>
        <v>37</v>
      </c>
      <c r="BE100" s="3">
        <f t="shared" si="111"/>
        <v>88</v>
      </c>
      <c r="BF100" s="3">
        <f t="shared" si="111"/>
        <v>4785</v>
      </c>
      <c r="BG100" s="3">
        <f t="shared" si="111"/>
        <v>467</v>
      </c>
      <c r="BH100" s="3">
        <f t="shared" si="111"/>
        <v>2148</v>
      </c>
      <c r="BI100" s="3">
        <f t="shared" si="111"/>
        <v>2875</v>
      </c>
      <c r="BJ100" s="3">
        <f t="shared" si="111"/>
        <v>3610</v>
      </c>
      <c r="BK100" s="3">
        <f t="shared" si="111"/>
        <v>4068</v>
      </c>
      <c r="BL100" s="3">
        <f t="shared" si="111"/>
        <v>3067</v>
      </c>
      <c r="BM100" s="3">
        <f t="shared" si="111"/>
        <v>3150</v>
      </c>
      <c r="BN100" s="3">
        <f t="shared" si="111"/>
        <v>3240</v>
      </c>
      <c r="BO100" s="3">
        <f t="shared" si="111"/>
        <v>0</v>
      </c>
      <c r="BP100" s="3" t="e">
        <f t="shared" ref="BP100:CA100" si="112">SUM(BP9:BP86)</f>
        <v>#REF!</v>
      </c>
      <c r="BQ100" s="3">
        <f t="shared" si="112"/>
        <v>188</v>
      </c>
      <c r="BR100" s="3">
        <f t="shared" si="112"/>
        <v>412</v>
      </c>
      <c r="BS100" s="3">
        <f t="shared" si="112"/>
        <v>536</v>
      </c>
      <c r="BT100" s="3">
        <f t="shared" si="112"/>
        <v>599</v>
      </c>
      <c r="BU100" s="3">
        <f t="shared" si="112"/>
        <v>1544</v>
      </c>
      <c r="BV100" s="3">
        <f t="shared" si="112"/>
        <v>1490</v>
      </c>
      <c r="BW100" s="3">
        <f t="shared" si="112"/>
        <v>1124</v>
      </c>
      <c r="BX100" s="3">
        <f t="shared" si="112"/>
        <v>1910</v>
      </c>
      <c r="BY100" s="3">
        <f t="shared" si="112"/>
        <v>1189</v>
      </c>
      <c r="BZ100" s="3">
        <f t="shared" si="112"/>
        <v>2428</v>
      </c>
      <c r="CA100" s="3">
        <f t="shared" si="112"/>
        <v>1810</v>
      </c>
      <c r="CC100" s="3" t="e">
        <f t="shared" ref="CC100:CN100" si="113">SUM(CC9:CC86)</f>
        <v>#REF!</v>
      </c>
      <c r="CD100" s="3">
        <f t="shared" si="113"/>
        <v>1197</v>
      </c>
      <c r="CE100" s="3">
        <f t="shared" si="113"/>
        <v>440</v>
      </c>
      <c r="CF100" s="3">
        <f t="shared" si="113"/>
        <v>536</v>
      </c>
      <c r="CG100" s="3">
        <f t="shared" si="113"/>
        <v>2748</v>
      </c>
      <c r="CH100" s="3">
        <f t="shared" si="113"/>
        <v>2746</v>
      </c>
      <c r="CI100" s="3">
        <f t="shared" si="113"/>
        <v>3891</v>
      </c>
      <c r="CJ100" s="3">
        <f t="shared" si="113"/>
        <v>4284</v>
      </c>
      <c r="CK100" s="3">
        <f t="shared" si="113"/>
        <v>3362</v>
      </c>
      <c r="CL100" s="3">
        <f t="shared" si="113"/>
        <v>2837</v>
      </c>
      <c r="CM100" s="3">
        <f t="shared" si="113"/>
        <v>5715</v>
      </c>
      <c r="CN100" s="3">
        <f t="shared" si="113"/>
        <v>6690</v>
      </c>
      <c r="CP100" s="3" t="e">
        <f t="shared" ref="CP100:DA100" si="114">SUM(CP9:CP86)</f>
        <v>#REF!</v>
      </c>
      <c r="CQ100" s="3">
        <f t="shared" si="114"/>
        <v>2161.5</v>
      </c>
      <c r="CR100" s="3">
        <f t="shared" si="114"/>
        <v>2157</v>
      </c>
      <c r="CS100" s="3">
        <f t="shared" si="114"/>
        <v>2793</v>
      </c>
      <c r="CT100" s="3">
        <f t="shared" si="114"/>
        <v>2703</v>
      </c>
      <c r="CU100" s="3">
        <f t="shared" si="114"/>
        <v>0</v>
      </c>
      <c r="CV100" s="3">
        <f t="shared" si="114"/>
        <v>3664</v>
      </c>
      <c r="CW100" s="3">
        <f t="shared" si="114"/>
        <v>2373</v>
      </c>
      <c r="CX100" s="3">
        <f t="shared" si="114"/>
        <v>3929</v>
      </c>
      <c r="CY100" s="3">
        <f t="shared" si="114"/>
        <v>2781</v>
      </c>
      <c r="CZ100" s="3">
        <f t="shared" si="114"/>
        <v>3942</v>
      </c>
      <c r="DA100" s="3">
        <f t="shared" si="114"/>
        <v>3431</v>
      </c>
      <c r="DC100" s="3">
        <f t="shared" ref="DC100:DN100" si="115">SUM(DC9:DC86)</f>
        <v>6.6051784671628591</v>
      </c>
      <c r="DD100" s="3">
        <f t="shared" si="115"/>
        <v>10.217822814869015</v>
      </c>
      <c r="DE100" s="3">
        <f t="shared" si="115"/>
        <v>9.6185299534715281</v>
      </c>
      <c r="DF100" s="3">
        <f t="shared" si="115"/>
        <v>8.8151898504549973</v>
      </c>
      <c r="DG100" s="3">
        <f t="shared" si="115"/>
        <v>9.0980952887702156</v>
      </c>
      <c r="DH100" s="3">
        <f t="shared" si="115"/>
        <v>9.9350608945340859</v>
      </c>
      <c r="DI100" s="3">
        <f t="shared" si="115"/>
        <v>13.722880514339767</v>
      </c>
      <c r="DJ100" s="3">
        <f t="shared" si="115"/>
        <v>7.7799937931895293</v>
      </c>
      <c r="DK100" s="3">
        <f t="shared" si="115"/>
        <v>10.006972057190533</v>
      </c>
      <c r="DL100" s="3">
        <f t="shared" si="115"/>
        <v>10.993666773087705</v>
      </c>
      <c r="DM100" s="3">
        <f t="shared" si="115"/>
        <v>10.800437271419419</v>
      </c>
      <c r="DN100" s="3">
        <f t="shared" si="115"/>
        <v>11.402780531335477</v>
      </c>
    </row>
    <row r="101" spans="2:119">
      <c r="B101" s="518" t="s">
        <v>391</v>
      </c>
      <c r="C101" s="3">
        <f t="shared" ref="C101:O101" si="116">P100</f>
        <v>26228</v>
      </c>
      <c r="D101" s="3">
        <f t="shared" si="116"/>
        <v>26564</v>
      </c>
      <c r="E101" s="3">
        <f t="shared" si="116"/>
        <v>23762</v>
      </c>
      <c r="F101" s="3">
        <f t="shared" si="116"/>
        <v>24725.333333333336</v>
      </c>
      <c r="G101" s="3">
        <f t="shared" si="116"/>
        <v>26463.166666666664</v>
      </c>
      <c r="H101" s="3">
        <f t="shared" si="116"/>
        <v>25070.125</v>
      </c>
      <c r="I101" s="3">
        <f t="shared" si="116"/>
        <v>23117.75</v>
      </c>
      <c r="J101" s="3">
        <f t="shared" si="116"/>
        <v>21872.375</v>
      </c>
      <c r="K101" s="3">
        <f t="shared" si="116"/>
        <v>22123.416666666668</v>
      </c>
      <c r="L101" s="3">
        <f t="shared" si="116"/>
        <v>19972</v>
      </c>
      <c r="M101" s="3">
        <f t="shared" si="116"/>
        <v>22000.583333333336</v>
      </c>
      <c r="N101" s="3">
        <f t="shared" si="116"/>
        <v>15653</v>
      </c>
      <c r="O101" s="3">
        <f t="shared" si="116"/>
        <v>10018</v>
      </c>
      <c r="P101" s="3"/>
      <c r="AC101" s="3"/>
      <c r="AP101" s="3"/>
      <c r="AZ101" s="3"/>
      <c r="BA101" s="3"/>
      <c r="BB101" s="3"/>
      <c r="BP101" s="3"/>
      <c r="CC101" s="3"/>
      <c r="CP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</row>
    <row r="102" spans="2:119">
      <c r="B102" s="518" t="s">
        <v>392</v>
      </c>
      <c r="C102" s="3">
        <f>AC100</f>
        <v>40212</v>
      </c>
      <c r="D102" s="3">
        <f t="shared" ref="D102:O102" si="117">AD100</f>
        <v>41790.166666666664</v>
      </c>
      <c r="E102" s="3">
        <f t="shared" si="117"/>
        <v>41790.333333333336</v>
      </c>
      <c r="F102" s="3">
        <f t="shared" si="117"/>
        <v>41155.166666666672</v>
      </c>
      <c r="G102" s="3">
        <f t="shared" si="117"/>
        <v>42485.666666666664</v>
      </c>
      <c r="H102" s="3">
        <f t="shared" si="117"/>
        <v>41567.666666666664</v>
      </c>
      <c r="I102" s="3">
        <f t="shared" si="117"/>
        <v>44585.333333333328</v>
      </c>
      <c r="J102" s="3">
        <f t="shared" si="117"/>
        <v>41949.666666666672</v>
      </c>
      <c r="K102" s="3">
        <f t="shared" si="117"/>
        <v>39731.25</v>
      </c>
      <c r="L102" s="3">
        <f t="shared" si="117"/>
        <v>38754.833333333328</v>
      </c>
      <c r="M102" s="3">
        <f t="shared" si="117"/>
        <v>39388.416666666672</v>
      </c>
      <c r="N102" s="3">
        <f t="shared" si="117"/>
        <v>42261</v>
      </c>
      <c r="O102" s="3">
        <f t="shared" si="117"/>
        <v>37490</v>
      </c>
      <c r="P102" s="3"/>
      <c r="AC102" s="3"/>
      <c r="AP102" s="3"/>
      <c r="AZ102" s="3"/>
      <c r="BA102" s="3"/>
      <c r="BB102" s="3"/>
      <c r="BP102" s="3"/>
      <c r="CC102" s="3"/>
      <c r="CP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</row>
    <row r="103" spans="2:119">
      <c r="B103" s="518" t="s">
        <v>393</v>
      </c>
      <c r="C103" s="3">
        <f>AP100</f>
        <v>13675</v>
      </c>
      <c r="D103" s="3">
        <f t="shared" ref="D103:O103" si="118">AQ100</f>
        <v>13186.5</v>
      </c>
      <c r="E103" s="3">
        <f t="shared" si="118"/>
        <v>10267</v>
      </c>
      <c r="F103" s="3">
        <f t="shared" si="118"/>
        <v>9747.6666666666679</v>
      </c>
      <c r="G103" s="3">
        <f t="shared" si="118"/>
        <v>8854.8333333333321</v>
      </c>
      <c r="H103" s="3">
        <f t="shared" si="118"/>
        <v>8687</v>
      </c>
      <c r="I103" s="3">
        <f t="shared" si="118"/>
        <v>9055.8333333333321</v>
      </c>
      <c r="J103" s="3">
        <f t="shared" si="118"/>
        <v>6954.1666666666661</v>
      </c>
      <c r="K103" s="3">
        <f t="shared" si="118"/>
        <v>6999.833333333333</v>
      </c>
      <c r="L103" s="3">
        <f t="shared" si="118"/>
        <v>5042.5</v>
      </c>
      <c r="M103" s="3">
        <f t="shared" si="118"/>
        <v>5159.666666666667</v>
      </c>
      <c r="N103" s="3">
        <f t="shared" si="118"/>
        <v>5209.5</v>
      </c>
      <c r="O103" s="3">
        <f t="shared" si="118"/>
        <v>3443</v>
      </c>
      <c r="P103" s="3"/>
      <c r="AC103" s="3"/>
      <c r="AP103" s="3"/>
      <c r="AZ103" s="3"/>
      <c r="BA103" s="3"/>
      <c r="BB103" s="3"/>
      <c r="BP103" s="3"/>
      <c r="CC103" s="3"/>
      <c r="CP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</row>
    <row r="104" spans="2:119">
      <c r="B104" s="518" t="s">
        <v>383</v>
      </c>
      <c r="C104" s="3">
        <f t="shared" ref="C104:O104" si="119">C94+AC94</f>
        <v>85610</v>
      </c>
      <c r="D104" s="3">
        <f t="shared" si="119"/>
        <v>85900.666666666657</v>
      </c>
      <c r="E104" s="3">
        <f t="shared" si="119"/>
        <v>86721.333333333343</v>
      </c>
      <c r="F104" s="3">
        <f t="shared" si="119"/>
        <v>86771</v>
      </c>
      <c r="G104" s="3">
        <f t="shared" si="119"/>
        <v>90814.833333333328</v>
      </c>
      <c r="H104" s="3">
        <f t="shared" si="119"/>
        <v>91584.666666666657</v>
      </c>
      <c r="I104" s="3">
        <f t="shared" si="119"/>
        <v>93966.833333333328</v>
      </c>
      <c r="J104" s="3">
        <f t="shared" si="119"/>
        <v>90861.666666666672</v>
      </c>
      <c r="K104" s="3">
        <f t="shared" si="119"/>
        <v>89910.666666666672</v>
      </c>
      <c r="L104" s="3">
        <f t="shared" si="119"/>
        <v>90419.333333333328</v>
      </c>
      <c r="M104" s="3">
        <f t="shared" si="119"/>
        <v>91386</v>
      </c>
      <c r="N104" s="3">
        <f t="shared" si="119"/>
        <v>87486.5</v>
      </c>
      <c r="O104" s="3">
        <f t="shared" si="119"/>
        <v>74049</v>
      </c>
      <c r="BD104" s="9"/>
      <c r="BM104" s="5"/>
      <c r="BN104" s="72"/>
      <c r="BO104" s="5"/>
      <c r="BQ104" s="9"/>
      <c r="BZ104" s="5"/>
      <c r="CA104" s="72"/>
      <c r="CB104" s="5"/>
      <c r="CD104" s="9"/>
      <c r="CM104" s="5"/>
      <c r="CN104" s="72"/>
      <c r="CO104" s="5"/>
      <c r="CQ104" s="9"/>
      <c r="CZ104" s="5"/>
      <c r="DA104" s="72"/>
      <c r="DB104" s="5"/>
    </row>
    <row r="105" spans="2:119">
      <c r="B105" s="518" t="s">
        <v>384</v>
      </c>
      <c r="C105" s="3">
        <f t="shared" ref="C105:O105" si="120">P94+AP94</f>
        <v>39903</v>
      </c>
      <c r="D105" s="3">
        <f t="shared" si="120"/>
        <v>39750.5</v>
      </c>
      <c r="E105" s="3">
        <f t="shared" si="120"/>
        <v>34029</v>
      </c>
      <c r="F105" s="3">
        <f t="shared" si="120"/>
        <v>34473</v>
      </c>
      <c r="G105" s="3">
        <f t="shared" si="120"/>
        <v>35318</v>
      </c>
      <c r="H105" s="3">
        <f t="shared" si="120"/>
        <v>33757.125</v>
      </c>
      <c r="I105" s="3">
        <f t="shared" si="120"/>
        <v>32173.583333333332</v>
      </c>
      <c r="J105" s="3">
        <f t="shared" si="120"/>
        <v>28826.541666666664</v>
      </c>
      <c r="K105" s="3">
        <f t="shared" si="120"/>
        <v>29123.25</v>
      </c>
      <c r="L105" s="3">
        <f t="shared" si="120"/>
        <v>25014.5</v>
      </c>
      <c r="M105" s="3">
        <f t="shared" si="120"/>
        <v>27160.250000000004</v>
      </c>
      <c r="N105" s="3">
        <f t="shared" si="120"/>
        <v>20862.5</v>
      </c>
      <c r="O105" s="3">
        <f t="shared" si="120"/>
        <v>13461</v>
      </c>
      <c r="BD105" s="9"/>
      <c r="BM105" s="5"/>
      <c r="BN105" s="72"/>
      <c r="BO105" s="5"/>
      <c r="BQ105" s="9"/>
      <c r="BZ105" s="5"/>
      <c r="CA105" s="72"/>
      <c r="CB105" s="5"/>
      <c r="CD105" s="9"/>
      <c r="CM105" s="5"/>
      <c r="CN105" s="72"/>
      <c r="CO105" s="5"/>
      <c r="CQ105" s="9"/>
      <c r="CZ105" s="5"/>
      <c r="DA105" s="72"/>
      <c r="DB105" s="5"/>
    </row>
    <row r="106" spans="2:119">
      <c r="B106" s="518" t="s">
        <v>399</v>
      </c>
      <c r="C106" s="3">
        <f>SUM(C$13,C$16,C$61,C$66,C$89)</f>
        <v>16268</v>
      </c>
      <c r="D106" s="3">
        <f t="shared" ref="D106:O106" si="121">SUM(D$13,D$16,D$61,D$66,D$89)</f>
        <v>15654</v>
      </c>
      <c r="E106" s="3">
        <f t="shared" si="121"/>
        <v>15247</v>
      </c>
      <c r="F106" s="3">
        <f t="shared" si="121"/>
        <v>14923</v>
      </c>
      <c r="G106" s="3">
        <f t="shared" si="121"/>
        <v>15005</v>
      </c>
      <c r="H106" s="3">
        <f t="shared" si="121"/>
        <v>17586</v>
      </c>
      <c r="I106" s="3">
        <f t="shared" si="121"/>
        <v>18356</v>
      </c>
      <c r="J106" s="3">
        <f t="shared" si="121"/>
        <v>18284.5</v>
      </c>
      <c r="K106" s="3">
        <f t="shared" si="121"/>
        <v>18240</v>
      </c>
      <c r="L106" s="3">
        <f t="shared" si="121"/>
        <v>20439</v>
      </c>
      <c r="M106" s="3">
        <f t="shared" si="121"/>
        <v>17769</v>
      </c>
      <c r="N106" s="3">
        <f t="shared" si="121"/>
        <v>17312</v>
      </c>
      <c r="O106" s="3">
        <f t="shared" si="121"/>
        <v>13453</v>
      </c>
      <c r="P106" s="430"/>
      <c r="AC106" s="5"/>
      <c r="AP106" s="5"/>
      <c r="BD106" s="9"/>
      <c r="BM106" s="5"/>
      <c r="BN106" s="5"/>
      <c r="BO106" s="5"/>
      <c r="BP106" s="5"/>
      <c r="BQ106" s="9"/>
      <c r="BZ106" s="5"/>
      <c r="CA106" s="5"/>
      <c r="CB106" s="5"/>
      <c r="CD106" s="9"/>
      <c r="CM106" s="5"/>
      <c r="CN106" s="72"/>
      <c r="CO106" s="5"/>
      <c r="CQ106" s="9"/>
      <c r="CZ106" s="5"/>
      <c r="DA106" s="72"/>
      <c r="DB106" s="5"/>
    </row>
    <row r="107" spans="2:119">
      <c r="B107" s="518" t="s">
        <v>394</v>
      </c>
      <c r="C107" s="3">
        <f>SUM(P$13,P$16,P$61,P$65,P$66,P$89)</f>
        <v>7990</v>
      </c>
      <c r="D107" s="3">
        <f t="shared" ref="D107:O107" si="122">SUM(Q$13,Q$16,Q$61,Q$65,Q$66,Q$89)</f>
        <v>8591</v>
      </c>
      <c r="E107" s="3">
        <f t="shared" si="122"/>
        <v>6995</v>
      </c>
      <c r="F107" s="3">
        <f t="shared" si="122"/>
        <v>6276</v>
      </c>
      <c r="G107" s="3">
        <f t="shared" si="122"/>
        <v>6223</v>
      </c>
      <c r="H107" s="3">
        <f t="shared" si="122"/>
        <v>5516</v>
      </c>
      <c r="I107" s="3">
        <f t="shared" si="122"/>
        <v>6811</v>
      </c>
      <c r="J107" s="3">
        <f t="shared" si="122"/>
        <v>6190</v>
      </c>
      <c r="K107" s="3">
        <f t="shared" si="122"/>
        <v>6660</v>
      </c>
      <c r="L107" s="3">
        <f t="shared" si="122"/>
        <v>5106</v>
      </c>
      <c r="M107" s="3">
        <f t="shared" si="122"/>
        <v>3985</v>
      </c>
      <c r="N107" s="3">
        <f t="shared" si="122"/>
        <v>2871</v>
      </c>
      <c r="O107" s="3">
        <f t="shared" si="122"/>
        <v>2015</v>
      </c>
      <c r="P107" s="430"/>
      <c r="AC107" s="5"/>
      <c r="AP107" s="5"/>
      <c r="BD107" s="9"/>
      <c r="BM107" s="5"/>
      <c r="BN107" s="5"/>
      <c r="BO107" s="5"/>
      <c r="BP107" s="5"/>
      <c r="BQ107" s="9"/>
      <c r="BZ107" s="5"/>
      <c r="CA107" s="5"/>
      <c r="CB107" s="5"/>
      <c r="CD107" s="9"/>
      <c r="CM107" s="5"/>
      <c r="CN107" s="72"/>
      <c r="CO107" s="5"/>
      <c r="CQ107" s="9"/>
      <c r="CZ107" s="5"/>
      <c r="DA107" s="72"/>
      <c r="DB107" s="5"/>
    </row>
    <row r="108" spans="2:119">
      <c r="B108" s="518" t="s">
        <v>395</v>
      </c>
      <c r="C108" s="3">
        <f>SUM(AC$13,AC$16,AC$61,AC$65,AC$66,AC$89)</f>
        <v>13991</v>
      </c>
      <c r="D108" s="3">
        <f t="shared" ref="D108:O108" si="123">SUM(AD$13,AD$16,AD$61,AD$65,AD$66,AD$89)</f>
        <v>13951</v>
      </c>
      <c r="E108" s="3">
        <f t="shared" si="123"/>
        <v>13726</v>
      </c>
      <c r="F108" s="3">
        <f t="shared" si="123"/>
        <v>12676</v>
      </c>
      <c r="G108" s="3">
        <f t="shared" si="123"/>
        <v>14759</v>
      </c>
      <c r="H108" s="3">
        <f t="shared" si="123"/>
        <v>14094</v>
      </c>
      <c r="I108" s="3">
        <f t="shared" si="123"/>
        <v>15457</v>
      </c>
      <c r="J108" s="3">
        <f t="shared" si="123"/>
        <v>16460</v>
      </c>
      <c r="K108" s="3">
        <f t="shared" si="123"/>
        <v>12260</v>
      </c>
      <c r="L108" s="3">
        <f t="shared" si="123"/>
        <v>11738.333333333332</v>
      </c>
      <c r="M108" s="3">
        <f t="shared" si="123"/>
        <v>11517.666666666668</v>
      </c>
      <c r="N108" s="3">
        <f t="shared" si="123"/>
        <v>15039</v>
      </c>
      <c r="O108" s="3">
        <f t="shared" si="123"/>
        <v>12139</v>
      </c>
      <c r="P108" s="430"/>
      <c r="AC108" s="5"/>
      <c r="AP108" s="5"/>
      <c r="BD108" s="9"/>
      <c r="BM108" s="5"/>
      <c r="BN108" s="5"/>
      <c r="BO108" s="5"/>
      <c r="BP108" s="5"/>
      <c r="BQ108" s="9"/>
      <c r="BZ108" s="5"/>
      <c r="CA108" s="5"/>
      <c r="CB108" s="5"/>
      <c r="CD108" s="9"/>
      <c r="CM108" s="5"/>
      <c r="CN108" s="72"/>
      <c r="CO108" s="5"/>
      <c r="CQ108" s="9"/>
      <c r="CZ108" s="5"/>
      <c r="DA108" s="72"/>
      <c r="DB108" s="5"/>
    </row>
    <row r="109" spans="2:119">
      <c r="B109" s="518" t="s">
        <v>396</v>
      </c>
      <c r="C109" s="3">
        <f>SUM(AP$13,AP$16,AP$61,AP$65,AP$66,AP$89)</f>
        <v>2091</v>
      </c>
      <c r="D109" s="3">
        <f t="shared" ref="D109:O109" si="124">SUM(AQ$13,AQ$16,AQ$61,AQ$65,AQ$66,AQ$89)</f>
        <v>3586</v>
      </c>
      <c r="E109" s="3">
        <f t="shared" si="124"/>
        <v>1937</v>
      </c>
      <c r="F109" s="3">
        <f t="shared" si="124"/>
        <v>1861</v>
      </c>
      <c r="G109" s="3">
        <f t="shared" si="124"/>
        <v>2129</v>
      </c>
      <c r="H109" s="3">
        <f t="shared" si="124"/>
        <v>2238</v>
      </c>
      <c r="I109" s="3">
        <f t="shared" si="124"/>
        <v>2588</v>
      </c>
      <c r="J109" s="3">
        <f t="shared" si="124"/>
        <v>2461</v>
      </c>
      <c r="K109" s="3">
        <f t="shared" si="124"/>
        <v>2067</v>
      </c>
      <c r="L109" s="3">
        <f t="shared" si="124"/>
        <v>1189.3333333333335</v>
      </c>
      <c r="M109" s="3">
        <f t="shared" si="124"/>
        <v>842.66666666666663</v>
      </c>
      <c r="N109" s="3">
        <f t="shared" si="124"/>
        <v>848</v>
      </c>
      <c r="O109" s="3">
        <f t="shared" si="124"/>
        <v>620</v>
      </c>
      <c r="P109" s="430"/>
      <c r="AC109" s="5"/>
      <c r="AP109" s="5"/>
      <c r="BD109" s="9"/>
      <c r="BM109" s="5"/>
      <c r="BN109" s="5"/>
      <c r="BO109" s="5"/>
      <c r="BP109" s="5"/>
      <c r="BQ109" s="9"/>
      <c r="BZ109" s="5"/>
      <c r="CA109" s="5"/>
      <c r="CB109" s="5"/>
      <c r="CD109" s="9"/>
      <c r="CM109" s="5"/>
      <c r="CN109" s="72"/>
      <c r="CO109" s="5"/>
      <c r="CQ109" s="9"/>
      <c r="CZ109" s="5"/>
      <c r="DA109" s="72"/>
      <c r="DB109" s="5"/>
    </row>
    <row r="110" spans="2:119">
      <c r="B110" s="518" t="s">
        <v>397</v>
      </c>
      <c r="C110" s="3">
        <f>C106+C108</f>
        <v>30259</v>
      </c>
      <c r="D110" s="3">
        <f t="shared" ref="D110:O110" si="125">D106+D108</f>
        <v>29605</v>
      </c>
      <c r="E110" s="3">
        <f t="shared" si="125"/>
        <v>28973</v>
      </c>
      <c r="F110" s="3">
        <f t="shared" si="125"/>
        <v>27599</v>
      </c>
      <c r="G110" s="3">
        <f t="shared" si="125"/>
        <v>29764</v>
      </c>
      <c r="H110" s="3">
        <f t="shared" si="125"/>
        <v>31680</v>
      </c>
      <c r="I110" s="3">
        <f t="shared" si="125"/>
        <v>33813</v>
      </c>
      <c r="J110" s="3">
        <f t="shared" si="125"/>
        <v>34744.5</v>
      </c>
      <c r="K110" s="3">
        <f t="shared" si="125"/>
        <v>30500</v>
      </c>
      <c r="L110" s="3">
        <f t="shared" si="125"/>
        <v>32177.333333333332</v>
      </c>
      <c r="M110" s="3">
        <f t="shared" si="125"/>
        <v>29286.666666666668</v>
      </c>
      <c r="N110" s="3">
        <f t="shared" si="125"/>
        <v>32351</v>
      </c>
      <c r="O110" s="3">
        <f t="shared" si="125"/>
        <v>25592</v>
      </c>
      <c r="P110" s="430"/>
      <c r="AC110" s="5"/>
      <c r="AP110" s="5"/>
      <c r="BD110" s="9"/>
      <c r="BM110" s="5"/>
      <c r="BN110" s="5"/>
      <c r="BO110" s="5"/>
      <c r="BP110" s="5"/>
      <c r="BQ110" s="9"/>
      <c r="BZ110" s="5"/>
      <c r="CA110" s="5"/>
      <c r="CB110" s="5"/>
      <c r="CD110" s="9"/>
      <c r="CM110" s="5"/>
      <c r="CN110" s="72"/>
      <c r="CO110" s="5"/>
      <c r="CQ110" s="9"/>
      <c r="CZ110" s="5"/>
      <c r="DA110" s="72"/>
      <c r="DB110" s="5"/>
    </row>
    <row r="111" spans="2:119">
      <c r="B111" s="518" t="s">
        <v>398</v>
      </c>
      <c r="C111" s="3">
        <f>C107+C109</f>
        <v>10081</v>
      </c>
      <c r="D111" s="3">
        <f t="shared" ref="D111:O111" si="126">D107+D109</f>
        <v>12177</v>
      </c>
      <c r="E111" s="3">
        <f t="shared" si="126"/>
        <v>8932</v>
      </c>
      <c r="F111" s="3">
        <f t="shared" si="126"/>
        <v>8137</v>
      </c>
      <c r="G111" s="3">
        <f t="shared" si="126"/>
        <v>8352</v>
      </c>
      <c r="H111" s="3">
        <f t="shared" si="126"/>
        <v>7754</v>
      </c>
      <c r="I111" s="3">
        <f t="shared" si="126"/>
        <v>9399</v>
      </c>
      <c r="J111" s="3">
        <f t="shared" si="126"/>
        <v>8651</v>
      </c>
      <c r="K111" s="3">
        <f t="shared" si="126"/>
        <v>8727</v>
      </c>
      <c r="L111" s="3">
        <f t="shared" si="126"/>
        <v>6295.3333333333339</v>
      </c>
      <c r="M111" s="3">
        <f t="shared" si="126"/>
        <v>4827.666666666667</v>
      </c>
      <c r="N111" s="3">
        <f t="shared" si="126"/>
        <v>3719</v>
      </c>
      <c r="O111" s="3">
        <f t="shared" si="126"/>
        <v>2635</v>
      </c>
      <c r="P111" s="430"/>
      <c r="AC111" s="5"/>
      <c r="AP111" s="5"/>
      <c r="BD111" s="9"/>
      <c r="BM111" s="5"/>
      <c r="BN111" s="5"/>
      <c r="BO111" s="5"/>
      <c r="BP111" s="5"/>
      <c r="BQ111" s="9"/>
      <c r="BZ111" s="5"/>
      <c r="CA111" s="5"/>
      <c r="CB111" s="5"/>
      <c r="CD111" s="9"/>
      <c r="CM111" s="5"/>
      <c r="CN111" s="72"/>
      <c r="CO111" s="5"/>
      <c r="CQ111" s="9"/>
      <c r="CZ111" s="5"/>
      <c r="DA111" s="72"/>
      <c r="DB111" s="5"/>
    </row>
    <row r="112" spans="2:119">
      <c r="B112" s="518" t="s">
        <v>406</v>
      </c>
      <c r="C112" s="9">
        <f>SUM(C$6,C$7,C$29,C$33,C$58,C$63,C$64,C$68,C$72,C$73,C$74,C$92,C$65)</f>
        <v>0</v>
      </c>
      <c r="D112" s="9">
        <f t="shared" ref="D112:O112" si="127">SUM(D$6,D$7,D$29,D$33,D$58,D$63,D$64,D$68,D$72,D$73,D$74,D$92,D$65)</f>
        <v>90</v>
      </c>
      <c r="E112" s="9">
        <f t="shared" si="127"/>
        <v>20</v>
      </c>
      <c r="F112" s="9">
        <f t="shared" si="127"/>
        <v>20</v>
      </c>
      <c r="G112" s="9">
        <f t="shared" si="127"/>
        <v>94</v>
      </c>
      <c r="H112" s="9">
        <f t="shared" si="127"/>
        <v>123</v>
      </c>
      <c r="I112" s="9">
        <f t="shared" si="127"/>
        <v>109</v>
      </c>
      <c r="J112" s="9">
        <f t="shared" si="127"/>
        <v>109</v>
      </c>
      <c r="K112" s="9">
        <f t="shared" si="127"/>
        <v>1180</v>
      </c>
      <c r="L112" s="9">
        <f t="shared" si="127"/>
        <v>1124.3333333333335</v>
      </c>
      <c r="M112" s="9">
        <f t="shared" si="127"/>
        <v>873.66666666666674</v>
      </c>
      <c r="N112" s="9">
        <f t="shared" si="127"/>
        <v>625</v>
      </c>
      <c r="O112" s="9">
        <f t="shared" si="127"/>
        <v>623</v>
      </c>
      <c r="P112" s="430"/>
      <c r="AC112" s="5"/>
      <c r="AP112" s="5"/>
      <c r="BD112" s="9"/>
      <c r="BM112" s="5"/>
      <c r="BN112" s="5"/>
      <c r="BO112" s="5"/>
      <c r="BP112" s="5"/>
      <c r="BQ112" s="9"/>
      <c r="BZ112" s="5"/>
      <c r="CA112" s="5"/>
      <c r="CB112" s="5"/>
      <c r="CD112" s="9"/>
      <c r="CM112" s="5"/>
      <c r="CN112" s="72"/>
      <c r="CO112" s="5"/>
      <c r="CQ112" s="9"/>
      <c r="CZ112" s="5"/>
      <c r="DA112" s="72"/>
      <c r="DB112" s="5"/>
    </row>
    <row r="113" spans="2:106">
      <c r="B113" s="518" t="s">
        <v>401</v>
      </c>
      <c r="C113" s="9">
        <f>SUM(P$6,P$7,P$29,P$33,P$58,P$63,P$64,P$68,P$72,P$73,P$74,P$92,P$65)</f>
        <v>56</v>
      </c>
      <c r="D113" s="9">
        <f t="shared" ref="D113:O113" si="128">SUM(Q$6,Q$7,Q$29,Q$33,Q$58,Q$63,Q$64,Q$68,Q$72,Q$73,Q$74,Q$92,Q$65)</f>
        <v>39</v>
      </c>
      <c r="E113" s="9">
        <f t="shared" si="128"/>
        <v>0</v>
      </c>
      <c r="F113" s="9">
        <f t="shared" si="128"/>
        <v>5</v>
      </c>
      <c r="G113" s="9">
        <f t="shared" si="128"/>
        <v>33</v>
      </c>
      <c r="H113" s="9">
        <f t="shared" si="128"/>
        <v>43</v>
      </c>
      <c r="I113" s="9">
        <f t="shared" si="128"/>
        <v>49</v>
      </c>
      <c r="J113" s="9">
        <f t="shared" si="128"/>
        <v>40</v>
      </c>
      <c r="K113" s="9">
        <f t="shared" si="128"/>
        <v>75</v>
      </c>
      <c r="L113" s="9">
        <f t="shared" si="128"/>
        <v>22</v>
      </c>
      <c r="M113" s="9">
        <f t="shared" si="128"/>
        <v>39</v>
      </c>
      <c r="N113" s="9">
        <f t="shared" si="128"/>
        <v>45</v>
      </c>
      <c r="O113" s="9">
        <f t="shared" si="128"/>
        <v>45</v>
      </c>
      <c r="P113" s="430"/>
      <c r="AC113" s="5"/>
      <c r="AP113" s="5"/>
      <c r="BD113" s="9"/>
      <c r="BM113" s="5"/>
      <c r="BN113" s="5"/>
      <c r="BO113" s="5"/>
      <c r="BP113" s="5"/>
      <c r="BQ113" s="9"/>
      <c r="BZ113" s="5"/>
      <c r="CA113" s="5"/>
      <c r="CB113" s="5"/>
      <c r="CD113" s="9"/>
      <c r="CM113" s="5"/>
      <c r="CN113" s="72"/>
      <c r="CO113" s="5"/>
      <c r="CQ113" s="9"/>
      <c r="CZ113" s="5"/>
      <c r="DA113" s="72"/>
      <c r="DB113" s="5"/>
    </row>
    <row r="114" spans="2:106">
      <c r="B114" s="518" t="s">
        <v>402</v>
      </c>
      <c r="C114" s="9">
        <f>SUM(AC$6,AC$7,AC$29,AC$33,AC$58,AC$63,AC$64,AC$68,AC$72,AC$73,AC$74,AC$92,AC$65)</f>
        <v>0</v>
      </c>
      <c r="D114" s="9">
        <f t="shared" ref="D114:O114" si="129">SUM(AD$6,AD$7,AD$29,AD$33,AD$58,AD$63,AD$64,AD$68,AD$72,AD$73,AD$74,AD$92,AD$65)</f>
        <v>621</v>
      </c>
      <c r="E114" s="9">
        <f t="shared" si="129"/>
        <v>777</v>
      </c>
      <c r="F114" s="9">
        <f t="shared" si="129"/>
        <v>866</v>
      </c>
      <c r="G114" s="9">
        <f t="shared" si="129"/>
        <v>720</v>
      </c>
      <c r="H114" s="9">
        <f t="shared" si="129"/>
        <v>692</v>
      </c>
      <c r="I114" s="9">
        <f t="shared" si="129"/>
        <v>1202</v>
      </c>
      <c r="J114" s="9">
        <f t="shared" si="129"/>
        <v>1159</v>
      </c>
      <c r="K114" s="9">
        <f t="shared" si="129"/>
        <v>2164</v>
      </c>
      <c r="L114" s="9">
        <f t="shared" si="129"/>
        <v>2053.8333333333335</v>
      </c>
      <c r="M114" s="9">
        <f t="shared" si="129"/>
        <v>2038.6666666666667</v>
      </c>
      <c r="N114" s="9">
        <f t="shared" si="129"/>
        <v>2118</v>
      </c>
      <c r="O114" s="9">
        <f t="shared" si="129"/>
        <v>2912</v>
      </c>
      <c r="P114" s="430"/>
      <c r="AC114" s="5"/>
      <c r="AP114" s="5"/>
      <c r="BD114" s="9"/>
      <c r="BM114" s="5"/>
      <c r="BN114" s="5"/>
      <c r="BO114" s="5"/>
      <c r="BP114" s="5"/>
      <c r="BQ114" s="9"/>
      <c r="BZ114" s="5"/>
      <c r="CA114" s="5"/>
      <c r="CB114" s="5"/>
      <c r="CD114" s="9"/>
      <c r="CM114" s="5"/>
      <c r="CN114" s="72"/>
      <c r="CO114" s="5"/>
      <c r="CQ114" s="9"/>
      <c r="CZ114" s="5"/>
      <c r="DA114" s="72"/>
      <c r="DB114" s="5"/>
    </row>
    <row r="115" spans="2:106">
      <c r="B115" s="518" t="s">
        <v>403</v>
      </c>
      <c r="C115" s="9">
        <f>SUM(AP$6,AP$7,AP$29,AP$33,AP$58,AP$63,AP$64,AP$68,AP$72,AP$73,AP$74,AP$92,AP$65)</f>
        <v>0</v>
      </c>
      <c r="D115" s="9">
        <f t="shared" ref="D115:O115" si="130">SUM(AQ$6,AQ$7,AQ$29,AQ$33,AQ$58,AQ$63,AQ$64,AQ$68,AQ$72,AQ$73,AQ$74,AQ$92,AQ$65)</f>
        <v>3</v>
      </c>
      <c r="E115" s="9">
        <f t="shared" si="130"/>
        <v>3</v>
      </c>
      <c r="F115" s="9">
        <f t="shared" si="130"/>
        <v>4</v>
      </c>
      <c r="G115" s="9">
        <f t="shared" si="130"/>
        <v>25</v>
      </c>
      <c r="H115" s="9">
        <f t="shared" si="130"/>
        <v>17</v>
      </c>
      <c r="I115" s="9">
        <f t="shared" si="130"/>
        <v>24</v>
      </c>
      <c r="J115" s="9">
        <f t="shared" si="130"/>
        <v>29</v>
      </c>
      <c r="K115" s="9">
        <f t="shared" si="130"/>
        <v>38</v>
      </c>
      <c r="L115" s="9">
        <f t="shared" si="130"/>
        <v>34.333333333333329</v>
      </c>
      <c r="M115" s="9">
        <f t="shared" si="130"/>
        <v>23.666666666666664</v>
      </c>
      <c r="N115" s="9">
        <f t="shared" si="130"/>
        <v>24</v>
      </c>
      <c r="O115" s="9">
        <f t="shared" si="130"/>
        <v>13</v>
      </c>
      <c r="P115" s="430"/>
      <c r="AC115" s="5"/>
      <c r="AP115" s="5"/>
      <c r="BD115" s="9"/>
      <c r="BM115" s="5"/>
      <c r="BN115" s="5"/>
      <c r="BO115" s="5"/>
      <c r="BP115" s="5"/>
      <c r="BQ115" s="9"/>
      <c r="BZ115" s="5"/>
      <c r="CA115" s="5"/>
      <c r="CB115" s="5"/>
      <c r="CD115" s="9"/>
      <c r="CM115" s="5"/>
      <c r="CN115" s="72"/>
      <c r="CO115" s="5"/>
      <c r="CQ115" s="9"/>
      <c r="CZ115" s="5"/>
      <c r="DA115" s="72"/>
      <c r="DB115" s="5"/>
    </row>
    <row r="116" spans="2:106">
      <c r="B116" s="518" t="s">
        <v>404</v>
      </c>
      <c r="C116" s="9">
        <f>C112+C114</f>
        <v>0</v>
      </c>
      <c r="D116" s="9">
        <f t="shared" ref="D116:O116" si="131">D112+D114</f>
        <v>711</v>
      </c>
      <c r="E116" s="9">
        <f t="shared" si="131"/>
        <v>797</v>
      </c>
      <c r="F116" s="9">
        <f t="shared" si="131"/>
        <v>886</v>
      </c>
      <c r="G116" s="9">
        <f t="shared" si="131"/>
        <v>814</v>
      </c>
      <c r="H116" s="9">
        <f t="shared" si="131"/>
        <v>815</v>
      </c>
      <c r="I116" s="9">
        <f t="shared" si="131"/>
        <v>1311</v>
      </c>
      <c r="J116" s="9">
        <f t="shared" si="131"/>
        <v>1268</v>
      </c>
      <c r="K116" s="9">
        <f t="shared" si="131"/>
        <v>3344</v>
      </c>
      <c r="L116" s="9">
        <f t="shared" si="131"/>
        <v>3178.166666666667</v>
      </c>
      <c r="M116" s="9">
        <f t="shared" si="131"/>
        <v>2912.3333333333335</v>
      </c>
      <c r="N116" s="9">
        <f t="shared" si="131"/>
        <v>2743</v>
      </c>
      <c r="O116" s="9">
        <f t="shared" si="131"/>
        <v>3535</v>
      </c>
      <c r="P116" s="430"/>
      <c r="AC116" s="5"/>
      <c r="AP116" s="5"/>
      <c r="BD116" s="9"/>
      <c r="BM116" s="5"/>
      <c r="BN116" s="5"/>
      <c r="BO116" s="5"/>
      <c r="BP116" s="5"/>
      <c r="BQ116" s="9"/>
      <c r="BZ116" s="5"/>
      <c r="CA116" s="5"/>
      <c r="CB116" s="5"/>
      <c r="CD116" s="9"/>
      <c r="CM116" s="5"/>
      <c r="CN116" s="72"/>
      <c r="CO116" s="5"/>
      <c r="CQ116" s="9"/>
      <c r="CZ116" s="5"/>
      <c r="DA116" s="72"/>
      <c r="DB116" s="5"/>
    </row>
    <row r="117" spans="2:106">
      <c r="B117" s="518" t="s">
        <v>405</v>
      </c>
      <c r="C117" s="9">
        <f>C113+C115</f>
        <v>56</v>
      </c>
      <c r="D117" s="9">
        <f t="shared" ref="D117:O117" si="132">D113+D115</f>
        <v>42</v>
      </c>
      <c r="E117" s="9">
        <f t="shared" si="132"/>
        <v>3</v>
      </c>
      <c r="F117" s="9">
        <f t="shared" si="132"/>
        <v>9</v>
      </c>
      <c r="G117" s="9">
        <f t="shared" si="132"/>
        <v>58</v>
      </c>
      <c r="H117" s="9">
        <f t="shared" si="132"/>
        <v>60</v>
      </c>
      <c r="I117" s="9">
        <f t="shared" si="132"/>
        <v>73</v>
      </c>
      <c r="J117" s="9">
        <f t="shared" si="132"/>
        <v>69</v>
      </c>
      <c r="K117" s="9">
        <f t="shared" si="132"/>
        <v>113</v>
      </c>
      <c r="L117" s="9">
        <f t="shared" si="132"/>
        <v>56.333333333333329</v>
      </c>
      <c r="M117" s="9">
        <f t="shared" si="132"/>
        <v>62.666666666666664</v>
      </c>
      <c r="N117" s="9">
        <f t="shared" si="132"/>
        <v>69</v>
      </c>
      <c r="O117" s="9">
        <f t="shared" si="132"/>
        <v>58</v>
      </c>
      <c r="P117" s="430"/>
      <c r="AC117" s="5"/>
      <c r="AP117" s="5"/>
      <c r="BD117" s="9"/>
      <c r="BM117" s="5"/>
      <c r="BN117" s="5"/>
      <c r="BO117" s="5"/>
      <c r="BP117" s="5"/>
      <c r="BQ117" s="9"/>
      <c r="BZ117" s="5"/>
      <c r="CA117" s="5"/>
      <c r="CB117" s="5"/>
      <c r="CD117" s="9"/>
      <c r="CM117" s="5"/>
      <c r="CN117" s="72"/>
      <c r="CO117" s="5"/>
      <c r="CQ117" s="9"/>
      <c r="CZ117" s="5"/>
      <c r="DA117" s="72"/>
      <c r="DB117" s="5"/>
    </row>
    <row r="118" spans="2:106">
      <c r="B118" s="518" t="s">
        <v>400</v>
      </c>
      <c r="C118" s="9">
        <f>C$100-C$13-C$61-C$66-C$89-C$16</f>
        <v>29130</v>
      </c>
      <c r="D118" s="9">
        <f t="shared" ref="D118:BM118" si="133">D$100-D$13-D$61-D$66-D$89-D$16</f>
        <v>28456.5</v>
      </c>
      <c r="E118" s="9">
        <f t="shared" si="133"/>
        <v>29684</v>
      </c>
      <c r="F118" s="9">
        <f t="shared" si="133"/>
        <v>30692.833333333328</v>
      </c>
      <c r="G118" s="9">
        <f t="shared" si="133"/>
        <v>33324.166666666664</v>
      </c>
      <c r="H118" s="9">
        <f t="shared" si="133"/>
        <v>32431</v>
      </c>
      <c r="I118" s="9">
        <f t="shared" si="133"/>
        <v>31025.5</v>
      </c>
      <c r="J118" s="9">
        <f t="shared" si="133"/>
        <v>30627.5</v>
      </c>
      <c r="K118" s="9">
        <f t="shared" si="133"/>
        <v>31939.416666666672</v>
      </c>
      <c r="L118" s="9">
        <f t="shared" si="133"/>
        <v>31225.5</v>
      </c>
      <c r="M118" s="9">
        <f t="shared" si="133"/>
        <v>34228.583333333336</v>
      </c>
      <c r="N118" s="9">
        <f t="shared" si="133"/>
        <v>27913.5</v>
      </c>
      <c r="O118" s="9">
        <f t="shared" si="133"/>
        <v>23106</v>
      </c>
      <c r="P118" s="3">
        <f t="shared" si="133"/>
        <v>18238</v>
      </c>
      <c r="Q118" s="3">
        <f t="shared" si="133"/>
        <v>17973</v>
      </c>
      <c r="R118" s="3">
        <f t="shared" si="133"/>
        <v>16767</v>
      </c>
      <c r="S118" s="3">
        <f t="shared" si="133"/>
        <v>18449.333333333336</v>
      </c>
      <c r="T118" s="3">
        <f t="shared" si="133"/>
        <v>20240.166666666664</v>
      </c>
      <c r="U118" s="3">
        <f t="shared" si="133"/>
        <v>19554.125</v>
      </c>
      <c r="V118" s="3">
        <f t="shared" si="133"/>
        <v>16306.75</v>
      </c>
      <c r="W118" s="3">
        <f t="shared" si="133"/>
        <v>15682.375</v>
      </c>
      <c r="X118" s="3">
        <f t="shared" si="133"/>
        <v>15492.416666666668</v>
      </c>
      <c r="Y118" s="3">
        <f t="shared" si="133"/>
        <v>14866</v>
      </c>
      <c r="Z118" s="3">
        <f t="shared" si="133"/>
        <v>18015.583333333336</v>
      </c>
      <c r="AA118" s="3">
        <f t="shared" si="133"/>
        <v>12782</v>
      </c>
      <c r="AB118" s="3">
        <f t="shared" si="133"/>
        <v>8004</v>
      </c>
      <c r="AC118" s="3">
        <f t="shared" si="133"/>
        <v>26221</v>
      </c>
      <c r="AD118" s="3">
        <f t="shared" si="133"/>
        <v>27839.166666666664</v>
      </c>
      <c r="AE118" s="3">
        <f t="shared" si="133"/>
        <v>28064.333333333336</v>
      </c>
      <c r="AF118" s="3">
        <f t="shared" si="133"/>
        <v>28479.166666666672</v>
      </c>
      <c r="AG118" s="3">
        <f t="shared" si="133"/>
        <v>27726.666666666664</v>
      </c>
      <c r="AH118" s="3">
        <f t="shared" si="133"/>
        <v>27473.666666666664</v>
      </c>
      <c r="AI118" s="3">
        <f t="shared" si="133"/>
        <v>29128.333333333328</v>
      </c>
      <c r="AJ118" s="3">
        <f t="shared" si="133"/>
        <v>25489.666666666672</v>
      </c>
      <c r="AK118" s="3">
        <f t="shared" si="133"/>
        <v>28356.25</v>
      </c>
      <c r="AL118" s="3">
        <f t="shared" si="133"/>
        <v>27842.833333333328</v>
      </c>
      <c r="AM118" s="3">
        <f t="shared" si="133"/>
        <v>28638.416666666672</v>
      </c>
      <c r="AN118" s="3">
        <f t="shared" si="133"/>
        <v>27931</v>
      </c>
      <c r="AO118" s="3">
        <f t="shared" si="133"/>
        <v>26207</v>
      </c>
      <c r="AP118" s="3">
        <f t="shared" si="133"/>
        <v>11584</v>
      </c>
      <c r="AQ118" s="3">
        <f t="shared" si="133"/>
        <v>9600.5</v>
      </c>
      <c r="AR118" s="3">
        <f t="shared" si="133"/>
        <v>8330</v>
      </c>
      <c r="AS118" s="3">
        <f t="shared" si="133"/>
        <v>7886.6666666666679</v>
      </c>
      <c r="AT118" s="3">
        <f t="shared" si="133"/>
        <v>6725.8333333333321</v>
      </c>
      <c r="AU118" s="3">
        <f t="shared" si="133"/>
        <v>6449</v>
      </c>
      <c r="AV118" s="3">
        <f t="shared" si="133"/>
        <v>6467.8333333333321</v>
      </c>
      <c r="AW118" s="3">
        <f t="shared" si="133"/>
        <v>4493.1666666666661</v>
      </c>
      <c r="AX118" s="3">
        <f t="shared" si="133"/>
        <v>4952.833333333333</v>
      </c>
      <c r="AY118" s="3">
        <f t="shared" si="133"/>
        <v>3870.5</v>
      </c>
      <c r="AZ118" s="3">
        <f t="shared" si="133"/>
        <v>4331.666666666667</v>
      </c>
      <c r="BA118" s="3">
        <f t="shared" si="133"/>
        <v>4373.5</v>
      </c>
      <c r="BB118" s="3">
        <f t="shared" si="133"/>
        <v>2827</v>
      </c>
      <c r="BC118" s="3" t="e">
        <f t="shared" si="133"/>
        <v>#REF!</v>
      </c>
      <c r="BD118" s="3">
        <f t="shared" si="133"/>
        <v>37</v>
      </c>
      <c r="BE118" s="3">
        <f t="shared" si="133"/>
        <v>88</v>
      </c>
      <c r="BF118" s="3">
        <f t="shared" si="133"/>
        <v>192</v>
      </c>
      <c r="BG118" s="3">
        <f t="shared" si="133"/>
        <v>467</v>
      </c>
      <c r="BH118" s="3">
        <f t="shared" si="133"/>
        <v>405</v>
      </c>
      <c r="BI118" s="3">
        <f t="shared" si="133"/>
        <v>579</v>
      </c>
      <c r="BJ118" s="3">
        <f t="shared" si="133"/>
        <v>1029</v>
      </c>
      <c r="BK118" s="3">
        <f t="shared" si="133"/>
        <v>1768</v>
      </c>
      <c r="BL118" s="3">
        <f t="shared" si="133"/>
        <v>935</v>
      </c>
      <c r="BM118" s="3">
        <f t="shared" si="133"/>
        <v>514</v>
      </c>
      <c r="BN118" s="3">
        <f t="shared" ref="BN118:CB118" si="134">BN100-BN13-BN61-BN65-BN66-BN89</f>
        <v>702</v>
      </c>
      <c r="BO118" s="3">
        <f t="shared" si="134"/>
        <v>0</v>
      </c>
      <c r="BP118" s="3" t="e">
        <f t="shared" si="134"/>
        <v>#REF!</v>
      </c>
      <c r="BQ118" s="3">
        <f t="shared" si="134"/>
        <v>99</v>
      </c>
      <c r="BR118" s="3">
        <f t="shared" si="134"/>
        <v>14</v>
      </c>
      <c r="BS118" s="3">
        <f t="shared" si="134"/>
        <v>-111</v>
      </c>
      <c r="BT118" s="3">
        <f t="shared" si="134"/>
        <v>-121</v>
      </c>
      <c r="BU118" s="3">
        <f t="shared" si="134"/>
        <v>240</v>
      </c>
      <c r="BV118" s="3">
        <f t="shared" si="134"/>
        <v>625</v>
      </c>
      <c r="BW118" s="3">
        <f t="shared" si="134"/>
        <v>427</v>
      </c>
      <c r="BX118" s="3">
        <f t="shared" si="134"/>
        <v>993</v>
      </c>
      <c r="BY118" s="3">
        <f t="shared" si="134"/>
        <v>126</v>
      </c>
      <c r="BZ118" s="3">
        <f t="shared" si="134"/>
        <v>1297</v>
      </c>
      <c r="CA118" s="3">
        <f t="shared" si="134"/>
        <v>347</v>
      </c>
      <c r="CB118" s="3">
        <f t="shared" si="134"/>
        <v>0</v>
      </c>
      <c r="CD118" s="9"/>
      <c r="CM118" s="5"/>
      <c r="CN118" s="72"/>
      <c r="CO118" s="5"/>
      <c r="CQ118" s="9"/>
      <c r="CZ118" s="5"/>
      <c r="DA118" s="72"/>
      <c r="DB118" s="5"/>
    </row>
    <row r="119" spans="2:106">
      <c r="B119" s="518" t="s">
        <v>407</v>
      </c>
      <c r="C119" s="9">
        <f>P$100-P$13-P$61-P$66-P$89-P$16</f>
        <v>18238</v>
      </c>
      <c r="D119" s="9">
        <f t="shared" ref="D119:O119" si="135">Q$100-Q$13-Q$61-Q$66-Q$89-Q$16</f>
        <v>17973</v>
      </c>
      <c r="E119" s="9">
        <f t="shared" si="135"/>
        <v>16767</v>
      </c>
      <c r="F119" s="9">
        <f t="shared" si="135"/>
        <v>18449.333333333336</v>
      </c>
      <c r="G119" s="9">
        <f t="shared" si="135"/>
        <v>20240.166666666664</v>
      </c>
      <c r="H119" s="9">
        <f t="shared" si="135"/>
        <v>19554.125</v>
      </c>
      <c r="I119" s="9">
        <f t="shared" si="135"/>
        <v>16306.75</v>
      </c>
      <c r="J119" s="9">
        <f t="shared" si="135"/>
        <v>15682.375</v>
      </c>
      <c r="K119" s="9">
        <f t="shared" si="135"/>
        <v>15492.416666666668</v>
      </c>
      <c r="L119" s="9">
        <f t="shared" si="135"/>
        <v>14866</v>
      </c>
      <c r="M119" s="9">
        <f t="shared" si="135"/>
        <v>18015.583333333336</v>
      </c>
      <c r="N119" s="9">
        <f t="shared" si="135"/>
        <v>12782</v>
      </c>
      <c r="O119" s="9">
        <f t="shared" si="135"/>
        <v>8004</v>
      </c>
      <c r="P119" s="3"/>
      <c r="AC119" s="3"/>
      <c r="AP119" s="3"/>
      <c r="AZ119" s="3"/>
      <c r="BA119" s="3"/>
      <c r="BB119" s="3"/>
      <c r="BP119" s="3"/>
      <c r="CD119" s="9"/>
      <c r="CM119" s="5"/>
      <c r="CN119" s="72"/>
      <c r="CO119" s="5"/>
      <c r="CQ119" s="9"/>
      <c r="CZ119" s="5"/>
      <c r="DA119" s="72"/>
      <c r="DB119" s="5"/>
    </row>
    <row r="120" spans="2:106">
      <c r="B120" s="518" t="s">
        <v>408</v>
      </c>
      <c r="C120" s="9">
        <f>AC$100-AC$13-AC$61-AC$66-AC$89-AC$16</f>
        <v>26221</v>
      </c>
      <c r="D120" s="9">
        <f t="shared" ref="D120:O120" si="136">AD$100-AD$13-AD$61-AD$66-AD$89-AD$16</f>
        <v>27839.166666666664</v>
      </c>
      <c r="E120" s="9">
        <f t="shared" si="136"/>
        <v>28064.333333333336</v>
      </c>
      <c r="F120" s="9">
        <f t="shared" si="136"/>
        <v>28479.166666666672</v>
      </c>
      <c r="G120" s="9">
        <f t="shared" si="136"/>
        <v>27726.666666666664</v>
      </c>
      <c r="H120" s="9">
        <f t="shared" si="136"/>
        <v>27473.666666666664</v>
      </c>
      <c r="I120" s="9">
        <f t="shared" si="136"/>
        <v>29128.333333333328</v>
      </c>
      <c r="J120" s="9">
        <f t="shared" si="136"/>
        <v>25489.666666666672</v>
      </c>
      <c r="K120" s="9">
        <f t="shared" si="136"/>
        <v>28356.25</v>
      </c>
      <c r="L120" s="9">
        <f t="shared" si="136"/>
        <v>27842.833333333328</v>
      </c>
      <c r="M120" s="9">
        <f t="shared" si="136"/>
        <v>28638.416666666672</v>
      </c>
      <c r="N120" s="9">
        <f t="shared" si="136"/>
        <v>27931</v>
      </c>
      <c r="O120" s="9">
        <f t="shared" si="136"/>
        <v>26207</v>
      </c>
      <c r="P120" s="3"/>
      <c r="AC120" s="3"/>
      <c r="AP120" s="3"/>
      <c r="AZ120" s="3"/>
      <c r="BA120" s="3"/>
      <c r="BB120" s="3"/>
      <c r="BP120" s="3"/>
      <c r="CD120" s="9"/>
      <c r="CM120" s="5"/>
      <c r="CN120" s="72"/>
      <c r="CO120" s="5"/>
      <c r="CQ120" s="9"/>
      <c r="CZ120" s="5"/>
      <c r="DA120" s="72"/>
      <c r="DB120" s="5"/>
    </row>
    <row r="121" spans="2:106">
      <c r="B121" s="518" t="s">
        <v>409</v>
      </c>
      <c r="C121" s="9">
        <f>AP$100-AP$13-AP$61-AP$66-AP$89-AP$16</f>
        <v>11584</v>
      </c>
      <c r="D121" s="9">
        <f t="shared" ref="D121:O121" si="137">AQ$100-AQ$13-AQ$61-AQ$66-AQ$89-AQ$16</f>
        <v>9600.5</v>
      </c>
      <c r="E121" s="9">
        <f t="shared" si="137"/>
        <v>8330</v>
      </c>
      <c r="F121" s="9">
        <f t="shared" si="137"/>
        <v>7886.6666666666679</v>
      </c>
      <c r="G121" s="9">
        <f t="shared" si="137"/>
        <v>6725.8333333333321</v>
      </c>
      <c r="H121" s="9">
        <f t="shared" si="137"/>
        <v>6449</v>
      </c>
      <c r="I121" s="9">
        <f t="shared" si="137"/>
        <v>6467.8333333333321</v>
      </c>
      <c r="J121" s="9">
        <f t="shared" si="137"/>
        <v>4493.1666666666661</v>
      </c>
      <c r="K121" s="9">
        <f t="shared" si="137"/>
        <v>4952.833333333333</v>
      </c>
      <c r="L121" s="9">
        <f t="shared" si="137"/>
        <v>3870.5</v>
      </c>
      <c r="M121" s="9">
        <f t="shared" si="137"/>
        <v>4331.666666666667</v>
      </c>
      <c r="N121" s="9">
        <f t="shared" si="137"/>
        <v>4373.5</v>
      </c>
      <c r="O121" s="9">
        <f t="shared" si="137"/>
        <v>2827</v>
      </c>
      <c r="P121" s="3"/>
      <c r="AC121" s="3"/>
      <c r="AP121" s="3"/>
      <c r="AZ121" s="3"/>
      <c r="BA121" s="3"/>
      <c r="BB121" s="3"/>
      <c r="BP121" s="3"/>
      <c r="CD121" s="9"/>
      <c r="CM121" s="5"/>
      <c r="CN121" s="72"/>
      <c r="CO121" s="5"/>
      <c r="CQ121" s="9"/>
      <c r="CZ121" s="5"/>
      <c r="DA121" s="72"/>
      <c r="DB121" s="5"/>
    </row>
    <row r="122" spans="2:106">
      <c r="B122" s="518" t="s">
        <v>385</v>
      </c>
      <c r="C122" s="9">
        <f>C118+AC118</f>
        <v>55351</v>
      </c>
      <c r="D122" s="9">
        <f t="shared" ref="D122:O122" si="138">D118+AD118</f>
        <v>56295.666666666664</v>
      </c>
      <c r="E122" s="9">
        <f t="shared" si="138"/>
        <v>57748.333333333336</v>
      </c>
      <c r="F122" s="9">
        <f t="shared" si="138"/>
        <v>59172</v>
      </c>
      <c r="G122" s="9">
        <f t="shared" si="138"/>
        <v>61050.833333333328</v>
      </c>
      <c r="H122" s="9">
        <f t="shared" si="138"/>
        <v>59904.666666666664</v>
      </c>
      <c r="I122" s="9">
        <f t="shared" si="138"/>
        <v>60153.833333333328</v>
      </c>
      <c r="J122" s="9">
        <f t="shared" si="138"/>
        <v>56117.166666666672</v>
      </c>
      <c r="K122" s="9">
        <f t="shared" si="138"/>
        <v>60295.666666666672</v>
      </c>
      <c r="L122" s="9">
        <f t="shared" si="138"/>
        <v>59068.333333333328</v>
      </c>
      <c r="M122" s="9">
        <f t="shared" si="138"/>
        <v>62867.000000000007</v>
      </c>
      <c r="N122" s="9">
        <f t="shared" si="138"/>
        <v>55844.5</v>
      </c>
      <c r="O122" s="9">
        <f t="shared" si="138"/>
        <v>49313</v>
      </c>
      <c r="AL122" s="65"/>
      <c r="AM122" s="65"/>
      <c r="AN122" s="65"/>
      <c r="AO122" s="65"/>
      <c r="BD122" s="9"/>
      <c r="BM122" s="5"/>
      <c r="BN122" s="72"/>
      <c r="BO122" s="5"/>
      <c r="BQ122" s="9"/>
      <c r="BZ122" s="5"/>
      <c r="CA122" s="72"/>
      <c r="CB122" s="5"/>
      <c r="CD122" s="9"/>
      <c r="CM122" s="5"/>
      <c r="CN122" s="72"/>
      <c r="CO122" s="5"/>
      <c r="CQ122" s="9"/>
      <c r="CZ122" s="5"/>
      <c r="DA122" s="72"/>
      <c r="DB122" s="5"/>
    </row>
    <row r="123" spans="2:106">
      <c r="B123" s="518" t="s">
        <v>386</v>
      </c>
      <c r="C123" s="9">
        <f>P118+AP118</f>
        <v>29822</v>
      </c>
      <c r="D123" s="9">
        <f t="shared" ref="D123:O123" si="139">Q118+AQ118</f>
        <v>27573.5</v>
      </c>
      <c r="E123" s="9">
        <f t="shared" si="139"/>
        <v>25097</v>
      </c>
      <c r="F123" s="9">
        <f t="shared" si="139"/>
        <v>26336.000000000004</v>
      </c>
      <c r="G123" s="9">
        <f t="shared" si="139"/>
        <v>26965.999999999996</v>
      </c>
      <c r="H123" s="9">
        <f t="shared" si="139"/>
        <v>26003.125</v>
      </c>
      <c r="I123" s="9">
        <f t="shared" si="139"/>
        <v>22774.583333333332</v>
      </c>
      <c r="J123" s="9">
        <f t="shared" si="139"/>
        <v>20175.541666666664</v>
      </c>
      <c r="K123" s="9">
        <f t="shared" si="139"/>
        <v>20445.25</v>
      </c>
      <c r="L123" s="9">
        <f t="shared" si="139"/>
        <v>18736.5</v>
      </c>
      <c r="M123" s="9">
        <f t="shared" si="139"/>
        <v>22347.250000000004</v>
      </c>
      <c r="N123" s="9">
        <f t="shared" si="139"/>
        <v>17155.5</v>
      </c>
      <c r="O123" s="9">
        <f t="shared" si="139"/>
        <v>10831</v>
      </c>
      <c r="AL123" s="65"/>
      <c r="AM123" s="65"/>
      <c r="AN123" s="65"/>
      <c r="AO123" s="65"/>
      <c r="BD123" s="9"/>
      <c r="BM123" s="5"/>
      <c r="BN123" s="72"/>
      <c r="BO123" s="5"/>
      <c r="BQ123" s="9"/>
      <c r="BZ123" s="5"/>
      <c r="CA123" s="72"/>
      <c r="CB123" s="5"/>
      <c r="CD123" s="9"/>
      <c r="CM123" s="5"/>
      <c r="CN123" s="72"/>
      <c r="CO123" s="5"/>
      <c r="CQ123" s="9"/>
      <c r="CZ123" s="5"/>
      <c r="DA123" s="72"/>
      <c r="DB123" s="5"/>
    </row>
    <row r="124" spans="2:106">
      <c r="B124" s="616" t="e">
        <f>#REF!</f>
        <v>#REF!</v>
      </c>
      <c r="C124" s="616" t="e">
        <f>#REF!</f>
        <v>#REF!</v>
      </c>
      <c r="D124" s="616" t="e">
        <f>#REF!</f>
        <v>#REF!</v>
      </c>
      <c r="E124" s="616" t="e">
        <f>#REF!</f>
        <v>#REF!</v>
      </c>
      <c r="F124" s="616" t="e">
        <f>#REF!</f>
        <v>#REF!</v>
      </c>
      <c r="G124" s="616" t="e">
        <f>#REF!</f>
        <v>#REF!</v>
      </c>
      <c r="H124" s="616" t="e">
        <f>#REF!</f>
        <v>#REF!</v>
      </c>
      <c r="I124" s="616" t="e">
        <f>#REF!</f>
        <v>#REF!</v>
      </c>
      <c r="J124" s="616" t="e">
        <f>#REF!</f>
        <v>#REF!</v>
      </c>
      <c r="K124" s="616" t="e">
        <f>#REF!</f>
        <v>#REF!</v>
      </c>
      <c r="L124" s="616" t="e">
        <f>#REF!</f>
        <v>#REF!</v>
      </c>
      <c r="M124" s="616" t="e">
        <f>#REF!</f>
        <v>#REF!</v>
      </c>
      <c r="N124" s="616" t="e">
        <f>#REF!</f>
        <v>#REF!</v>
      </c>
      <c r="O124" s="616" t="e">
        <f>#REF!</f>
        <v>#REF!</v>
      </c>
      <c r="AL124" s="65"/>
      <c r="AM124" s="65"/>
      <c r="AN124" s="65"/>
      <c r="AO124" s="65"/>
      <c r="BD124" s="9"/>
      <c r="BM124" s="5"/>
      <c r="BN124" s="72"/>
      <c r="BO124" s="5"/>
      <c r="BQ124" s="9"/>
      <c r="BZ124" s="5"/>
      <c r="CA124" s="72"/>
      <c r="CB124" s="5"/>
      <c r="CD124" s="9"/>
      <c r="CM124" s="5"/>
      <c r="CN124" s="72"/>
      <c r="CO124" s="5"/>
      <c r="CQ124" s="9"/>
      <c r="CZ124" s="5"/>
      <c r="DA124" s="72"/>
      <c r="DB124" s="5"/>
    </row>
    <row r="125" spans="2:106">
      <c r="B125" s="616" t="e">
        <f>#REF!</f>
        <v>#REF!</v>
      </c>
      <c r="C125" s="616" t="e">
        <f>#REF!</f>
        <v>#REF!</v>
      </c>
      <c r="D125" s="616" t="e">
        <f>#REF!</f>
        <v>#REF!</v>
      </c>
      <c r="E125" s="616" t="e">
        <f>#REF!</f>
        <v>#REF!</v>
      </c>
      <c r="F125" s="616" t="e">
        <f>#REF!</f>
        <v>#REF!</v>
      </c>
      <c r="G125" s="616" t="e">
        <f>#REF!</f>
        <v>#REF!</v>
      </c>
      <c r="H125" s="616" t="e">
        <f>#REF!</f>
        <v>#REF!</v>
      </c>
      <c r="I125" s="616" t="e">
        <f>#REF!</f>
        <v>#REF!</v>
      </c>
      <c r="J125" s="616" t="e">
        <f>#REF!</f>
        <v>#REF!</v>
      </c>
      <c r="K125" s="616" t="e">
        <f>#REF!</f>
        <v>#REF!</v>
      </c>
      <c r="L125" s="616" t="e">
        <f>#REF!</f>
        <v>#REF!</v>
      </c>
      <c r="M125" s="616" t="e">
        <f>#REF!</f>
        <v>#REF!</v>
      </c>
      <c r="N125" s="616" t="e">
        <f>#REF!</f>
        <v>#REF!</v>
      </c>
      <c r="O125" s="616" t="e">
        <f>#REF!</f>
        <v>#REF!</v>
      </c>
      <c r="AL125" s="65"/>
      <c r="AM125" s="65"/>
      <c r="AN125" s="65"/>
      <c r="AO125" s="65"/>
      <c r="BD125" s="9"/>
      <c r="BM125" s="5"/>
      <c r="BN125" s="72"/>
      <c r="BO125" s="5"/>
      <c r="BQ125" s="9"/>
      <c r="BZ125" s="5"/>
      <c r="CA125" s="72"/>
      <c r="CB125" s="5"/>
      <c r="CD125" s="9"/>
      <c r="CM125" s="5"/>
      <c r="CN125" s="72"/>
      <c r="CO125" s="5"/>
      <c r="CQ125" s="9"/>
      <c r="CZ125" s="5"/>
      <c r="DA125" s="72"/>
      <c r="DB125" s="5"/>
    </row>
    <row r="126" spans="2:106">
      <c r="B126" s="616" t="e">
        <f>#REF!</f>
        <v>#REF!</v>
      </c>
      <c r="C126" s="616" t="e">
        <f>#REF!</f>
        <v>#REF!</v>
      </c>
      <c r="D126" s="616" t="e">
        <f>#REF!</f>
        <v>#REF!</v>
      </c>
      <c r="E126" s="616" t="e">
        <f>#REF!</f>
        <v>#REF!</v>
      </c>
      <c r="F126" s="616" t="e">
        <f>#REF!</f>
        <v>#REF!</v>
      </c>
      <c r="G126" s="616" t="e">
        <f>#REF!</f>
        <v>#REF!</v>
      </c>
      <c r="H126" s="616" t="e">
        <f>#REF!</f>
        <v>#REF!</v>
      </c>
      <c r="I126" s="616" t="e">
        <f>#REF!</f>
        <v>#REF!</v>
      </c>
      <c r="J126" s="616" t="e">
        <f>#REF!</f>
        <v>#REF!</v>
      </c>
      <c r="K126" s="616" t="e">
        <f>#REF!</f>
        <v>#REF!</v>
      </c>
      <c r="L126" s="616" t="e">
        <f>#REF!</f>
        <v>#REF!</v>
      </c>
      <c r="M126" s="616" t="e">
        <f>#REF!</f>
        <v>#REF!</v>
      </c>
      <c r="N126" s="616" t="e">
        <f>#REF!</f>
        <v>#REF!</v>
      </c>
      <c r="O126" s="616" t="e">
        <f>#REF!</f>
        <v>#REF!</v>
      </c>
      <c r="AL126" s="65"/>
      <c r="AM126" s="65"/>
      <c r="AN126" s="65"/>
      <c r="AO126" s="65"/>
      <c r="BD126" s="9"/>
      <c r="BM126" s="5"/>
      <c r="BN126" s="72"/>
      <c r="BO126" s="5"/>
      <c r="BQ126" s="9"/>
      <c r="BZ126" s="5"/>
      <c r="CA126" s="72"/>
      <c r="CB126" s="5"/>
      <c r="CD126" s="9"/>
      <c r="CM126" s="5"/>
      <c r="CN126" s="72"/>
      <c r="CO126" s="5"/>
      <c r="CQ126" s="9"/>
      <c r="CZ126" s="5"/>
      <c r="DA126" s="72"/>
      <c r="DB126" s="5"/>
    </row>
    <row r="127" spans="2:106">
      <c r="B127" s="616" t="s">
        <v>97</v>
      </c>
      <c r="C127" s="616" t="e">
        <f>#REF!</f>
        <v>#REF!</v>
      </c>
      <c r="D127" s="616" t="e">
        <f>#REF!</f>
        <v>#REF!</v>
      </c>
      <c r="E127" s="616" t="e">
        <f>#REF!</f>
        <v>#REF!</v>
      </c>
      <c r="F127" s="616" t="e">
        <f>#REF!</f>
        <v>#REF!</v>
      </c>
      <c r="G127" s="616" t="e">
        <f>#REF!</f>
        <v>#REF!</v>
      </c>
      <c r="H127" s="616" t="e">
        <f>#REF!</f>
        <v>#REF!</v>
      </c>
      <c r="I127" s="616" t="e">
        <f>#REF!</f>
        <v>#REF!</v>
      </c>
      <c r="J127" s="616" t="e">
        <f>#REF!</f>
        <v>#REF!</v>
      </c>
      <c r="K127" s="616" t="e">
        <f>#REF!</f>
        <v>#REF!</v>
      </c>
      <c r="L127" s="616" t="e">
        <f>#REF!</f>
        <v>#REF!</v>
      </c>
      <c r="M127" s="616" t="e">
        <f>#REF!</f>
        <v>#REF!</v>
      </c>
      <c r="N127" s="616" t="e">
        <f>#REF!</f>
        <v>#REF!</v>
      </c>
      <c r="O127" s="616" t="e">
        <f>#REF!</f>
        <v>#REF!</v>
      </c>
      <c r="AL127" s="65"/>
      <c r="AM127" s="65"/>
      <c r="AN127" s="65"/>
      <c r="AO127" s="65"/>
      <c r="BD127" s="9"/>
      <c r="BM127" s="5"/>
      <c r="BN127" s="72"/>
      <c r="BO127" s="5"/>
      <c r="BQ127" s="9"/>
      <c r="BZ127" s="5"/>
      <c r="CA127" s="72"/>
      <c r="CB127" s="5"/>
      <c r="CD127" s="9"/>
      <c r="CM127" s="5"/>
      <c r="CN127" s="72"/>
      <c r="CO127" s="5"/>
      <c r="CQ127" s="9"/>
      <c r="CZ127" s="5"/>
      <c r="DA127" s="72"/>
      <c r="DB127" s="5"/>
    </row>
    <row r="128" spans="2:106">
      <c r="B128" s="616" t="s">
        <v>111</v>
      </c>
      <c r="C128" s="616" t="e">
        <f>#REF!</f>
        <v>#REF!</v>
      </c>
      <c r="D128" s="616" t="e">
        <f>#REF!</f>
        <v>#REF!</v>
      </c>
      <c r="E128" s="616" t="e">
        <f>#REF!</f>
        <v>#REF!</v>
      </c>
      <c r="F128" s="616" t="e">
        <f>#REF!</f>
        <v>#REF!</v>
      </c>
      <c r="G128" s="616" t="e">
        <f>#REF!</f>
        <v>#REF!</v>
      </c>
      <c r="H128" s="616" t="e">
        <f>#REF!</f>
        <v>#REF!</v>
      </c>
      <c r="I128" s="616" t="e">
        <f>#REF!</f>
        <v>#REF!</v>
      </c>
      <c r="J128" s="616" t="e">
        <f>#REF!</f>
        <v>#REF!</v>
      </c>
      <c r="K128" s="616" t="e">
        <f>#REF!</f>
        <v>#REF!</v>
      </c>
      <c r="L128" s="616" t="e">
        <f>#REF!</f>
        <v>#REF!</v>
      </c>
      <c r="M128" s="616" t="e">
        <f>#REF!</f>
        <v>#REF!</v>
      </c>
      <c r="N128" s="616" t="e">
        <f>#REF!</f>
        <v>#REF!</v>
      </c>
      <c r="O128" s="616" t="e">
        <f>#REF!</f>
        <v>#REF!</v>
      </c>
      <c r="AL128" s="65"/>
      <c r="AM128" s="65"/>
      <c r="AN128" s="65"/>
      <c r="AO128" s="65"/>
      <c r="BD128" s="9"/>
      <c r="BM128" s="5"/>
      <c r="BN128" s="72"/>
      <c r="BO128" s="5"/>
      <c r="BQ128" s="9"/>
      <c r="BZ128" s="5"/>
      <c r="CA128" s="72"/>
      <c r="CB128" s="5"/>
      <c r="CD128" s="9"/>
      <c r="CM128" s="5"/>
      <c r="CN128" s="72"/>
      <c r="CO128" s="5"/>
      <c r="CQ128" s="9"/>
      <c r="CZ128" s="5"/>
      <c r="DA128" s="72"/>
      <c r="DB128" s="5"/>
    </row>
    <row r="129" spans="2:118">
      <c r="B129" s="616" t="s">
        <v>107</v>
      </c>
      <c r="C129" s="616" t="e">
        <f>#REF!</f>
        <v>#REF!</v>
      </c>
      <c r="D129" s="616" t="e">
        <f>#REF!</f>
        <v>#REF!</v>
      </c>
      <c r="E129" s="616" t="e">
        <f>#REF!</f>
        <v>#REF!</v>
      </c>
      <c r="F129" s="616" t="e">
        <f>#REF!</f>
        <v>#REF!</v>
      </c>
      <c r="G129" s="616" t="e">
        <f>#REF!</f>
        <v>#REF!</v>
      </c>
      <c r="H129" s="616" t="e">
        <f>#REF!</f>
        <v>#REF!</v>
      </c>
      <c r="I129" s="616" t="e">
        <f>#REF!</f>
        <v>#REF!</v>
      </c>
      <c r="J129" s="616" t="e">
        <f>#REF!</f>
        <v>#REF!</v>
      </c>
      <c r="K129" s="616" t="e">
        <f>#REF!</f>
        <v>#REF!</v>
      </c>
      <c r="L129" s="616" t="e">
        <f>#REF!</f>
        <v>#REF!</v>
      </c>
      <c r="M129" s="616" t="e">
        <f>#REF!</f>
        <v>#REF!</v>
      </c>
      <c r="N129" s="616" t="e">
        <f>#REF!</f>
        <v>#REF!</v>
      </c>
      <c r="O129" s="616" t="e">
        <f>#REF!</f>
        <v>#REF!</v>
      </c>
      <c r="AL129" s="65"/>
      <c r="AM129" s="65"/>
      <c r="AN129" s="65"/>
      <c r="AO129" s="65"/>
      <c r="BD129" s="9"/>
      <c r="BM129" s="5"/>
      <c r="BN129" s="72"/>
      <c r="BO129" s="5"/>
      <c r="BQ129" s="9"/>
      <c r="BZ129" s="5"/>
      <c r="CA129" s="72"/>
      <c r="CB129" s="5"/>
      <c r="CD129" s="9"/>
      <c r="CM129" s="5"/>
      <c r="CN129" s="72"/>
      <c r="CO129" s="5"/>
      <c r="CQ129" s="9"/>
      <c r="CZ129" s="5"/>
      <c r="DA129" s="72"/>
      <c r="DB129" s="5"/>
    </row>
    <row r="130" spans="2:118">
      <c r="B130" s="518" t="e">
        <f>#REF!</f>
        <v>#REF!</v>
      </c>
      <c r="C130" s="518" t="e">
        <f>#REF!</f>
        <v>#REF!</v>
      </c>
      <c r="D130" s="518" t="e">
        <f>#REF!</f>
        <v>#REF!</v>
      </c>
      <c r="E130" s="518" t="e">
        <f>#REF!</f>
        <v>#REF!</v>
      </c>
      <c r="F130" s="518" t="e">
        <f>#REF!</f>
        <v>#REF!</v>
      </c>
      <c r="G130" s="518" t="e">
        <f>#REF!</f>
        <v>#REF!</v>
      </c>
      <c r="H130" s="518" t="e">
        <f>#REF!</f>
        <v>#REF!</v>
      </c>
      <c r="I130" s="518" t="e">
        <f>#REF!</f>
        <v>#REF!</v>
      </c>
      <c r="J130" s="518" t="e">
        <f>#REF!</f>
        <v>#REF!</v>
      </c>
      <c r="K130" s="518" t="e">
        <f>#REF!</f>
        <v>#REF!</v>
      </c>
      <c r="L130" s="518" t="e">
        <f>#REF!</f>
        <v>#REF!</v>
      </c>
      <c r="M130" s="518" t="e">
        <f>#REF!</f>
        <v>#REF!</v>
      </c>
      <c r="N130" s="518" t="e">
        <f>#REF!</f>
        <v>#REF!</v>
      </c>
      <c r="O130" s="518" t="e">
        <f>#REF!</f>
        <v>#REF!</v>
      </c>
      <c r="AL130" s="65"/>
      <c r="AM130" s="65"/>
      <c r="AN130" s="65"/>
      <c r="AO130" s="65"/>
      <c r="BD130" s="9"/>
      <c r="BM130" s="5"/>
      <c r="BN130" s="72"/>
      <c r="BO130" s="5"/>
      <c r="BQ130" s="9"/>
      <c r="BZ130" s="5"/>
      <c r="CA130" s="72"/>
      <c r="CB130" s="5"/>
      <c r="CD130" s="9"/>
      <c r="CM130" s="5"/>
      <c r="CN130" s="72"/>
      <c r="CO130" s="5"/>
      <c r="CQ130" s="9"/>
      <c r="CZ130" s="5"/>
      <c r="DA130" s="72"/>
      <c r="DB130" s="5"/>
    </row>
    <row r="131" spans="2:118">
      <c r="B131" s="518" t="e">
        <f>#REF!</f>
        <v>#REF!</v>
      </c>
      <c r="C131" s="518" t="e">
        <f>#REF!</f>
        <v>#REF!</v>
      </c>
      <c r="D131" s="518" t="e">
        <f>#REF!</f>
        <v>#REF!</v>
      </c>
      <c r="E131" s="518" t="e">
        <f>#REF!</f>
        <v>#REF!</v>
      </c>
      <c r="F131" s="518" t="e">
        <f>#REF!</f>
        <v>#REF!</v>
      </c>
      <c r="G131" s="518" t="e">
        <f>#REF!</f>
        <v>#REF!</v>
      </c>
      <c r="H131" s="518" t="e">
        <f>#REF!</f>
        <v>#REF!</v>
      </c>
      <c r="I131" s="518" t="e">
        <f>#REF!</f>
        <v>#REF!</v>
      </c>
      <c r="J131" s="518" t="e">
        <f>#REF!</f>
        <v>#REF!</v>
      </c>
      <c r="K131" s="518" t="e">
        <f>#REF!</f>
        <v>#REF!</v>
      </c>
      <c r="L131" s="518" t="e">
        <f>#REF!</f>
        <v>#REF!</v>
      </c>
      <c r="M131" s="518" t="e">
        <f>#REF!</f>
        <v>#REF!</v>
      </c>
      <c r="N131" s="518" t="e">
        <f>#REF!</f>
        <v>#REF!</v>
      </c>
      <c r="O131" s="518" t="e">
        <f>#REF!</f>
        <v>#REF!</v>
      </c>
      <c r="AL131" s="65"/>
      <c r="AM131" s="65"/>
      <c r="AN131" s="65"/>
      <c r="AO131" s="65"/>
      <c r="BD131" s="9"/>
      <c r="BM131" s="5"/>
      <c r="BN131" s="72"/>
      <c r="BO131" s="5"/>
      <c r="BQ131" s="9"/>
      <c r="BZ131" s="5"/>
      <c r="CA131" s="72"/>
      <c r="CB131" s="5"/>
      <c r="CD131" s="9"/>
      <c r="CM131" s="5"/>
      <c r="CN131" s="72"/>
      <c r="CO131" s="5"/>
      <c r="CQ131" s="9"/>
      <c r="CZ131" s="5"/>
      <c r="DA131" s="72"/>
      <c r="DB131" s="5"/>
    </row>
    <row r="132" spans="2:118">
      <c r="B132" s="518" t="s">
        <v>101</v>
      </c>
      <c r="C132" s="518" t="e">
        <f>#REF!</f>
        <v>#REF!</v>
      </c>
      <c r="D132" s="518" t="e">
        <f>#REF!</f>
        <v>#REF!</v>
      </c>
      <c r="E132" s="518" t="e">
        <f>#REF!</f>
        <v>#REF!</v>
      </c>
      <c r="F132" s="518" t="e">
        <f>#REF!</f>
        <v>#REF!</v>
      </c>
      <c r="G132" s="518" t="e">
        <f>#REF!</f>
        <v>#REF!</v>
      </c>
      <c r="H132" s="518" t="e">
        <f>#REF!</f>
        <v>#REF!</v>
      </c>
      <c r="I132" s="518" t="e">
        <f>#REF!</f>
        <v>#REF!</v>
      </c>
      <c r="J132" s="518" t="e">
        <f>#REF!</f>
        <v>#REF!</v>
      </c>
      <c r="K132" s="518" t="e">
        <f>#REF!</f>
        <v>#REF!</v>
      </c>
      <c r="L132" s="518" t="e">
        <f>#REF!</f>
        <v>#REF!</v>
      </c>
      <c r="M132" s="518" t="e">
        <f>#REF!</f>
        <v>#REF!</v>
      </c>
      <c r="N132" s="518" t="e">
        <f>#REF!</f>
        <v>#REF!</v>
      </c>
      <c r="O132" s="518" t="e">
        <f>#REF!</f>
        <v>#REF!</v>
      </c>
      <c r="AL132" s="65"/>
      <c r="AM132" s="65"/>
      <c r="AN132" s="65"/>
      <c r="AO132" s="65"/>
      <c r="BD132" s="9"/>
      <c r="BM132" s="5"/>
      <c r="BN132" s="72"/>
      <c r="BO132" s="5"/>
      <c r="BQ132" s="9"/>
      <c r="BZ132" s="5"/>
      <c r="CA132" s="72"/>
      <c r="CB132" s="5"/>
      <c r="CD132" s="9"/>
      <c r="CM132" s="5"/>
      <c r="CN132" s="72"/>
      <c r="CO132" s="5"/>
      <c r="CQ132" s="9"/>
      <c r="CZ132" s="5"/>
      <c r="DA132" s="72"/>
      <c r="DB132" s="5"/>
    </row>
    <row r="133" spans="2:118">
      <c r="B133" s="518" t="s">
        <v>410</v>
      </c>
      <c r="C133" s="616" t="e">
        <f>SUM(C124:C132)</f>
        <v>#REF!</v>
      </c>
      <c r="D133" s="616" t="e">
        <f t="shared" ref="D133:O133" si="140">SUM(D124:D132)</f>
        <v>#REF!</v>
      </c>
      <c r="E133" s="616" t="e">
        <f t="shared" si="140"/>
        <v>#REF!</v>
      </c>
      <c r="F133" s="616" t="e">
        <f t="shared" si="140"/>
        <v>#REF!</v>
      </c>
      <c r="G133" s="616" t="e">
        <f t="shared" si="140"/>
        <v>#REF!</v>
      </c>
      <c r="H133" s="616" t="e">
        <f t="shared" si="140"/>
        <v>#REF!</v>
      </c>
      <c r="I133" s="616" t="e">
        <f t="shared" si="140"/>
        <v>#REF!</v>
      </c>
      <c r="J133" s="616" t="e">
        <f t="shared" si="140"/>
        <v>#REF!</v>
      </c>
      <c r="K133" s="616" t="e">
        <f t="shared" si="140"/>
        <v>#REF!</v>
      </c>
      <c r="L133" s="616" t="e">
        <f t="shared" si="140"/>
        <v>#REF!</v>
      </c>
      <c r="M133" s="616" t="e">
        <f t="shared" si="140"/>
        <v>#REF!</v>
      </c>
      <c r="N133" s="616" t="e">
        <f t="shared" si="140"/>
        <v>#REF!</v>
      </c>
      <c r="O133" s="616" t="e">
        <f t="shared" si="140"/>
        <v>#REF!</v>
      </c>
      <c r="AL133" s="65"/>
      <c r="AM133" s="65"/>
      <c r="AN133" s="65"/>
      <c r="AO133" s="65"/>
      <c r="BD133" s="9"/>
      <c r="BM133" s="5"/>
      <c r="BN133" s="72"/>
      <c r="BO133" s="5"/>
      <c r="BQ133" s="9"/>
      <c r="BZ133" s="5"/>
      <c r="CA133" s="72"/>
      <c r="CB133" s="5"/>
      <c r="CD133" s="9"/>
      <c r="CM133" s="5"/>
      <c r="CN133" s="72"/>
      <c r="CO133" s="5"/>
      <c r="CQ133" s="9"/>
      <c r="CZ133" s="5"/>
      <c r="DA133" s="72"/>
      <c r="DB133" s="5"/>
    </row>
    <row r="134" spans="2:118">
      <c r="L134" s="65"/>
      <c r="M134" s="65"/>
      <c r="N134" s="65"/>
      <c r="O134" s="65"/>
      <c r="AL134" s="65"/>
      <c r="AM134" s="65"/>
      <c r="AN134" s="65"/>
      <c r="AO134" s="65"/>
      <c r="BD134" s="9"/>
      <c r="BM134" s="5"/>
      <c r="BN134" s="72"/>
      <c r="BO134" s="5"/>
      <c r="BQ134" s="9"/>
      <c r="BZ134" s="5"/>
      <c r="CA134" s="72"/>
      <c r="CB134" s="5"/>
      <c r="CD134" s="9"/>
      <c r="CM134" s="5"/>
      <c r="CN134" s="72"/>
      <c r="CO134" s="5"/>
      <c r="CQ134" s="9"/>
      <c r="CZ134" s="5"/>
      <c r="DA134" s="72"/>
      <c r="DB134" s="5"/>
    </row>
    <row r="135" spans="2:118">
      <c r="L135" s="65"/>
      <c r="M135" s="65"/>
      <c r="N135" s="65"/>
      <c r="O135" s="65"/>
      <c r="AL135" s="65"/>
      <c r="AM135" s="65"/>
      <c r="AN135" s="65"/>
      <c r="AO135" s="65"/>
      <c r="BD135" s="9"/>
      <c r="BM135" s="5"/>
      <c r="BN135" s="72"/>
      <c r="BO135" s="5"/>
      <c r="BQ135" s="9"/>
      <c r="BZ135" s="5"/>
      <c r="CA135" s="72"/>
      <c r="CB135" s="5"/>
      <c r="CD135" s="9"/>
      <c r="CM135" s="5"/>
      <c r="CN135" s="72"/>
      <c r="CO135" s="5"/>
      <c r="CQ135" s="9"/>
      <c r="CZ135" s="5"/>
      <c r="DA135" s="72"/>
      <c r="DB135" s="5"/>
    </row>
    <row r="136" spans="2:118">
      <c r="L136" s="65"/>
      <c r="M136" s="65"/>
      <c r="N136" s="65"/>
      <c r="O136" s="65"/>
      <c r="AL136" s="65"/>
      <c r="AM136" s="65"/>
      <c r="AN136" s="65"/>
      <c r="AO136" s="65"/>
      <c r="BD136" s="9"/>
      <c r="BM136" s="5"/>
      <c r="BN136" s="72"/>
      <c r="BO136" s="5"/>
      <c r="BQ136" s="9"/>
      <c r="BZ136" s="5"/>
      <c r="CA136" s="72"/>
      <c r="CB136" s="5"/>
      <c r="CD136" s="9"/>
      <c r="CM136" s="5"/>
      <c r="CN136" s="72"/>
      <c r="CO136" s="5"/>
      <c r="CQ136" s="9"/>
      <c r="CZ136" s="5"/>
      <c r="DA136" s="72"/>
      <c r="DB136" s="5"/>
    </row>
    <row r="137" spans="2:118">
      <c r="L137" s="65"/>
      <c r="M137" s="65"/>
      <c r="N137" s="65"/>
      <c r="O137" s="65"/>
      <c r="AL137" s="65"/>
      <c r="AM137" s="65"/>
      <c r="AN137" s="65"/>
      <c r="AO137" s="65"/>
      <c r="BD137" s="9"/>
      <c r="BM137" s="5"/>
      <c r="BN137" s="72"/>
      <c r="BO137" s="5"/>
      <c r="BQ137" s="9"/>
      <c r="BZ137" s="5"/>
      <c r="CA137" s="72"/>
      <c r="CB137" s="5"/>
      <c r="CD137" s="9"/>
      <c r="CM137" s="5"/>
      <c r="CN137" s="72"/>
      <c r="CO137" s="5"/>
      <c r="CQ137" s="9"/>
      <c r="CZ137" s="5"/>
      <c r="DA137" s="72"/>
      <c r="DB137" s="5"/>
    </row>
    <row r="138" spans="2:118">
      <c r="L138" s="65"/>
      <c r="M138" s="65"/>
      <c r="N138" s="65"/>
      <c r="O138" s="65"/>
      <c r="AL138" s="65"/>
      <c r="AM138" s="65"/>
      <c r="AN138" s="65"/>
      <c r="AO138" s="65"/>
      <c r="BD138" s="9"/>
      <c r="BM138" s="5"/>
      <c r="BN138" s="72"/>
      <c r="BO138" s="5"/>
      <c r="BQ138" s="9"/>
      <c r="BZ138" s="5"/>
      <c r="CA138" s="72"/>
      <c r="CB138" s="5"/>
      <c r="CD138" s="9"/>
      <c r="CM138" s="5"/>
      <c r="CN138" s="72"/>
      <c r="CO138" s="5"/>
      <c r="CQ138" s="9"/>
      <c r="CZ138" s="5"/>
      <c r="DA138" s="72"/>
      <c r="DB138" s="5"/>
    </row>
    <row r="139" spans="2:118" s="9" customFormat="1">
      <c r="L139" s="66" t="s">
        <v>201</v>
      </c>
      <c r="M139" s="66"/>
      <c r="N139" s="66"/>
      <c r="O139" s="66"/>
      <c r="P139" s="459" t="e">
        <f>P100/#REF!</f>
        <v>#REF!</v>
      </c>
      <c r="Q139" s="9" t="e">
        <f>Q100/#REF!</f>
        <v>#REF!</v>
      </c>
      <c r="R139" s="9" t="e">
        <f>R100/#REF!</f>
        <v>#REF!</v>
      </c>
      <c r="S139" s="9" t="e">
        <f>S100/#REF!</f>
        <v>#REF!</v>
      </c>
      <c r="T139" s="9" t="e">
        <f>T100/#REF!</f>
        <v>#REF!</v>
      </c>
      <c r="U139" s="9" t="e">
        <f>U100/#REF!</f>
        <v>#REF!</v>
      </c>
      <c r="V139" s="9" t="e">
        <f>V100/#REF!</f>
        <v>#REF!</v>
      </c>
      <c r="W139" s="9" t="e">
        <f>W100/#REF!</f>
        <v>#REF!</v>
      </c>
      <c r="AC139" s="457"/>
      <c r="AL139" s="66" t="s">
        <v>201</v>
      </c>
      <c r="AM139" s="66"/>
      <c r="AN139" s="66"/>
      <c r="AO139" s="66"/>
      <c r="AP139" s="457" t="e">
        <f>AP100/#REF!</f>
        <v>#REF!</v>
      </c>
      <c r="AQ139" s="9" t="e">
        <f>AQ100/#REF!</f>
        <v>#REF!</v>
      </c>
      <c r="AR139" s="9" t="e">
        <f>AR100/#REF!</f>
        <v>#REF!</v>
      </c>
      <c r="AS139" s="9" t="e">
        <f>AS100/#REF!</f>
        <v>#REF!</v>
      </c>
      <c r="AT139" s="9" t="e">
        <f>AT100/#REF!</f>
        <v>#REF!</v>
      </c>
      <c r="AU139" s="9" t="e">
        <f>AU100/#REF!</f>
        <v>#REF!</v>
      </c>
      <c r="AV139" s="9" t="e">
        <f>AV100/#REF!</f>
        <v>#REF!</v>
      </c>
      <c r="AW139" s="9" t="e">
        <f>AW100/#REF!</f>
        <v>#REF!</v>
      </c>
      <c r="AZ139" s="73"/>
      <c r="BA139" s="73"/>
      <c r="BB139" s="73"/>
      <c r="BC139" s="612"/>
      <c r="BE139" s="3"/>
      <c r="BF139" s="3"/>
      <c r="BG139" s="3"/>
      <c r="BH139" s="3"/>
      <c r="BI139" s="3"/>
      <c r="BJ139" s="3"/>
      <c r="BK139" s="3"/>
      <c r="BL139" s="3"/>
      <c r="BM139" s="5"/>
      <c r="BN139" s="72"/>
      <c r="BO139" s="5"/>
      <c r="BP139" s="6"/>
      <c r="BR139" s="3"/>
      <c r="BS139" s="3"/>
      <c r="BT139" s="3"/>
      <c r="BU139" s="3"/>
      <c r="BV139" s="3"/>
      <c r="BW139" s="3"/>
      <c r="BX139" s="3"/>
      <c r="BY139" s="3"/>
      <c r="BZ139" s="5"/>
      <c r="CA139" s="72"/>
      <c r="CB139" s="5"/>
      <c r="CC139" s="6"/>
      <c r="CE139" s="3"/>
      <c r="CF139" s="3"/>
      <c r="CG139" s="3"/>
      <c r="CH139" s="3"/>
      <c r="CI139" s="3"/>
      <c r="CJ139" s="3"/>
      <c r="CK139" s="3"/>
      <c r="CL139" s="3"/>
      <c r="CM139" s="5"/>
      <c r="CN139" s="72"/>
      <c r="CO139" s="5"/>
      <c r="CP139" s="6"/>
      <c r="CR139" s="3"/>
      <c r="CS139" s="3"/>
      <c r="CT139" s="3"/>
      <c r="CU139" s="3"/>
      <c r="CV139" s="3"/>
      <c r="CW139" s="3"/>
      <c r="CX139" s="3"/>
      <c r="CY139" s="3"/>
      <c r="CZ139" s="5"/>
      <c r="DA139" s="72"/>
      <c r="DB139" s="5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</row>
    <row r="157" spans="17:106">
      <c r="Q157" s="9"/>
      <c r="AQ157" s="9"/>
      <c r="BD157" s="9"/>
      <c r="BM157" s="5"/>
      <c r="BN157" s="72"/>
      <c r="BO157" s="5"/>
      <c r="BQ157" s="9"/>
      <c r="BZ157" s="5"/>
      <c r="CA157" s="72"/>
      <c r="CB157" s="5"/>
      <c r="CD157" s="9"/>
      <c r="CM157" s="5"/>
      <c r="CN157" s="72"/>
      <c r="CO157" s="5"/>
      <c r="CQ157" s="9"/>
      <c r="CZ157" s="5"/>
      <c r="DA157" s="72"/>
      <c r="DB157" s="5"/>
    </row>
    <row r="158" spans="17:106">
      <c r="Q158" s="9"/>
      <c r="AQ158" s="9"/>
      <c r="BD158" s="9"/>
      <c r="BM158" s="5"/>
      <c r="BN158" s="72"/>
      <c r="BO158" s="5"/>
      <c r="BQ158" s="9"/>
      <c r="BZ158" s="5"/>
      <c r="CA158" s="72"/>
      <c r="CB158" s="5"/>
      <c r="CD158" s="9"/>
      <c r="CM158" s="5"/>
      <c r="CN158" s="72"/>
      <c r="CO158" s="5"/>
      <c r="CQ158" s="9"/>
      <c r="CZ158" s="5"/>
      <c r="DA158" s="72"/>
      <c r="DB158" s="5"/>
    </row>
    <row r="159" spans="17:106">
      <c r="Q159" s="9"/>
      <c r="AQ159" s="9"/>
      <c r="BD159" s="9"/>
      <c r="BM159" s="5"/>
      <c r="BN159" s="72"/>
      <c r="BO159" s="5"/>
      <c r="BQ159" s="9"/>
      <c r="BZ159" s="5"/>
      <c r="CA159" s="72"/>
      <c r="CB159" s="5"/>
      <c r="CD159" s="9"/>
      <c r="CM159" s="5"/>
      <c r="CN159" s="72"/>
      <c r="CO159" s="5"/>
      <c r="CQ159" s="9"/>
      <c r="CZ159" s="5"/>
      <c r="DA159" s="72"/>
      <c r="DB159" s="5"/>
    </row>
    <row r="160" spans="17:106">
      <c r="Q160" s="9"/>
      <c r="AQ160" s="9"/>
      <c r="BD160" s="9"/>
      <c r="BM160" s="5"/>
      <c r="BN160" s="72"/>
      <c r="BO160" s="5"/>
      <c r="BQ160" s="9"/>
      <c r="BZ160" s="5"/>
      <c r="CA160" s="72"/>
      <c r="CB160" s="5"/>
      <c r="CD160" s="9"/>
      <c r="CM160" s="5"/>
      <c r="CN160" s="72"/>
      <c r="CO160" s="5"/>
      <c r="CQ160" s="9"/>
      <c r="CZ160" s="5"/>
      <c r="DA160" s="72"/>
      <c r="DB160" s="5"/>
    </row>
    <row r="161" spans="2:106">
      <c r="Q161" s="9"/>
      <c r="AQ161" s="9"/>
      <c r="BD161" s="9"/>
      <c r="BM161" s="5"/>
      <c r="BN161" s="72"/>
      <c r="BO161" s="5"/>
      <c r="BQ161" s="9"/>
      <c r="BZ161" s="5"/>
      <c r="CA161" s="72"/>
      <c r="CB161" s="5"/>
      <c r="CD161" s="9"/>
      <c r="CM161" s="5"/>
      <c r="CN161" s="72"/>
      <c r="CO161" s="5"/>
      <c r="CQ161" s="9"/>
      <c r="CZ161" s="5"/>
      <c r="DA161" s="72"/>
      <c r="DB161" s="5"/>
    </row>
    <row r="162" spans="2:106">
      <c r="Q162" s="9"/>
      <c r="AQ162" s="9"/>
      <c r="BD162" s="9"/>
      <c r="BM162" s="5"/>
      <c r="BN162" s="72"/>
      <c r="BO162" s="5"/>
      <c r="BQ162" s="9"/>
      <c r="BZ162" s="5"/>
      <c r="CA162" s="72"/>
      <c r="CB162" s="5"/>
      <c r="CD162" s="9"/>
      <c r="CM162" s="5"/>
      <c r="CN162" s="72"/>
      <c r="CO162" s="5"/>
      <c r="CQ162" s="9"/>
      <c r="CZ162" s="5"/>
      <c r="DA162" s="72"/>
      <c r="DB162" s="5"/>
    </row>
    <row r="163" spans="2:106">
      <c r="Q163" s="9"/>
      <c r="AQ163" s="9"/>
      <c r="BD163" s="9"/>
      <c r="BM163" s="5"/>
      <c r="BN163" s="72"/>
      <c r="BO163" s="5"/>
      <c r="BQ163" s="9"/>
      <c r="BZ163" s="5"/>
      <c r="CA163" s="72"/>
      <c r="CB163" s="5"/>
      <c r="CD163" s="9"/>
      <c r="CM163" s="5"/>
      <c r="CN163" s="72"/>
      <c r="CO163" s="5"/>
      <c r="CQ163" s="9"/>
      <c r="CZ163" s="5"/>
      <c r="DA163" s="72"/>
      <c r="DB163" s="5"/>
    </row>
    <row r="164" spans="2:106">
      <c r="Q164" s="9"/>
      <c r="AQ164" s="9"/>
      <c r="BD164" s="9"/>
      <c r="BM164" s="5"/>
      <c r="BN164" s="72"/>
      <c r="BO164" s="5"/>
      <c r="BQ164" s="9"/>
      <c r="BZ164" s="5"/>
      <c r="CA164" s="72"/>
      <c r="CB164" s="5"/>
      <c r="CD164" s="9"/>
      <c r="CM164" s="5"/>
      <c r="CN164" s="72"/>
      <c r="CO164" s="5"/>
      <c r="CQ164" s="9"/>
      <c r="CZ164" s="5"/>
      <c r="DA164" s="72"/>
      <c r="DB164" s="5"/>
    </row>
    <row r="165" spans="2:106">
      <c r="Q165" s="9"/>
      <c r="AQ165" s="9"/>
      <c r="BD165" s="9"/>
      <c r="BM165" s="5"/>
      <c r="BN165" s="72"/>
      <c r="BO165" s="5"/>
      <c r="BQ165" s="9"/>
      <c r="BZ165" s="5"/>
      <c r="CA165" s="72"/>
      <c r="CB165" s="5"/>
      <c r="CD165" s="9"/>
      <c r="CM165" s="5"/>
      <c r="CN165" s="72"/>
      <c r="CO165" s="5"/>
      <c r="CQ165" s="9"/>
      <c r="CZ165" s="5"/>
      <c r="DA165" s="72"/>
      <c r="DB165" s="5"/>
    </row>
    <row r="166" spans="2:106">
      <c r="Q166" s="9"/>
      <c r="AQ166" s="9"/>
      <c r="BD166" s="9"/>
      <c r="BM166" s="5"/>
      <c r="BN166" s="72"/>
      <c r="BO166" s="5"/>
      <c r="BQ166" s="9"/>
      <c r="BZ166" s="5"/>
      <c r="CA166" s="72"/>
      <c r="CB166" s="5"/>
      <c r="CD166" s="9"/>
      <c r="CM166" s="5"/>
      <c r="CN166" s="72"/>
      <c r="CO166" s="5"/>
      <c r="CQ166" s="9"/>
      <c r="CZ166" s="5"/>
      <c r="DA166" s="72"/>
      <c r="DB166" s="5"/>
    </row>
    <row r="167" spans="2:106">
      <c r="Q167" s="9"/>
      <c r="AQ167" s="9"/>
      <c r="BD167" s="9"/>
      <c r="BM167" s="5"/>
      <c r="BN167" s="72"/>
      <c r="BO167" s="5"/>
      <c r="BQ167" s="9"/>
      <c r="BZ167" s="5"/>
      <c r="CA167" s="72"/>
      <c r="CB167" s="5"/>
      <c r="CD167" s="9"/>
      <c r="CM167" s="5"/>
      <c r="CN167" s="72"/>
      <c r="CO167" s="5"/>
      <c r="CQ167" s="9"/>
      <c r="CZ167" s="5"/>
      <c r="DA167" s="72"/>
      <c r="DB167" s="5"/>
    </row>
    <row r="168" spans="2:106" ht="14.4">
      <c r="B168" s="425"/>
      <c r="D168" s="63"/>
      <c r="Q168" s="9"/>
      <c r="AQ168" s="9"/>
      <c r="BD168" s="9"/>
      <c r="BM168" s="5"/>
      <c r="BN168" s="72"/>
      <c r="BO168" s="5"/>
      <c r="BQ168" s="9"/>
      <c r="BZ168" s="5"/>
      <c r="CA168" s="72"/>
      <c r="CB168" s="5"/>
      <c r="CD168" s="9"/>
      <c r="CM168" s="5"/>
      <c r="CN168" s="72"/>
      <c r="CO168" s="5"/>
      <c r="CQ168" s="9"/>
      <c r="CZ168" s="5"/>
      <c r="DA168" s="72"/>
      <c r="DB168" s="5"/>
    </row>
    <row r="169" spans="2:106">
      <c r="Q169" s="9"/>
      <c r="AQ169" s="9"/>
      <c r="BD169" s="9"/>
      <c r="BM169" s="5"/>
      <c r="BN169" s="72"/>
      <c r="BO169" s="5"/>
      <c r="BQ169" s="9"/>
      <c r="BZ169" s="5"/>
      <c r="CA169" s="72"/>
      <c r="CB169" s="5"/>
      <c r="CD169" s="9"/>
      <c r="CM169" s="5"/>
      <c r="CN169" s="72"/>
      <c r="CO169" s="5"/>
      <c r="CQ169" s="9"/>
      <c r="CZ169" s="5"/>
      <c r="DA169" s="72"/>
      <c r="DB169" s="5"/>
    </row>
    <row r="170" spans="2:106">
      <c r="Q170" s="9"/>
      <c r="AQ170" s="9"/>
      <c r="BD170" s="9"/>
      <c r="BM170" s="5"/>
      <c r="BN170" s="72"/>
      <c r="BO170" s="5"/>
      <c r="BQ170" s="9"/>
      <c r="BZ170" s="5"/>
      <c r="CA170" s="72"/>
      <c r="CB170" s="5"/>
      <c r="CD170" s="9"/>
      <c r="CM170" s="5"/>
      <c r="CN170" s="72"/>
      <c r="CO170" s="5"/>
      <c r="CQ170" s="9"/>
      <c r="CZ170" s="5"/>
      <c r="DA170" s="72"/>
      <c r="DB170" s="5"/>
    </row>
    <row r="171" spans="2:106">
      <c r="Q171" s="9"/>
      <c r="AQ171" s="9"/>
      <c r="BD171" s="9"/>
      <c r="BM171" s="5"/>
      <c r="BN171" s="72"/>
      <c r="BO171" s="5"/>
      <c r="BQ171" s="9"/>
      <c r="BZ171" s="5"/>
      <c r="CA171" s="72"/>
      <c r="CB171" s="5"/>
      <c r="CD171" s="9"/>
      <c r="CM171" s="5"/>
      <c r="CN171" s="72"/>
      <c r="CO171" s="5"/>
      <c r="CQ171" s="9"/>
      <c r="CZ171" s="5"/>
      <c r="DA171" s="72"/>
      <c r="DB171" s="5"/>
    </row>
    <row r="172" spans="2:106">
      <c r="Q172" s="9"/>
      <c r="AQ172" s="9"/>
      <c r="BD172" s="9"/>
      <c r="BM172" s="5"/>
      <c r="BN172" s="72"/>
      <c r="BO172" s="5"/>
      <c r="BQ172" s="9"/>
      <c r="BZ172" s="5"/>
      <c r="CA172" s="72"/>
      <c r="CB172" s="5"/>
      <c r="CD172" s="9"/>
      <c r="CM172" s="5"/>
      <c r="CN172" s="72"/>
      <c r="CO172" s="5"/>
      <c r="CQ172" s="9"/>
      <c r="CZ172" s="5"/>
      <c r="DA172" s="72"/>
      <c r="DB172" s="5"/>
    </row>
    <row r="173" spans="2:106">
      <c r="Q173" s="9"/>
      <c r="AQ173" s="9"/>
      <c r="BD173" s="9"/>
      <c r="BM173" s="5"/>
      <c r="BN173" s="72"/>
      <c r="BO173" s="5"/>
      <c r="BQ173" s="9"/>
      <c r="BZ173" s="5"/>
      <c r="CA173" s="72"/>
      <c r="CB173" s="5"/>
      <c r="CD173" s="9"/>
      <c r="CM173" s="5"/>
      <c r="CN173" s="72"/>
      <c r="CO173" s="5"/>
      <c r="CQ173" s="9"/>
      <c r="CZ173" s="5"/>
      <c r="DA173" s="72"/>
      <c r="DB173" s="5"/>
    </row>
    <row r="174" spans="2:106">
      <c r="Q174" s="9"/>
      <c r="AQ174" s="9"/>
      <c r="BD174" s="9"/>
      <c r="BM174" s="5"/>
      <c r="BN174" s="72"/>
      <c r="BO174" s="5"/>
      <c r="BQ174" s="9"/>
      <c r="BZ174" s="5"/>
      <c r="CA174" s="72"/>
      <c r="CB174" s="5"/>
      <c r="CD174" s="9"/>
      <c r="CM174" s="5"/>
      <c r="CN174" s="72"/>
      <c r="CO174" s="5"/>
      <c r="CQ174" s="9"/>
      <c r="CZ174" s="5"/>
      <c r="DA174" s="72"/>
      <c r="DB174" s="5"/>
    </row>
    <row r="175" spans="2:106">
      <c r="Q175" s="9"/>
      <c r="AQ175" s="9"/>
      <c r="BD175" s="9"/>
      <c r="BM175" s="5"/>
      <c r="BN175" s="72"/>
      <c r="BO175" s="5"/>
      <c r="BQ175" s="9"/>
      <c r="BZ175" s="5"/>
      <c r="CA175" s="72"/>
      <c r="CB175" s="5"/>
      <c r="CD175" s="9"/>
      <c r="CM175" s="5"/>
      <c r="CN175" s="72"/>
      <c r="CO175" s="5"/>
      <c r="CQ175" s="9"/>
      <c r="CZ175" s="5"/>
      <c r="DA175" s="72"/>
      <c r="DB175" s="5"/>
    </row>
    <row r="176" spans="2:106">
      <c r="Q176" s="9"/>
      <c r="AQ176" s="9"/>
      <c r="BD176" s="9"/>
      <c r="BM176" s="5"/>
      <c r="BN176" s="72"/>
      <c r="BO176" s="5"/>
      <c r="BQ176" s="9"/>
      <c r="BZ176" s="5"/>
      <c r="CA176" s="72"/>
      <c r="CB176" s="5"/>
      <c r="CD176" s="9"/>
      <c r="CM176" s="5"/>
      <c r="CN176" s="72"/>
      <c r="CO176" s="5"/>
      <c r="CQ176" s="9"/>
      <c r="CZ176" s="5"/>
      <c r="DA176" s="72"/>
      <c r="DB176" s="5"/>
    </row>
    <row r="177" spans="2:118">
      <c r="Q177" s="9"/>
      <c r="AQ177" s="9"/>
      <c r="BD177" s="9"/>
      <c r="BM177" s="5"/>
      <c r="BN177" s="72"/>
      <c r="BO177" s="5"/>
      <c r="BQ177" s="9"/>
      <c r="BZ177" s="5"/>
      <c r="CA177" s="72"/>
      <c r="CB177" s="5"/>
      <c r="CD177" s="9"/>
      <c r="CM177" s="5"/>
      <c r="CN177" s="72"/>
      <c r="CO177" s="5"/>
      <c r="CQ177" s="9"/>
      <c r="CZ177" s="5"/>
      <c r="DA177" s="72"/>
      <c r="DB177" s="5"/>
    </row>
    <row r="178" spans="2:118">
      <c r="Q178" s="9"/>
      <c r="AQ178" s="9"/>
      <c r="BD178" s="9"/>
      <c r="BM178" s="5"/>
      <c r="BN178" s="72"/>
      <c r="BO178" s="5"/>
      <c r="BQ178" s="9"/>
      <c r="BZ178" s="5"/>
      <c r="CA178" s="72"/>
      <c r="CB178" s="5"/>
      <c r="CD178" s="9"/>
      <c r="CM178" s="5"/>
      <c r="CN178" s="72"/>
      <c r="CO178" s="5"/>
      <c r="CQ178" s="9"/>
      <c r="CZ178" s="5"/>
      <c r="DA178" s="72"/>
      <c r="DB178" s="5"/>
    </row>
    <row r="179" spans="2:118">
      <c r="Q179" s="9"/>
      <c r="AQ179" s="9"/>
      <c r="BD179" s="9"/>
      <c r="BM179" s="5"/>
      <c r="BN179" s="72"/>
      <c r="BO179" s="5"/>
      <c r="BQ179" s="9"/>
      <c r="BZ179" s="5"/>
      <c r="CA179" s="72"/>
      <c r="CB179" s="5"/>
      <c r="CD179" s="9"/>
      <c r="CM179" s="5"/>
      <c r="CN179" s="72"/>
      <c r="CO179" s="5"/>
      <c r="CQ179" s="9"/>
      <c r="CZ179" s="5"/>
      <c r="DA179" s="72"/>
      <c r="DB179" s="5"/>
    </row>
    <row r="180" spans="2:118">
      <c r="Q180" s="9"/>
      <c r="AQ180" s="9"/>
      <c r="BD180" s="9"/>
      <c r="BM180" s="5"/>
      <c r="BN180" s="72"/>
      <c r="BO180" s="5"/>
      <c r="BQ180" s="9"/>
      <c r="BZ180" s="5"/>
      <c r="CA180" s="72"/>
      <c r="CB180" s="5"/>
      <c r="CD180" s="9"/>
      <c r="CM180" s="5"/>
      <c r="CN180" s="72"/>
      <c r="CO180" s="5"/>
      <c r="CQ180" s="9"/>
      <c r="CZ180" s="5"/>
      <c r="DA180" s="72"/>
      <c r="DB180" s="5"/>
    </row>
    <row r="181" spans="2:118" ht="14.4">
      <c r="B181" s="425"/>
      <c r="Q181" s="9"/>
      <c r="AQ181" s="9"/>
      <c r="BD181" s="9"/>
      <c r="BM181" s="5"/>
      <c r="BN181" s="72"/>
      <c r="BO181" s="5"/>
      <c r="BQ181" s="9"/>
      <c r="BZ181" s="5"/>
      <c r="CA181" s="72"/>
      <c r="CB181" s="5"/>
      <c r="CD181" s="9"/>
      <c r="CM181" s="5"/>
      <c r="CN181" s="72"/>
      <c r="CO181" s="5"/>
      <c r="CQ181" s="9"/>
      <c r="CZ181" s="5"/>
      <c r="DA181" s="72"/>
      <c r="DB181" s="5"/>
    </row>
    <row r="182" spans="2:118">
      <c r="Q182" s="9"/>
      <c r="AQ182" s="9"/>
      <c r="BD182" s="9"/>
      <c r="BM182" s="5"/>
      <c r="BN182" s="72"/>
      <c r="BO182" s="5"/>
      <c r="BQ182" s="9"/>
      <c r="BZ182" s="5"/>
      <c r="CA182" s="72"/>
      <c r="CB182" s="5"/>
      <c r="CD182" s="9"/>
      <c r="CM182" s="5"/>
      <c r="CN182" s="72"/>
      <c r="CO182" s="5"/>
      <c r="CQ182" s="9"/>
      <c r="CZ182" s="5"/>
      <c r="DA182" s="72"/>
      <c r="DB182" s="5"/>
    </row>
    <row r="183" spans="2:118">
      <c r="Q183" s="9"/>
      <c r="AQ183" s="9"/>
      <c r="BD183" s="9"/>
      <c r="BM183" s="5"/>
      <c r="BN183" s="72"/>
      <c r="BO183" s="5"/>
      <c r="BQ183" s="9"/>
      <c r="BZ183" s="5"/>
      <c r="CA183" s="72"/>
      <c r="CB183" s="5"/>
      <c r="CD183" s="9"/>
      <c r="CM183" s="5"/>
      <c r="CN183" s="72"/>
      <c r="CO183" s="5"/>
      <c r="CQ183" s="9"/>
      <c r="CZ183" s="5"/>
      <c r="DA183" s="72"/>
      <c r="DB183" s="5"/>
    </row>
    <row r="184" spans="2:118" s="9" customFormat="1">
      <c r="B184" s="74" t="s">
        <v>268</v>
      </c>
      <c r="C184" s="3">
        <v>2000</v>
      </c>
      <c r="D184" s="3">
        <v>2001</v>
      </c>
      <c r="E184" s="3">
        <v>2002</v>
      </c>
      <c r="F184" s="3">
        <v>2003</v>
      </c>
      <c r="G184" s="3">
        <v>2004</v>
      </c>
      <c r="H184" s="3">
        <v>2005</v>
      </c>
      <c r="I184" s="3">
        <v>2006</v>
      </c>
      <c r="J184" s="3">
        <v>2007</v>
      </c>
      <c r="K184" s="3">
        <v>2008</v>
      </c>
      <c r="L184" s="3">
        <v>2009</v>
      </c>
      <c r="M184" s="3">
        <v>2010</v>
      </c>
      <c r="N184" s="3">
        <v>2011</v>
      </c>
      <c r="O184" s="3">
        <v>2011</v>
      </c>
      <c r="P184" s="459"/>
      <c r="AC184" s="457"/>
      <c r="AL184" s="66"/>
      <c r="AM184" s="66"/>
      <c r="AN184" s="66"/>
      <c r="AO184" s="66"/>
      <c r="AP184" s="457"/>
      <c r="AZ184" s="73"/>
      <c r="BA184" s="73"/>
      <c r="BB184" s="73"/>
      <c r="BC184" s="612"/>
      <c r="BE184" s="3"/>
      <c r="BF184" s="3"/>
      <c r="BG184" s="3"/>
      <c r="BH184" s="3"/>
      <c r="BI184" s="3"/>
      <c r="BJ184" s="3"/>
      <c r="BK184" s="3"/>
      <c r="BL184" s="3"/>
      <c r="BM184" s="5"/>
      <c r="BN184" s="72"/>
      <c r="BO184" s="5"/>
      <c r="BP184" s="6"/>
      <c r="BR184" s="3"/>
      <c r="BS184" s="3"/>
      <c r="BT184" s="3"/>
      <c r="BU184" s="3"/>
      <c r="BV184" s="3"/>
      <c r="BW184" s="3"/>
      <c r="BX184" s="3"/>
      <c r="BY184" s="3"/>
      <c r="BZ184" s="5"/>
      <c r="CA184" s="72"/>
      <c r="CB184" s="5"/>
      <c r="CC184" s="6"/>
      <c r="CE184" s="3"/>
      <c r="CF184" s="3"/>
      <c r="CG184" s="3"/>
      <c r="CH184" s="3"/>
      <c r="CI184" s="3"/>
      <c r="CJ184" s="3"/>
      <c r="CK184" s="3"/>
      <c r="CL184" s="3"/>
      <c r="CM184" s="5"/>
      <c r="CN184" s="72"/>
      <c r="CO184" s="5"/>
      <c r="CP184" s="6"/>
      <c r="CR184" s="3"/>
      <c r="CS184" s="3"/>
      <c r="CT184" s="3"/>
      <c r="CU184" s="3"/>
      <c r="CV184" s="3"/>
      <c r="CW184" s="3"/>
      <c r="CX184" s="3"/>
      <c r="CY184" s="3"/>
      <c r="CZ184" s="5"/>
      <c r="DA184" s="72"/>
      <c r="DB184" s="5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</row>
    <row r="185" spans="2:118">
      <c r="B185" s="63" t="s">
        <v>271</v>
      </c>
      <c r="C185" s="488">
        <v>0.26347668079951547</v>
      </c>
      <c r="D185" s="488">
        <v>0.38338658146964855</v>
      </c>
      <c r="E185" s="488">
        <v>0.51245551601423489</v>
      </c>
      <c r="F185" s="488">
        <v>0.31299385425812115</v>
      </c>
      <c r="G185" s="490">
        <v>0.44962302947224125</v>
      </c>
      <c r="H185" s="490">
        <v>0.74875373878364904</v>
      </c>
      <c r="I185" s="490">
        <v>0.36822916666666666</v>
      </c>
      <c r="J185" s="490">
        <v>0.39377682403433478</v>
      </c>
      <c r="K185" s="490">
        <v>0.42466666666666669</v>
      </c>
      <c r="L185" s="490">
        <v>0.47396226415094339</v>
      </c>
      <c r="M185" s="490">
        <v>0.50282942603071945</v>
      </c>
      <c r="N185" s="490">
        <v>0.46817082997582593</v>
      </c>
      <c r="O185" s="490">
        <v>0.46817082997582593</v>
      </c>
      <c r="AQ185" s="9"/>
      <c r="BD185" s="9"/>
      <c r="BM185" s="5"/>
      <c r="BN185" s="72"/>
      <c r="BO185" s="5"/>
      <c r="BQ185" s="9"/>
      <c r="BZ185" s="5"/>
      <c r="CA185" s="72"/>
      <c r="CB185" s="5"/>
      <c r="CD185" s="9"/>
      <c r="CM185" s="5"/>
      <c r="CN185" s="72"/>
      <c r="CO185" s="5"/>
      <c r="CQ185" s="9"/>
      <c r="CZ185" s="5"/>
      <c r="DA185" s="72"/>
      <c r="DB185" s="5"/>
    </row>
    <row r="186" spans="2:118">
      <c r="B186" s="63" t="s">
        <v>270</v>
      </c>
      <c r="C186" s="488">
        <v>0.41047254150702428</v>
      </c>
      <c r="D186" s="488">
        <v>0.37724137931034485</v>
      </c>
      <c r="E186" s="488">
        <v>0.36136363636363639</v>
      </c>
      <c r="F186" s="488">
        <v>0.37363420427553445</v>
      </c>
      <c r="G186" s="488">
        <v>0.44132535664979289</v>
      </c>
      <c r="H186" s="488">
        <v>0.40705563093622793</v>
      </c>
      <c r="I186" s="488">
        <v>0.43891304347826088</v>
      </c>
      <c r="J186" s="488">
        <v>0.4097866419294991</v>
      </c>
      <c r="K186" s="488">
        <v>0.38394160583941606</v>
      </c>
      <c r="L186" s="488">
        <v>0.37454665347840421</v>
      </c>
      <c r="M186" s="488">
        <v>0.39295676429567644</v>
      </c>
      <c r="N186" s="488">
        <v>0.39196141479099678</v>
      </c>
      <c r="O186" s="488">
        <v>0.39196141479099678</v>
      </c>
      <c r="AQ186" s="9"/>
      <c r="BD186" s="9"/>
      <c r="BM186" s="5"/>
      <c r="BN186" s="72"/>
      <c r="BO186" s="5"/>
      <c r="BQ186" s="9"/>
      <c r="BZ186" s="5"/>
      <c r="CA186" s="72"/>
      <c r="CB186" s="5"/>
      <c r="CD186" s="9"/>
      <c r="CM186" s="5"/>
      <c r="CN186" s="72"/>
      <c r="CO186" s="5"/>
      <c r="CQ186" s="9"/>
      <c r="CZ186" s="5"/>
      <c r="DA186" s="72"/>
      <c r="DB186" s="5"/>
    </row>
    <row r="187" spans="2:118">
      <c r="B187" s="63" t="s">
        <v>269</v>
      </c>
      <c r="E187" s="488">
        <f>'2002'!J96</f>
        <v>0.2577866136514248</v>
      </c>
      <c r="F187" s="488">
        <f>'2003'!J96</f>
        <v>0.25451051830409505</v>
      </c>
      <c r="G187" s="488">
        <f>'2004'!J96</f>
        <v>0.26904767901669902</v>
      </c>
      <c r="H187" s="488">
        <f>'2005'!J96</f>
        <v>0.29398065635322357</v>
      </c>
      <c r="I187" s="488">
        <f>'2006'!J96</f>
        <v>0.29202708237958702</v>
      </c>
      <c r="J187" s="488">
        <f>'2007'!$J100</f>
        <v>0.24387930371471786</v>
      </c>
      <c r="K187" s="488">
        <f>'2008'!$J96</f>
        <v>0.28121709250124705</v>
      </c>
      <c r="L187" s="488">
        <f>'2009'!J96</f>
        <v>0.29249999999999998</v>
      </c>
      <c r="M187" s="488">
        <f>'2010'!$J96</f>
        <v>0.29117766719869809</v>
      </c>
      <c r="N187" s="488">
        <f>'2011'!$J97</f>
        <v>0.24068863560494064</v>
      </c>
      <c r="O187" s="488">
        <f>'2012'!$J97</f>
        <v>0.25165525437156921</v>
      </c>
      <c r="AQ187" s="9"/>
      <c r="BD187" s="9"/>
      <c r="BM187" s="5"/>
      <c r="BN187" s="72"/>
      <c r="BO187" s="5"/>
      <c r="BQ187" s="9"/>
      <c r="BZ187" s="5"/>
      <c r="CA187" s="72"/>
      <c r="CB187" s="5"/>
      <c r="CD187" s="9"/>
      <c r="CM187" s="5"/>
      <c r="CN187" s="72"/>
      <c r="CO187" s="5"/>
      <c r="CQ187" s="9"/>
      <c r="CZ187" s="5"/>
      <c r="DA187" s="72"/>
      <c r="DB187" s="5"/>
    </row>
    <row r="188" spans="2:118" ht="14.4">
      <c r="B188" s="63" t="s">
        <v>272</v>
      </c>
      <c r="C188" s="489">
        <v>0.17119441422846995</v>
      </c>
      <c r="D188" s="489">
        <v>0.17943120039112578</v>
      </c>
      <c r="E188" s="489">
        <v>0.18815761571025769</v>
      </c>
      <c r="F188" s="489">
        <v>0.20500676205521018</v>
      </c>
      <c r="G188" s="489">
        <v>0.22403551407492586</v>
      </c>
      <c r="H188" s="489">
        <v>0.23246257704725565</v>
      </c>
      <c r="I188" s="489">
        <v>0.23128448436708693</v>
      </c>
      <c r="J188" s="489">
        <v>0.25946291965709439</v>
      </c>
      <c r="K188" s="489">
        <v>0.2018167058277785</v>
      </c>
      <c r="L188" s="489">
        <v>0.18680258491682747</v>
      </c>
      <c r="M188" s="489">
        <v>0.19110204326305513</v>
      </c>
      <c r="N188" s="489">
        <v>0.18725063746812659</v>
      </c>
      <c r="O188" s="489">
        <v>0.18725063746812659</v>
      </c>
      <c r="AQ188" s="9"/>
      <c r="BD188" s="9"/>
      <c r="BM188" s="5"/>
      <c r="BN188" s="72"/>
      <c r="BO188" s="5"/>
      <c r="BQ188" s="9"/>
      <c r="BZ188" s="5"/>
      <c r="CA188" s="72"/>
      <c r="CB188" s="5"/>
      <c r="CD188" s="9"/>
      <c r="CM188" s="5"/>
      <c r="CN188" s="72"/>
      <c r="CO188" s="5"/>
      <c r="CQ188" s="9"/>
      <c r="CZ188" s="5"/>
      <c r="DA188" s="72"/>
      <c r="DB188" s="5"/>
    </row>
    <row r="189" spans="2:118">
      <c r="B189" s="63" t="s">
        <v>273</v>
      </c>
      <c r="D189" s="608">
        <v>8.4797431364767847E-2</v>
      </c>
      <c r="E189" s="608">
        <v>8.789683777209506E-2</v>
      </c>
      <c r="F189" s="608">
        <v>8.4464129924166159E-2</v>
      </c>
      <c r="G189" s="608">
        <v>8.7543528587825617E-2</v>
      </c>
      <c r="H189" s="608">
        <v>0.10245715197239766</v>
      </c>
      <c r="I189" s="608">
        <v>0.10496856815825588</v>
      </c>
      <c r="J189" s="608">
        <v>0.10440364707334709</v>
      </c>
      <c r="K189" s="608">
        <v>9.6888204399162819E-2</v>
      </c>
      <c r="L189" s="608">
        <v>9.8262882829212819E-2</v>
      </c>
      <c r="M189" s="608">
        <v>0.10617915193942097</v>
      </c>
      <c r="N189" s="608">
        <v>0.11349311190790715</v>
      </c>
      <c r="O189" s="608">
        <v>0.11349311190790715</v>
      </c>
      <c r="AQ189" s="9"/>
      <c r="BD189" s="9"/>
      <c r="BM189" s="5"/>
      <c r="BN189" s="72"/>
      <c r="BO189" s="5"/>
      <c r="BQ189" s="9"/>
      <c r="BZ189" s="5"/>
      <c r="CA189" s="72"/>
      <c r="CB189" s="5"/>
      <c r="CD189" s="9"/>
      <c r="CM189" s="5"/>
      <c r="CN189" s="72"/>
      <c r="CO189" s="5"/>
      <c r="CQ189" s="9"/>
      <c r="CZ189" s="5"/>
      <c r="DA189" s="72"/>
      <c r="DB189" s="5"/>
    </row>
    <row r="190" spans="2:118">
      <c r="B190" s="63" t="s">
        <v>280</v>
      </c>
      <c r="C190" s="491">
        <v>0.11213626685592619</v>
      </c>
      <c r="D190" s="488"/>
      <c r="E190" s="488">
        <v>7.9689703808180537E-2</v>
      </c>
      <c r="F190" s="488"/>
      <c r="G190" s="488">
        <v>0.1655813953488372</v>
      </c>
      <c r="H190" s="488">
        <v>0.19033232628398791</v>
      </c>
      <c r="I190" s="488">
        <v>0.22348484848484848</v>
      </c>
      <c r="J190" s="488"/>
      <c r="K190" s="488">
        <v>0.20757575757575758</v>
      </c>
      <c r="L190" s="488">
        <v>0.22933643771827705</v>
      </c>
      <c r="M190" s="492">
        <v>0.19800884955752213</v>
      </c>
      <c r="N190" s="493">
        <v>0.30067567567567566</v>
      </c>
      <c r="O190" s="493">
        <v>0.30067567567567566</v>
      </c>
      <c r="AQ190" s="9"/>
      <c r="BD190" s="9"/>
      <c r="BM190" s="5"/>
      <c r="BN190" s="72"/>
      <c r="BO190" s="5"/>
      <c r="BQ190" s="9"/>
      <c r="BZ190" s="5"/>
      <c r="CA190" s="72"/>
      <c r="CB190" s="5"/>
      <c r="CD190" s="9"/>
      <c r="CM190" s="5"/>
      <c r="CN190" s="72"/>
      <c r="CO190" s="5"/>
      <c r="CQ190" s="9"/>
      <c r="CZ190" s="5"/>
      <c r="DA190" s="72"/>
      <c r="DB190" s="5"/>
    </row>
    <row r="191" spans="2:118" ht="14.4">
      <c r="B191" s="609" t="s">
        <v>279</v>
      </c>
      <c r="C191" s="610">
        <v>4.896979960485464E-2</v>
      </c>
      <c r="D191" s="610">
        <v>4.8572545952287841E-2</v>
      </c>
      <c r="E191" s="610">
        <v>5.6398742703188148E-2</v>
      </c>
      <c r="F191" s="610">
        <v>6.6013944518617418E-2</v>
      </c>
      <c r="G191" s="610">
        <v>7.8262197449797663E-2</v>
      </c>
      <c r="H191" s="610"/>
      <c r="I191" s="610">
        <v>0.11452107898562429</v>
      </c>
      <c r="J191" s="610">
        <v>0.1192536302761267</v>
      </c>
      <c r="K191" s="610">
        <v>8.4464915953819469E-2</v>
      </c>
      <c r="L191" s="610">
        <v>7.866404260245427E-2</v>
      </c>
      <c r="M191" s="610">
        <v>6.9048472129804986E-2</v>
      </c>
      <c r="N191" s="610">
        <v>6.6578773895847071E-2</v>
      </c>
      <c r="O191" s="610">
        <v>6.6578773895847071E-2</v>
      </c>
      <c r="P191" s="430"/>
      <c r="AC191" s="5"/>
      <c r="AP191" s="5"/>
      <c r="AQ191" s="9"/>
      <c r="BD191" s="9"/>
      <c r="BM191" s="5"/>
      <c r="BN191" s="5"/>
      <c r="BO191" s="5"/>
      <c r="BP191" s="5"/>
      <c r="BQ191" s="9"/>
      <c r="BZ191" s="5"/>
      <c r="CA191" s="5"/>
      <c r="CB191" s="5"/>
      <c r="CC191" s="5"/>
      <c r="CD191" s="9"/>
      <c r="CM191" s="5"/>
      <c r="CN191" s="5"/>
      <c r="CO191" s="5"/>
      <c r="CP191" s="5"/>
      <c r="CQ191" s="9"/>
      <c r="CZ191" s="5"/>
      <c r="DA191" s="5"/>
      <c r="DB191" s="5"/>
    </row>
    <row r="193" spans="2:106" ht="14.4">
      <c r="B193" s="430" t="s">
        <v>274</v>
      </c>
      <c r="C193" s="494">
        <v>0.16348864201624938</v>
      </c>
      <c r="D193" s="494">
        <v>0.16428349393845199</v>
      </c>
      <c r="E193" s="494">
        <v>0.2491647617372956</v>
      </c>
      <c r="F193" s="494">
        <v>0.21729998090509833</v>
      </c>
      <c r="G193" s="494">
        <v>0.20897832817337461</v>
      </c>
      <c r="H193" s="494">
        <v>0.24264915786468741</v>
      </c>
      <c r="I193" s="494">
        <v>0.23942505133470227</v>
      </c>
      <c r="J193" s="494"/>
      <c r="K193" s="494">
        <v>0.30526315789473685</v>
      </c>
      <c r="L193" s="494">
        <v>0.30390738060781475</v>
      </c>
      <c r="M193" s="494">
        <v>0.26361031518624639</v>
      </c>
      <c r="N193" s="494">
        <v>0.29143314651721375</v>
      </c>
      <c r="O193" s="494">
        <v>0.29143314651721375</v>
      </c>
      <c r="P193" s="430"/>
      <c r="AC193" s="5"/>
      <c r="AP193" s="5"/>
      <c r="AQ193" s="9"/>
      <c r="BD193" s="9"/>
      <c r="BM193" s="5"/>
      <c r="BN193" s="5"/>
      <c r="BO193" s="5"/>
      <c r="BP193" s="5"/>
      <c r="BQ193" s="9"/>
      <c r="BZ193" s="5"/>
      <c r="CA193" s="5"/>
      <c r="CB193" s="5"/>
      <c r="CC193" s="5"/>
      <c r="CD193" s="9"/>
      <c r="CM193" s="5"/>
      <c r="CN193" s="5"/>
      <c r="CO193" s="5"/>
      <c r="CP193" s="5"/>
      <c r="CQ193" s="9"/>
      <c r="CZ193" s="5"/>
      <c r="DA193" s="5"/>
      <c r="DB193" s="5"/>
    </row>
    <row r="194" spans="2:106" s="388" customFormat="1" ht="13.2" customHeight="1">
      <c r="BA194" s="569"/>
      <c r="BB194" s="569"/>
      <c r="BC194" s="615"/>
    </row>
    <row r="195" spans="2:106" ht="13.2" customHeight="1">
      <c r="BD195" s="9"/>
      <c r="BM195" s="5"/>
      <c r="BN195" s="72"/>
      <c r="BO195" s="5"/>
      <c r="BQ195" s="9"/>
      <c r="BZ195" s="5"/>
      <c r="CA195" s="72"/>
      <c r="CB195" s="5"/>
      <c r="CD195" s="9"/>
      <c r="CM195" s="5"/>
      <c r="CN195" s="72"/>
      <c r="CO195" s="5"/>
      <c r="CQ195" s="9"/>
      <c r="CZ195" s="5"/>
      <c r="DA195" s="72"/>
      <c r="DB195" s="5"/>
    </row>
    <row r="196" spans="2:106">
      <c r="BD196" s="9"/>
      <c r="BM196" s="5"/>
      <c r="BN196" s="72"/>
      <c r="BO196" s="5"/>
      <c r="BQ196" s="9"/>
      <c r="BZ196" s="5"/>
      <c r="CA196" s="72"/>
      <c r="CB196" s="5"/>
      <c r="CD196" s="9"/>
      <c r="CM196" s="5"/>
      <c r="CN196" s="72"/>
      <c r="CO196" s="5"/>
      <c r="CQ196" s="9"/>
      <c r="CZ196" s="5"/>
      <c r="DA196" s="72"/>
      <c r="DB196" s="5"/>
    </row>
    <row r="197" spans="2:106">
      <c r="Q197" s="9"/>
      <c r="AQ197" s="9"/>
      <c r="BD197" s="9"/>
      <c r="BM197" s="5"/>
      <c r="BN197" s="72"/>
      <c r="BO197" s="5"/>
      <c r="BQ197" s="9"/>
      <c r="BZ197" s="5"/>
      <c r="CA197" s="72"/>
      <c r="CB197" s="5"/>
      <c r="CD197" s="9"/>
      <c r="CM197" s="5"/>
      <c r="CN197" s="72"/>
      <c r="CO197" s="5"/>
      <c r="CQ197" s="9"/>
      <c r="CZ197" s="5"/>
      <c r="DA197" s="72"/>
      <c r="DB197" s="5"/>
    </row>
    <row r="198" spans="2:106">
      <c r="Q198" s="9"/>
      <c r="AQ198" s="9"/>
      <c r="BD198" s="9"/>
      <c r="BM198" s="5"/>
      <c r="BN198" s="72"/>
      <c r="BO198" s="5"/>
      <c r="BQ198" s="9"/>
      <c r="BZ198" s="5"/>
      <c r="CA198" s="72"/>
      <c r="CB198" s="5"/>
      <c r="CD198" s="9"/>
      <c r="CM198" s="5"/>
      <c r="CN198" s="72"/>
      <c r="CO198" s="5"/>
      <c r="CQ198" s="9"/>
      <c r="CZ198" s="5"/>
      <c r="DA198" s="72"/>
      <c r="DB198" s="5"/>
    </row>
    <row r="199" spans="2:106">
      <c r="Q199" s="9"/>
      <c r="AQ199" s="9"/>
      <c r="BD199" s="9"/>
      <c r="BM199" s="5"/>
      <c r="BN199" s="72"/>
      <c r="BO199" s="5"/>
      <c r="BQ199" s="9"/>
      <c r="BZ199" s="5"/>
      <c r="CA199" s="72"/>
      <c r="CB199" s="5"/>
      <c r="CD199" s="9"/>
      <c r="CM199" s="5"/>
      <c r="CN199" s="72"/>
      <c r="CO199" s="5"/>
      <c r="CQ199" s="9"/>
      <c r="CZ199" s="5"/>
      <c r="DA199" s="72"/>
      <c r="DB199" s="5"/>
    </row>
    <row r="200" spans="2:106">
      <c r="Q200" s="9"/>
      <c r="AQ200" s="9"/>
      <c r="BD200" s="9"/>
      <c r="BM200" s="5"/>
      <c r="BN200" s="72"/>
      <c r="BO200" s="5"/>
      <c r="BQ200" s="9"/>
      <c r="BZ200" s="5"/>
      <c r="CA200" s="72"/>
      <c r="CB200" s="5"/>
      <c r="CD200" s="9"/>
      <c r="CM200" s="5"/>
      <c r="CN200" s="72"/>
      <c r="CO200" s="5"/>
      <c r="CQ200" s="9"/>
      <c r="CZ200" s="5"/>
      <c r="DA200" s="72"/>
      <c r="DB200" s="5"/>
    </row>
    <row r="201" spans="2:106">
      <c r="Q201" s="9"/>
      <c r="AQ201" s="9"/>
      <c r="BD201" s="9"/>
      <c r="BM201" s="5"/>
      <c r="BN201" s="72"/>
      <c r="BO201" s="5"/>
      <c r="BQ201" s="9"/>
      <c r="BZ201" s="5"/>
      <c r="CA201" s="72"/>
      <c r="CB201" s="5"/>
      <c r="CD201" s="9"/>
      <c r="CM201" s="5"/>
      <c r="CN201" s="72"/>
      <c r="CO201" s="5"/>
      <c r="CQ201" s="9"/>
      <c r="CZ201" s="5"/>
      <c r="DA201" s="72"/>
      <c r="DB201" s="5"/>
    </row>
    <row r="202" spans="2:106">
      <c r="Q202" s="9"/>
      <c r="AQ202" s="9"/>
      <c r="BD202" s="9"/>
      <c r="BM202" s="5"/>
      <c r="BN202" s="72"/>
      <c r="BO202" s="5"/>
      <c r="BQ202" s="9"/>
      <c r="BZ202" s="5"/>
      <c r="CA202" s="72"/>
      <c r="CB202" s="5"/>
      <c r="CD202" s="9"/>
      <c r="CM202" s="5"/>
      <c r="CN202" s="72"/>
      <c r="CO202" s="5"/>
      <c r="CQ202" s="9"/>
      <c r="CZ202" s="5"/>
      <c r="DA202" s="72"/>
      <c r="DB202" s="5"/>
    </row>
    <row r="203" spans="2:106">
      <c r="Q203" s="9"/>
      <c r="AQ203" s="9"/>
      <c r="BD203" s="9"/>
      <c r="BM203" s="5"/>
      <c r="BN203" s="72"/>
      <c r="BO203" s="5"/>
      <c r="BQ203" s="9"/>
      <c r="BZ203" s="5"/>
      <c r="CA203" s="72"/>
      <c r="CB203" s="5"/>
      <c r="CD203" s="9"/>
      <c r="CM203" s="5"/>
      <c r="CN203" s="72"/>
      <c r="CO203" s="5"/>
      <c r="CQ203" s="9"/>
      <c r="CZ203" s="5"/>
      <c r="DA203" s="72"/>
      <c r="DB203" s="5"/>
    </row>
    <row r="204" spans="2:106">
      <c r="Q204" s="9"/>
      <c r="AQ204" s="9"/>
      <c r="BD204" s="9"/>
      <c r="BM204" s="5"/>
      <c r="BN204" s="72"/>
      <c r="BO204" s="5"/>
      <c r="BQ204" s="9"/>
      <c r="BZ204" s="5"/>
      <c r="CA204" s="72"/>
      <c r="CB204" s="5"/>
      <c r="CD204" s="9"/>
      <c r="CM204" s="5"/>
      <c r="CN204" s="72"/>
      <c r="CO204" s="5"/>
      <c r="CQ204" s="9"/>
      <c r="CZ204" s="5"/>
      <c r="DA204" s="72"/>
      <c r="DB204" s="5"/>
    </row>
    <row r="205" spans="2:106">
      <c r="Q205" s="9"/>
      <c r="AQ205" s="9"/>
      <c r="BD205" s="9"/>
      <c r="BM205" s="5"/>
      <c r="BN205" s="72"/>
      <c r="BO205" s="5"/>
      <c r="BQ205" s="9"/>
      <c r="BZ205" s="5"/>
      <c r="CA205" s="72"/>
      <c r="CB205" s="5"/>
      <c r="CD205" s="9"/>
      <c r="CM205" s="5"/>
      <c r="CN205" s="72"/>
      <c r="CO205" s="5"/>
      <c r="CQ205" s="9"/>
      <c r="CZ205" s="5"/>
      <c r="DA205" s="72"/>
      <c r="DB205" s="5"/>
    </row>
    <row r="206" spans="2:106">
      <c r="Q206" s="9"/>
      <c r="AQ206" s="9"/>
      <c r="BD206" s="9"/>
      <c r="BM206" s="5"/>
      <c r="BN206" s="72"/>
      <c r="BO206" s="5"/>
      <c r="BQ206" s="9"/>
      <c r="BZ206" s="5"/>
      <c r="CA206" s="72"/>
      <c r="CB206" s="5"/>
      <c r="CD206" s="9"/>
      <c r="CM206" s="5"/>
      <c r="CN206" s="72"/>
      <c r="CO206" s="5"/>
      <c r="CQ206" s="9"/>
      <c r="CZ206" s="5"/>
      <c r="DA206" s="72"/>
      <c r="DB206" s="5"/>
    </row>
    <row r="207" spans="2:106">
      <c r="Q207" s="9"/>
      <c r="AQ207" s="9"/>
      <c r="BD207" s="9"/>
      <c r="BM207" s="5"/>
      <c r="BN207" s="72"/>
      <c r="BO207" s="5"/>
      <c r="BQ207" s="9"/>
      <c r="BZ207" s="5"/>
      <c r="CA207" s="72"/>
      <c r="CB207" s="5"/>
      <c r="CD207" s="9"/>
      <c r="CM207" s="5"/>
      <c r="CN207" s="72"/>
      <c r="CO207" s="5"/>
      <c r="CQ207" s="9"/>
      <c r="CZ207" s="5"/>
      <c r="DA207" s="72"/>
      <c r="DB207" s="5"/>
    </row>
    <row r="208" spans="2:106">
      <c r="Q208" s="9"/>
      <c r="AQ208" s="9"/>
      <c r="BD208" s="9"/>
      <c r="BM208" s="5"/>
      <c r="BN208" s="72"/>
      <c r="BO208" s="5"/>
      <c r="BQ208" s="9"/>
      <c r="BZ208" s="5"/>
      <c r="CA208" s="72"/>
      <c r="CB208" s="5"/>
      <c r="CD208" s="9"/>
      <c r="CM208" s="5"/>
      <c r="CN208" s="72"/>
      <c r="CO208" s="5"/>
      <c r="CQ208" s="9"/>
      <c r="CZ208" s="5"/>
      <c r="DA208" s="72"/>
      <c r="DB208" s="5"/>
    </row>
    <row r="209" spans="17:106">
      <c r="Q209" s="9"/>
      <c r="AQ209" s="9"/>
      <c r="BD209" s="9"/>
      <c r="BM209" s="5"/>
      <c r="BN209" s="72"/>
      <c r="BO209" s="5"/>
      <c r="BQ209" s="9"/>
      <c r="BZ209" s="5"/>
      <c r="CA209" s="72"/>
      <c r="CB209" s="5"/>
      <c r="CD209" s="9"/>
      <c r="CM209" s="5"/>
      <c r="CN209" s="72"/>
      <c r="CO209" s="5"/>
      <c r="CQ209" s="9"/>
      <c r="CZ209" s="5"/>
      <c r="DA209" s="72"/>
      <c r="DB209" s="5"/>
    </row>
    <row r="210" spans="17:106">
      <c r="Q210" s="9"/>
      <c r="AQ210" s="9"/>
      <c r="BD210" s="9"/>
      <c r="BM210" s="5"/>
      <c r="BN210" s="72"/>
      <c r="BO210" s="5"/>
      <c r="BQ210" s="9"/>
      <c r="BZ210" s="5"/>
      <c r="CA210" s="72"/>
      <c r="CB210" s="5"/>
      <c r="CD210" s="9"/>
      <c r="CM210" s="5"/>
      <c r="CN210" s="72"/>
      <c r="CO210" s="5"/>
      <c r="CQ210" s="9"/>
      <c r="CZ210" s="5"/>
      <c r="DA210" s="72"/>
      <c r="DB210" s="5"/>
    </row>
    <row r="211" spans="17:106">
      <c r="Q211" s="9"/>
      <c r="AQ211" s="9"/>
      <c r="BD211" s="9"/>
      <c r="BM211" s="5"/>
      <c r="BN211" s="72"/>
      <c r="BO211" s="5"/>
      <c r="BQ211" s="9"/>
      <c r="BZ211" s="5"/>
      <c r="CA211" s="72"/>
      <c r="CB211" s="5"/>
      <c r="CD211" s="9"/>
      <c r="CM211" s="5"/>
      <c r="CN211" s="72"/>
      <c r="CO211" s="5"/>
      <c r="CQ211" s="9"/>
      <c r="CZ211" s="5"/>
      <c r="DA211" s="72"/>
      <c r="DB211" s="5"/>
    </row>
    <row r="212" spans="17:106">
      <c r="Q212" s="9"/>
      <c r="AQ212" s="9"/>
      <c r="BD212" s="9"/>
      <c r="BM212" s="5"/>
      <c r="BN212" s="72"/>
      <c r="BO212" s="5"/>
      <c r="BQ212" s="9"/>
      <c r="BZ212" s="5"/>
      <c r="CA212" s="72"/>
      <c r="CB212" s="5"/>
      <c r="CD212" s="9"/>
      <c r="CM212" s="5"/>
      <c r="CN212" s="72"/>
      <c r="CO212" s="5"/>
      <c r="CQ212" s="9"/>
      <c r="CZ212" s="5"/>
      <c r="DA212" s="72"/>
      <c r="DB212" s="5"/>
    </row>
    <row r="213" spans="17:106">
      <c r="Q213" s="9"/>
      <c r="AQ213" s="9"/>
      <c r="BD213" s="9"/>
      <c r="BM213" s="5"/>
      <c r="BN213" s="72"/>
      <c r="BO213" s="5"/>
      <c r="BQ213" s="9"/>
      <c r="BZ213" s="5"/>
      <c r="CA213" s="72"/>
      <c r="CB213" s="5"/>
      <c r="CD213" s="9"/>
      <c r="CM213" s="5"/>
      <c r="CN213" s="72"/>
      <c r="CO213" s="5"/>
      <c r="CQ213" s="9"/>
      <c r="CZ213" s="5"/>
      <c r="DA213" s="72"/>
      <c r="DB213" s="5"/>
    </row>
    <row r="214" spans="17:106">
      <c r="Q214" s="9"/>
      <c r="AQ214" s="9"/>
      <c r="BD214" s="9"/>
      <c r="BM214" s="5"/>
      <c r="BN214" s="72"/>
      <c r="BO214" s="5"/>
      <c r="BQ214" s="9"/>
      <c r="BZ214" s="5"/>
      <c r="CA214" s="72"/>
      <c r="CB214" s="5"/>
      <c r="CD214" s="9"/>
      <c r="CM214" s="5"/>
      <c r="CN214" s="72"/>
      <c r="CO214" s="5"/>
      <c r="CQ214" s="9"/>
      <c r="CZ214" s="5"/>
      <c r="DA214" s="72"/>
      <c r="DB214" s="5"/>
    </row>
    <row r="215" spans="17:106">
      <c r="Q215" s="9"/>
      <c r="AQ215" s="9"/>
      <c r="BD215" s="9"/>
      <c r="BM215" s="5"/>
      <c r="BN215" s="72"/>
      <c r="BO215" s="5"/>
      <c r="BQ215" s="9"/>
      <c r="BZ215" s="5"/>
      <c r="CA215" s="72"/>
      <c r="CB215" s="5"/>
      <c r="CD215" s="9"/>
      <c r="CM215" s="5"/>
      <c r="CN215" s="72"/>
      <c r="CO215" s="5"/>
      <c r="CQ215" s="9"/>
      <c r="CZ215" s="5"/>
      <c r="DA215" s="72"/>
      <c r="DB215" s="5"/>
    </row>
    <row r="216" spans="17:106">
      <c r="Q216" s="9"/>
      <c r="AQ216" s="9"/>
      <c r="BD216" s="9"/>
      <c r="BM216" s="5"/>
      <c r="BN216" s="72"/>
      <c r="BO216" s="5"/>
      <c r="BQ216" s="9"/>
      <c r="BZ216" s="5"/>
      <c r="CA216" s="72"/>
      <c r="CB216" s="5"/>
      <c r="CD216" s="9"/>
      <c r="CM216" s="5"/>
      <c r="CN216" s="72"/>
      <c r="CO216" s="5"/>
      <c r="CQ216" s="9"/>
      <c r="CZ216" s="5"/>
      <c r="DA216" s="72"/>
      <c r="DB216" s="5"/>
    </row>
    <row r="217" spans="17:106">
      <c r="Q217" s="9"/>
      <c r="AQ217" s="9"/>
      <c r="BD217" s="9"/>
      <c r="BM217" s="5"/>
      <c r="BN217" s="72"/>
      <c r="BO217" s="5"/>
      <c r="BQ217" s="9"/>
      <c r="BZ217" s="5"/>
      <c r="CA217" s="72"/>
      <c r="CB217" s="5"/>
      <c r="CD217" s="9"/>
      <c r="CM217" s="5"/>
      <c r="CN217" s="72"/>
      <c r="CO217" s="5"/>
      <c r="CQ217" s="9"/>
      <c r="CZ217" s="5"/>
      <c r="DA217" s="72"/>
      <c r="DB217" s="5"/>
    </row>
    <row r="218" spans="17:106">
      <c r="Q218" s="9"/>
      <c r="AQ218" s="9"/>
      <c r="BD218" s="9"/>
      <c r="BM218" s="5"/>
      <c r="BN218" s="72"/>
      <c r="BO218" s="5"/>
      <c r="BQ218" s="9"/>
      <c r="BZ218" s="5"/>
      <c r="CA218" s="72"/>
      <c r="CB218" s="5"/>
      <c r="CD218" s="9"/>
      <c r="CM218" s="5"/>
      <c r="CN218" s="72"/>
      <c r="CO218" s="5"/>
      <c r="CQ218" s="9"/>
      <c r="CZ218" s="5"/>
      <c r="DA218" s="72"/>
      <c r="DB218" s="5"/>
    </row>
    <row r="219" spans="17:106">
      <c r="Q219" s="9"/>
      <c r="AQ219" s="9"/>
      <c r="BD219" s="9"/>
      <c r="BM219" s="5"/>
      <c r="BN219" s="72"/>
      <c r="BO219" s="5"/>
      <c r="BQ219" s="9"/>
      <c r="BZ219" s="5"/>
      <c r="CA219" s="72"/>
      <c r="CB219" s="5"/>
      <c r="CD219" s="9"/>
      <c r="CM219" s="5"/>
      <c r="CN219" s="72"/>
      <c r="CO219" s="5"/>
      <c r="CQ219" s="9"/>
      <c r="CZ219" s="5"/>
      <c r="DA219" s="72"/>
      <c r="DB219" s="5"/>
    </row>
    <row r="220" spans="17:106">
      <c r="Q220" s="9"/>
      <c r="AQ220" s="9"/>
      <c r="BD220" s="9"/>
      <c r="BM220" s="5"/>
      <c r="BN220" s="72"/>
      <c r="BO220" s="5"/>
      <c r="BQ220" s="9"/>
      <c r="BZ220" s="5"/>
      <c r="CA220" s="72"/>
      <c r="CB220" s="5"/>
      <c r="CD220" s="9"/>
      <c r="CM220" s="5"/>
      <c r="CN220" s="72"/>
      <c r="CO220" s="5"/>
      <c r="CQ220" s="9"/>
      <c r="CZ220" s="5"/>
      <c r="DA220" s="72"/>
      <c r="DB220" s="5"/>
    </row>
    <row r="221" spans="17:106">
      <c r="Q221" s="9"/>
      <c r="AQ221" s="9"/>
      <c r="BD221" s="9"/>
      <c r="BM221" s="5"/>
      <c r="BN221" s="72"/>
      <c r="BO221" s="5"/>
      <c r="BQ221" s="9"/>
      <c r="BZ221" s="5"/>
      <c r="CA221" s="72"/>
      <c r="CB221" s="5"/>
      <c r="CD221" s="9"/>
      <c r="CM221" s="5"/>
      <c r="CN221" s="72"/>
      <c r="CO221" s="5"/>
      <c r="CQ221" s="9"/>
      <c r="CZ221" s="5"/>
      <c r="DA221" s="72"/>
      <c r="DB221" s="5"/>
    </row>
    <row r="222" spans="17:106">
      <c r="Q222" s="9"/>
      <c r="AQ222" s="9"/>
      <c r="BD222" s="9"/>
      <c r="BM222" s="5"/>
      <c r="BN222" s="72"/>
      <c r="BO222" s="5"/>
      <c r="BQ222" s="9"/>
      <c r="BZ222" s="5"/>
      <c r="CA222" s="72"/>
      <c r="CB222" s="5"/>
      <c r="CD222" s="9"/>
      <c r="CM222" s="5"/>
      <c r="CN222" s="72"/>
      <c r="CO222" s="5"/>
      <c r="CQ222" s="9"/>
      <c r="CZ222" s="5"/>
      <c r="DA222" s="72"/>
      <c r="DB222" s="5"/>
    </row>
    <row r="223" spans="17:106">
      <c r="Q223" s="9"/>
      <c r="AQ223" s="9"/>
      <c r="BD223" s="9"/>
      <c r="BM223" s="5"/>
      <c r="BN223" s="72"/>
      <c r="BO223" s="5"/>
      <c r="BQ223" s="9"/>
      <c r="BZ223" s="5"/>
      <c r="CA223" s="72"/>
      <c r="CB223" s="5"/>
      <c r="CD223" s="9"/>
      <c r="CM223" s="5"/>
      <c r="CN223" s="72"/>
      <c r="CO223" s="5"/>
      <c r="CQ223" s="9"/>
      <c r="CZ223" s="5"/>
      <c r="DA223" s="72"/>
      <c r="DB223" s="5"/>
    </row>
    <row r="224" spans="17:106">
      <c r="Q224" s="9"/>
      <c r="AQ224" s="9"/>
      <c r="BD224" s="9"/>
      <c r="BM224" s="5"/>
      <c r="BN224" s="72"/>
      <c r="BO224" s="5"/>
      <c r="BQ224" s="9"/>
      <c r="BZ224" s="5"/>
      <c r="CA224" s="72"/>
      <c r="CB224" s="5"/>
      <c r="CD224" s="9"/>
      <c r="CM224" s="5"/>
      <c r="CN224" s="72"/>
      <c r="CO224" s="5"/>
      <c r="CQ224" s="9"/>
      <c r="CZ224" s="5"/>
      <c r="DA224" s="72"/>
      <c r="DB224" s="5"/>
    </row>
    <row r="225" spans="17:106">
      <c r="Q225" s="9"/>
      <c r="AQ225" s="9"/>
      <c r="BD225" s="9"/>
      <c r="BM225" s="5"/>
      <c r="BN225" s="72"/>
      <c r="BO225" s="5"/>
      <c r="BQ225" s="9"/>
      <c r="BZ225" s="5"/>
      <c r="CA225" s="72"/>
      <c r="CB225" s="5"/>
      <c r="CD225" s="9"/>
      <c r="CM225" s="5"/>
      <c r="CN225" s="72"/>
      <c r="CO225" s="5"/>
      <c r="CQ225" s="9"/>
      <c r="CZ225" s="5"/>
      <c r="DA225" s="72"/>
      <c r="DB225" s="5"/>
    </row>
    <row r="226" spans="17:106">
      <c r="Q226" s="9"/>
      <c r="AQ226" s="9"/>
      <c r="BD226" s="9"/>
      <c r="BM226" s="5"/>
      <c r="BN226" s="72"/>
      <c r="BO226" s="5"/>
      <c r="BQ226" s="9"/>
      <c r="BZ226" s="5"/>
      <c r="CA226" s="72"/>
      <c r="CB226" s="5"/>
      <c r="CD226" s="9"/>
      <c r="CM226" s="5"/>
      <c r="CN226" s="72"/>
      <c r="CO226" s="5"/>
      <c r="CQ226" s="9"/>
      <c r="CZ226" s="5"/>
      <c r="DA226" s="72"/>
      <c r="DB226" s="5"/>
    </row>
    <row r="227" spans="17:106">
      <c r="Q227" s="9"/>
      <c r="AQ227" s="9"/>
      <c r="BD227" s="9"/>
      <c r="BM227" s="5"/>
      <c r="BN227" s="72"/>
      <c r="BO227" s="5"/>
      <c r="BQ227" s="9"/>
      <c r="BZ227" s="5"/>
      <c r="CA227" s="72"/>
      <c r="CB227" s="5"/>
      <c r="CD227" s="9"/>
      <c r="CM227" s="5"/>
      <c r="CN227" s="72"/>
      <c r="CO227" s="5"/>
      <c r="CQ227" s="9"/>
      <c r="CZ227" s="5"/>
      <c r="DA227" s="72"/>
      <c r="DB227" s="5"/>
    </row>
    <row r="228" spans="17:106">
      <c r="Q228" s="9"/>
      <c r="AQ228" s="9"/>
      <c r="BD228" s="9"/>
      <c r="BM228" s="5"/>
      <c r="BN228" s="72"/>
      <c r="BO228" s="5"/>
      <c r="BQ228" s="9"/>
      <c r="BZ228" s="5"/>
      <c r="CA228" s="72"/>
      <c r="CB228" s="5"/>
      <c r="CD228" s="9"/>
      <c r="CM228" s="5"/>
      <c r="CN228" s="72"/>
      <c r="CO228" s="5"/>
      <c r="CQ228" s="9"/>
      <c r="CZ228" s="5"/>
      <c r="DA228" s="72"/>
      <c r="DB228" s="5"/>
    </row>
    <row r="229" spans="17:106">
      <c r="Q229" s="9"/>
      <c r="AQ229" s="9"/>
      <c r="BD229" s="9"/>
      <c r="BM229" s="5"/>
      <c r="BN229" s="72"/>
      <c r="BO229" s="5"/>
      <c r="BQ229" s="9"/>
      <c r="BZ229" s="5"/>
      <c r="CA229" s="72"/>
      <c r="CB229" s="5"/>
      <c r="CD229" s="9"/>
      <c r="CM229" s="5"/>
      <c r="CN229" s="72"/>
      <c r="CO229" s="5"/>
      <c r="CQ229" s="9"/>
      <c r="CZ229" s="5"/>
      <c r="DA229" s="72"/>
      <c r="DB229" s="5"/>
    </row>
    <row r="230" spans="17:106">
      <c r="Q230" s="9"/>
      <c r="AQ230" s="9"/>
      <c r="BD230" s="9"/>
      <c r="BM230" s="5"/>
      <c r="BN230" s="72"/>
      <c r="BO230" s="5"/>
      <c r="BQ230" s="9"/>
      <c r="BZ230" s="5"/>
      <c r="CA230" s="72"/>
      <c r="CB230" s="5"/>
      <c r="CD230" s="9"/>
      <c r="CM230" s="5"/>
      <c r="CN230" s="72"/>
      <c r="CO230" s="5"/>
      <c r="CQ230" s="9"/>
      <c r="CZ230" s="5"/>
      <c r="DA230" s="72"/>
      <c r="DB230" s="5"/>
    </row>
    <row r="231" spans="17:106">
      <c r="Q231" s="9"/>
      <c r="AQ231" s="9"/>
      <c r="BD231" s="9"/>
      <c r="BM231" s="5"/>
      <c r="BN231" s="72"/>
      <c r="BO231" s="5"/>
      <c r="BQ231" s="9"/>
      <c r="BZ231" s="5"/>
      <c r="CA231" s="72"/>
      <c r="CB231" s="5"/>
      <c r="CD231" s="9"/>
      <c r="CM231" s="5"/>
      <c r="CN231" s="72"/>
      <c r="CO231" s="5"/>
      <c r="CQ231" s="9"/>
      <c r="CZ231" s="5"/>
      <c r="DA231" s="72"/>
      <c r="DB231" s="5"/>
    </row>
    <row r="232" spans="17:106">
      <c r="Q232" s="9"/>
      <c r="AQ232" s="9"/>
      <c r="BD232" s="9"/>
      <c r="BM232" s="5"/>
      <c r="BN232" s="72"/>
      <c r="BO232" s="5"/>
      <c r="BQ232" s="9"/>
      <c r="BZ232" s="5"/>
      <c r="CA232" s="72"/>
      <c r="CB232" s="5"/>
      <c r="CD232" s="9"/>
      <c r="CM232" s="5"/>
      <c r="CN232" s="72"/>
      <c r="CO232" s="5"/>
      <c r="CQ232" s="9"/>
      <c r="CZ232" s="5"/>
      <c r="DA232" s="72"/>
      <c r="DB232" s="5"/>
    </row>
  </sheetData>
  <sortState ref="B98:N103">
    <sortCondition descending="1" ref="N98:N103"/>
  </sortState>
  <phoneticPr fontId="0" type="noConversion"/>
  <conditionalFormatting sqref="N134:O139 N1:O93 N95:O98 N105:O105 N100:O100 N157:O1048576">
    <cfRule type="top10" dxfId="359" priority="361" percent="1" rank="20"/>
    <cfRule type="top10" dxfId="358" priority="362" percent="1" rank="10"/>
    <cfRule type="top10" dxfId="357" priority="363" percent="1" rank="10"/>
  </conditionalFormatting>
  <conditionalFormatting sqref="AB63">
    <cfRule type="top10" dxfId="356" priority="358" percent="1" rank="20"/>
    <cfRule type="top10" dxfId="355" priority="359" percent="1" rank="10"/>
    <cfRule type="top10" dxfId="354" priority="360" percent="1" rank="10"/>
  </conditionalFormatting>
  <conditionalFormatting sqref="AB50">
    <cfRule type="top10" dxfId="353" priority="355" percent="1" rank="20"/>
    <cfRule type="top10" dxfId="352" priority="356" percent="1" rank="10"/>
    <cfRule type="top10" dxfId="351" priority="357" percent="1" rank="10"/>
  </conditionalFormatting>
  <conditionalFormatting sqref="AB30">
    <cfRule type="top10" dxfId="350" priority="352" percent="1" rank="20"/>
    <cfRule type="top10" dxfId="349" priority="353" percent="1" rank="10"/>
    <cfRule type="top10" dxfId="348" priority="354" percent="1" rank="10"/>
  </conditionalFormatting>
  <conditionalFormatting sqref="AB17">
    <cfRule type="top10" dxfId="347" priority="349" percent="1" rank="20"/>
    <cfRule type="top10" dxfId="346" priority="350" percent="1" rank="10"/>
    <cfRule type="top10" dxfId="345" priority="351" percent="1" rank="10"/>
  </conditionalFormatting>
  <conditionalFormatting sqref="AO17">
    <cfRule type="top10" dxfId="344" priority="346" percent="1" rank="20"/>
    <cfRule type="top10" dxfId="343" priority="347" percent="1" rank="10"/>
    <cfRule type="top10" dxfId="342" priority="348" percent="1" rank="10"/>
  </conditionalFormatting>
  <conditionalFormatting sqref="AO30">
    <cfRule type="top10" dxfId="341" priority="343" percent="1" rank="20"/>
    <cfRule type="top10" dxfId="340" priority="344" percent="1" rank="10"/>
    <cfRule type="top10" dxfId="339" priority="345" percent="1" rank="10"/>
  </conditionalFormatting>
  <conditionalFormatting sqref="AO50">
    <cfRule type="top10" dxfId="338" priority="340" percent="1" rank="20"/>
    <cfRule type="top10" dxfId="337" priority="341" percent="1" rank="10"/>
    <cfRule type="top10" dxfId="336" priority="342" percent="1" rank="10"/>
  </conditionalFormatting>
  <conditionalFormatting sqref="AO63">
    <cfRule type="top10" dxfId="335" priority="337" percent="1" rank="20"/>
    <cfRule type="top10" dxfId="334" priority="338" percent="1" rank="10"/>
    <cfRule type="top10" dxfId="333" priority="339" percent="1" rank="10"/>
  </conditionalFormatting>
  <conditionalFormatting sqref="BB50">
    <cfRule type="top10" dxfId="332" priority="334" percent="1" rank="20"/>
    <cfRule type="top10" dxfId="331" priority="335" percent="1" rank="10"/>
    <cfRule type="top10" dxfId="330" priority="336" percent="1" rank="10"/>
  </conditionalFormatting>
  <conditionalFormatting sqref="BB17">
    <cfRule type="top10" dxfId="329" priority="331" percent="1" rank="20"/>
    <cfRule type="top10" dxfId="328" priority="332" percent="1" rank="10"/>
    <cfRule type="top10" dxfId="327" priority="333" percent="1" rank="10"/>
  </conditionalFormatting>
  <conditionalFormatting sqref="F18">
    <cfRule type="top10" dxfId="326" priority="328" percent="1" rank="20"/>
    <cfRule type="top10" dxfId="325" priority="329" percent="1" rank="10"/>
    <cfRule type="top10" dxfId="324" priority="330" percent="1" rank="10"/>
  </conditionalFormatting>
  <conditionalFormatting sqref="G16">
    <cfRule type="top10" dxfId="323" priority="325" percent="1" rank="20"/>
    <cfRule type="top10" dxfId="322" priority="326" percent="1" rank="10"/>
    <cfRule type="top10" dxfId="321" priority="327" percent="1" rank="10"/>
  </conditionalFormatting>
  <conditionalFormatting sqref="J21">
    <cfRule type="top10" dxfId="320" priority="322" percent="1" rank="20"/>
    <cfRule type="top10" dxfId="319" priority="323" percent="1" rank="10"/>
    <cfRule type="top10" dxfId="318" priority="324" percent="1" rank="10"/>
  </conditionalFormatting>
  <conditionalFormatting sqref="J38">
    <cfRule type="top10" dxfId="317" priority="319" percent="1" rank="20"/>
    <cfRule type="top10" dxfId="316" priority="320" percent="1" rank="10"/>
    <cfRule type="top10" dxfId="315" priority="321" percent="1" rank="10"/>
  </conditionalFormatting>
  <conditionalFormatting sqref="I49">
    <cfRule type="top10" dxfId="314" priority="316" percent="1" rank="20"/>
    <cfRule type="top10" dxfId="313" priority="317" percent="1" rank="10"/>
    <cfRule type="top10" dxfId="312" priority="318" percent="1" rank="10"/>
  </conditionalFormatting>
  <conditionalFormatting sqref="I50">
    <cfRule type="top10" dxfId="311" priority="313" percent="1" rank="20"/>
    <cfRule type="top10" dxfId="310" priority="314" percent="1" rank="10"/>
    <cfRule type="top10" dxfId="309" priority="315" percent="1" rank="10"/>
  </conditionalFormatting>
  <conditionalFormatting sqref="G50">
    <cfRule type="top10" dxfId="308" priority="310" percent="1" rank="20"/>
    <cfRule type="top10" dxfId="307" priority="311" percent="1" rank="10"/>
    <cfRule type="top10" dxfId="306" priority="312" percent="1" rank="10"/>
  </conditionalFormatting>
  <conditionalFormatting sqref="M54">
    <cfRule type="top10" dxfId="305" priority="307" percent="1" rank="20"/>
    <cfRule type="top10" dxfId="304" priority="308" percent="1" rank="10"/>
    <cfRule type="top10" dxfId="303" priority="309" percent="1" rank="10"/>
  </conditionalFormatting>
  <conditionalFormatting sqref="K54">
    <cfRule type="top10" dxfId="302" priority="304" percent="1" rank="20"/>
    <cfRule type="top10" dxfId="301" priority="305" percent="1" rank="10"/>
    <cfRule type="top10" dxfId="300" priority="306" percent="1" rank="10"/>
  </conditionalFormatting>
  <conditionalFormatting sqref="F54">
    <cfRule type="top10" dxfId="299" priority="301" percent="1" rank="20"/>
    <cfRule type="top10" dxfId="298" priority="302" percent="1" rank="10"/>
    <cfRule type="top10" dxfId="297" priority="303" percent="1" rank="10"/>
  </conditionalFormatting>
  <conditionalFormatting sqref="K62">
    <cfRule type="top10" dxfId="296" priority="298" percent="1" rank="20"/>
    <cfRule type="top10" dxfId="295" priority="299" percent="1" rank="10"/>
    <cfRule type="top10" dxfId="294" priority="300" percent="1" rank="10"/>
  </conditionalFormatting>
  <conditionalFormatting sqref="M78">
    <cfRule type="top10" dxfId="293" priority="295" percent="1" rank="20"/>
    <cfRule type="top10" dxfId="292" priority="296" percent="1" rank="10"/>
    <cfRule type="top10" dxfId="291" priority="297" percent="1" rank="10"/>
  </conditionalFormatting>
  <conditionalFormatting sqref="I81">
    <cfRule type="top10" dxfId="290" priority="292" percent="1" rank="20"/>
    <cfRule type="top10" dxfId="289" priority="293" percent="1" rank="10"/>
    <cfRule type="top10" dxfId="288" priority="294" percent="1" rank="10"/>
  </conditionalFormatting>
  <conditionalFormatting sqref="F81">
    <cfRule type="top10" dxfId="287" priority="289" percent="1" rank="20"/>
    <cfRule type="top10" dxfId="286" priority="290" percent="1" rank="10"/>
    <cfRule type="top10" dxfId="285" priority="291" percent="1" rank="10"/>
  </conditionalFormatting>
  <conditionalFormatting sqref="J93">
    <cfRule type="top10" dxfId="284" priority="286" percent="1" rank="20"/>
    <cfRule type="top10" dxfId="283" priority="287" percent="1" rank="10"/>
    <cfRule type="top10" dxfId="282" priority="288" percent="1" rank="10"/>
  </conditionalFormatting>
  <conditionalFormatting sqref="V81">
    <cfRule type="top10" dxfId="281" priority="283" percent="1" rank="20"/>
    <cfRule type="top10" dxfId="280" priority="284" percent="1" rank="10"/>
    <cfRule type="top10" dxfId="279" priority="285" percent="1" rank="10"/>
  </conditionalFormatting>
  <conditionalFormatting sqref="S88">
    <cfRule type="top10" dxfId="278" priority="280" percent="1" rank="20"/>
    <cfRule type="top10" dxfId="277" priority="281" percent="1" rank="10"/>
    <cfRule type="top10" dxfId="276" priority="282" percent="1" rank="10"/>
  </conditionalFormatting>
  <conditionalFormatting sqref="V62">
    <cfRule type="top10" dxfId="275" priority="277" percent="1" rank="20"/>
    <cfRule type="top10" dxfId="274" priority="278" percent="1" rank="10"/>
    <cfRule type="top10" dxfId="273" priority="279" percent="1" rank="10"/>
  </conditionalFormatting>
  <conditionalFormatting sqref="AA49">
    <cfRule type="top10" dxfId="272" priority="274" percent="1" rank="20"/>
    <cfRule type="top10" dxfId="271" priority="275" percent="1" rank="10"/>
    <cfRule type="top10" dxfId="270" priority="276" percent="1" rank="10"/>
  </conditionalFormatting>
  <conditionalFormatting sqref="Z47">
    <cfRule type="top10" dxfId="269" priority="271" percent="1" rank="20"/>
    <cfRule type="top10" dxfId="268" priority="272" percent="1" rank="10"/>
    <cfRule type="top10" dxfId="267" priority="273" percent="1" rank="10"/>
  </conditionalFormatting>
  <conditionalFormatting sqref="M47">
    <cfRule type="top10" dxfId="266" priority="268" percent="1" rank="20"/>
    <cfRule type="top10" dxfId="265" priority="269" percent="1" rank="10"/>
    <cfRule type="top10" dxfId="264" priority="270" percent="1" rank="10"/>
  </conditionalFormatting>
  <conditionalFormatting sqref="V49">
    <cfRule type="top10" dxfId="263" priority="265" percent="1" rank="20"/>
    <cfRule type="top10" dxfId="262" priority="266" percent="1" rank="10"/>
    <cfRule type="top10" dxfId="261" priority="267" percent="1" rank="10"/>
  </conditionalFormatting>
  <conditionalFormatting sqref="T50">
    <cfRule type="top10" dxfId="260" priority="262" percent="1" rank="20"/>
    <cfRule type="top10" dxfId="259" priority="263" percent="1" rank="10"/>
    <cfRule type="top10" dxfId="258" priority="264" percent="1" rank="10"/>
  </conditionalFormatting>
  <conditionalFormatting sqref="W38">
    <cfRule type="top10" dxfId="257" priority="259" percent="1" rank="20"/>
    <cfRule type="top10" dxfId="256" priority="260" percent="1" rank="10"/>
    <cfRule type="top10" dxfId="255" priority="261" percent="1" rank="10"/>
  </conditionalFormatting>
  <conditionalFormatting sqref="AA19">
    <cfRule type="top10" dxfId="254" priority="256" percent="1" rank="20"/>
    <cfRule type="top10" dxfId="253" priority="257" percent="1" rank="10"/>
    <cfRule type="top10" dxfId="252" priority="258" percent="1" rank="10"/>
  </conditionalFormatting>
  <conditionalFormatting sqref="AM10">
    <cfRule type="top10" dxfId="251" priority="253" percent="1" rank="20"/>
    <cfRule type="top10" dxfId="250" priority="254" percent="1" rank="10"/>
    <cfRule type="top10" dxfId="249" priority="255" percent="1" rank="10"/>
  </conditionalFormatting>
  <conditionalFormatting sqref="AM18">
    <cfRule type="top10" dxfId="248" priority="250" percent="1" rank="20"/>
    <cfRule type="top10" dxfId="247" priority="251" percent="1" rank="10"/>
    <cfRule type="top10" dxfId="246" priority="252" percent="1" rank="10"/>
  </conditionalFormatting>
  <conditionalFormatting sqref="AJ21">
    <cfRule type="top10" dxfId="245" priority="247" percent="1" rank="20"/>
    <cfRule type="top10" dxfId="244" priority="248" percent="1" rank="10"/>
    <cfRule type="top10" dxfId="243" priority="249" percent="1" rank="10"/>
  </conditionalFormatting>
  <conditionalFormatting sqref="W21">
    <cfRule type="top10" dxfId="242" priority="244" percent="1" rank="20"/>
    <cfRule type="top10" dxfId="241" priority="245" percent="1" rank="10"/>
    <cfRule type="top10" dxfId="240" priority="246" percent="1" rank="10"/>
  </conditionalFormatting>
  <conditionalFormatting sqref="AJ22">
    <cfRule type="top10" dxfId="239" priority="241" percent="1" rank="20"/>
    <cfRule type="top10" dxfId="238" priority="242" percent="1" rank="10"/>
    <cfRule type="top10" dxfId="237" priority="243" percent="1" rank="10"/>
  </conditionalFormatting>
  <conditionalFormatting sqref="AN19">
    <cfRule type="top10" dxfId="236" priority="238" percent="1" rank="20"/>
    <cfRule type="top10" dxfId="235" priority="239" percent="1" rank="10"/>
    <cfRule type="top10" dxfId="234" priority="240" percent="1" rank="10"/>
  </conditionalFormatting>
  <conditionalFormatting sqref="AF18">
    <cfRule type="top10" dxfId="233" priority="235" percent="1" rank="20"/>
    <cfRule type="top10" dxfId="232" priority="236" percent="1" rank="10"/>
    <cfRule type="top10" dxfId="231" priority="237" percent="1" rank="10"/>
  </conditionalFormatting>
  <conditionalFormatting sqref="AJ38">
    <cfRule type="top10" dxfId="230" priority="232" percent="1" rank="20"/>
    <cfRule type="top10" dxfId="229" priority="233" percent="1" rank="10"/>
    <cfRule type="top10" dxfId="228" priority="234" percent="1" rank="10"/>
  </conditionalFormatting>
  <conditionalFormatting sqref="AM47">
    <cfRule type="top10" dxfId="227" priority="229" percent="1" rank="20"/>
    <cfRule type="top10" dxfId="226" priority="230" percent="1" rank="10"/>
    <cfRule type="top10" dxfId="225" priority="231" percent="1" rank="10"/>
  </conditionalFormatting>
  <conditionalFormatting sqref="AI49">
    <cfRule type="top10" dxfId="224" priority="226" percent="1" rank="20"/>
    <cfRule type="top10" dxfId="223" priority="227" percent="1" rank="10"/>
    <cfRule type="top10" dxfId="222" priority="228" percent="1" rank="10"/>
  </conditionalFormatting>
  <conditionalFormatting sqref="AN49">
    <cfRule type="top10" dxfId="221" priority="223" percent="1" rank="20"/>
    <cfRule type="top10" dxfId="220" priority="224" percent="1" rank="10"/>
    <cfRule type="top10" dxfId="219" priority="225" percent="1" rank="10"/>
  </conditionalFormatting>
  <conditionalFormatting sqref="AI50">
    <cfRule type="top10" dxfId="218" priority="220" percent="1" rank="20"/>
    <cfRule type="top10" dxfId="217" priority="221" percent="1" rank="10"/>
    <cfRule type="top10" dxfId="216" priority="222" percent="1" rank="10"/>
  </conditionalFormatting>
  <conditionalFormatting sqref="AG50">
    <cfRule type="top10" dxfId="215" priority="217" percent="1" rank="20"/>
    <cfRule type="top10" dxfId="214" priority="218" percent="1" rank="10"/>
    <cfRule type="top10" dxfId="213" priority="219" percent="1" rank="10"/>
  </conditionalFormatting>
  <conditionalFormatting sqref="AI81">
    <cfRule type="top10" dxfId="212" priority="214" percent="1" rank="20"/>
    <cfRule type="top10" dxfId="211" priority="215" percent="1" rank="10"/>
    <cfRule type="top10" dxfId="210" priority="216" percent="1" rank="10"/>
  </conditionalFormatting>
  <conditionalFormatting sqref="AO10">
    <cfRule type="top10" dxfId="209" priority="211" percent="1" rank="20"/>
    <cfRule type="top10" dxfId="208" priority="212" percent="1" rank="10"/>
    <cfRule type="top10" dxfId="207" priority="213" percent="1" rank="10"/>
  </conditionalFormatting>
  <conditionalFormatting sqref="AZ10">
    <cfRule type="top10" dxfId="206" priority="208" percent="1" rank="20"/>
    <cfRule type="top10" dxfId="205" priority="209" percent="1" rank="10"/>
    <cfRule type="top10" dxfId="204" priority="210" percent="1" rank="10"/>
  </conditionalFormatting>
  <conditionalFormatting sqref="AZ18">
    <cfRule type="top10" dxfId="203" priority="205" percent="1" rank="20"/>
    <cfRule type="top10" dxfId="202" priority="206" percent="1" rank="10"/>
    <cfRule type="top10" dxfId="201" priority="207" percent="1" rank="10"/>
  </conditionalFormatting>
  <conditionalFormatting sqref="AS18">
    <cfRule type="top10" dxfId="200" priority="202" percent="1" rank="20"/>
    <cfRule type="top10" dxfId="199" priority="203" percent="1" rank="10"/>
    <cfRule type="top10" dxfId="198" priority="204" percent="1" rank="10"/>
  </conditionalFormatting>
  <conditionalFormatting sqref="AW21">
    <cfRule type="top10" dxfId="197" priority="199" percent="1" rank="20"/>
    <cfRule type="top10" dxfId="196" priority="200" percent="1" rank="10"/>
    <cfRule type="top10" dxfId="195" priority="201" percent="1" rank="10"/>
  </conditionalFormatting>
  <conditionalFormatting sqref="AW22">
    <cfRule type="top10" dxfId="194" priority="196" percent="1" rank="20"/>
    <cfRule type="top10" dxfId="193" priority="197" percent="1" rank="10"/>
    <cfRule type="top10" dxfId="192" priority="198" percent="1" rank="10"/>
  </conditionalFormatting>
  <conditionalFormatting sqref="AW38">
    <cfRule type="top10" dxfId="191" priority="193" percent="1" rank="20"/>
    <cfRule type="top10" dxfId="190" priority="194" percent="1" rank="10"/>
    <cfRule type="top10" dxfId="189" priority="195" percent="1" rank="10"/>
  </conditionalFormatting>
  <conditionalFormatting sqref="BA49">
    <cfRule type="top10" dxfId="188" priority="190" percent="1" rank="20"/>
    <cfRule type="top10" dxfId="187" priority="191" percent="1" rank="10"/>
    <cfRule type="top10" dxfId="186" priority="192" percent="1" rank="10"/>
  </conditionalFormatting>
  <conditionalFormatting sqref="AZ47">
    <cfRule type="top10" dxfId="185" priority="187" percent="1" rank="20"/>
    <cfRule type="top10" dxfId="184" priority="188" percent="1" rank="10"/>
    <cfRule type="top10" dxfId="183" priority="189" percent="1" rank="10"/>
  </conditionalFormatting>
  <conditionalFormatting sqref="AT50">
    <cfRule type="top10" dxfId="182" priority="184" percent="1" rank="20"/>
    <cfRule type="top10" dxfId="181" priority="185" percent="1" rank="10"/>
    <cfRule type="top10" dxfId="180" priority="186" percent="1" rank="10"/>
  </conditionalFormatting>
  <conditionalFormatting sqref="AQ51">
    <cfRule type="top10" dxfId="179" priority="181" percent="1" rank="20"/>
    <cfRule type="top10" dxfId="178" priority="182" percent="1" rank="10"/>
    <cfRule type="top10" dxfId="177" priority="183" percent="1" rank="10"/>
  </conditionalFormatting>
  <conditionalFormatting sqref="AV49">
    <cfRule type="top10" dxfId="176" priority="178" percent="1" rank="20"/>
    <cfRule type="top10" dxfId="175" priority="179" percent="1" rank="10"/>
    <cfRule type="top10" dxfId="174" priority="180" percent="1" rank="10"/>
  </conditionalFormatting>
  <conditionalFormatting sqref="AV81">
    <cfRule type="top10" dxfId="173" priority="175" percent="1" rank="20"/>
    <cfRule type="top10" dxfId="172" priority="176" percent="1" rank="10"/>
    <cfRule type="top10" dxfId="171" priority="177" percent="1" rank="10"/>
  </conditionalFormatting>
  <conditionalFormatting sqref="AW93">
    <cfRule type="top10" dxfId="170" priority="172" percent="1" rank="20"/>
    <cfRule type="top10" dxfId="169" priority="173" percent="1" rank="10"/>
    <cfRule type="top10" dxfId="168" priority="174" percent="1" rank="10"/>
  </conditionalFormatting>
  <conditionalFormatting sqref="AL93">
    <cfRule type="top10" dxfId="167" priority="169" percent="1" rank="20"/>
    <cfRule type="top10" dxfId="166" priority="170" percent="1" rank="10"/>
    <cfRule type="top10" dxfId="165" priority="171" percent="1" rank="10"/>
  </conditionalFormatting>
  <conditionalFormatting sqref="AJ93">
    <cfRule type="top10" dxfId="164" priority="166" percent="1" rank="20"/>
    <cfRule type="top10" dxfId="163" priority="167" percent="1" rank="10"/>
    <cfRule type="top10" dxfId="162" priority="168" percent="1" rank="10"/>
  </conditionalFormatting>
  <conditionalFormatting sqref="F17:G17">
    <cfRule type="top10" dxfId="161" priority="163" percent="1" rank="20"/>
    <cfRule type="top10" dxfId="160" priority="164" percent="1" rank="10"/>
    <cfRule type="top10" dxfId="159" priority="165" percent="1" rank="10"/>
  </conditionalFormatting>
  <conditionalFormatting sqref="K17:L17">
    <cfRule type="top10" dxfId="158" priority="160" percent="1" rank="20"/>
    <cfRule type="top10" dxfId="157" priority="161" percent="1" rank="10"/>
    <cfRule type="top10" dxfId="156" priority="162" percent="1" rank="10"/>
  </conditionalFormatting>
  <conditionalFormatting sqref="L39:M39">
    <cfRule type="top10" dxfId="155" priority="157" percent="1" rank="20"/>
    <cfRule type="top10" dxfId="154" priority="158" percent="1" rank="10"/>
    <cfRule type="top10" dxfId="153" priority="159" percent="1" rank="10"/>
  </conditionalFormatting>
  <conditionalFormatting sqref="F48:G48">
    <cfRule type="top10" dxfId="152" priority="154" percent="1" rank="20"/>
    <cfRule type="top10" dxfId="151" priority="155" percent="1" rank="10"/>
    <cfRule type="top10" dxfId="150" priority="156" percent="1" rank="10"/>
  </conditionalFormatting>
  <conditionalFormatting sqref="L65:M65">
    <cfRule type="top10" dxfId="149" priority="151" percent="1" rank="20"/>
    <cfRule type="top10" dxfId="148" priority="152" percent="1" rank="10"/>
    <cfRule type="top10" dxfId="147" priority="153" percent="1" rank="10"/>
  </conditionalFormatting>
  <conditionalFormatting sqref="L68">
    <cfRule type="top10" dxfId="146" priority="148" percent="1" rank="20"/>
    <cfRule type="top10" dxfId="145" priority="149" percent="1" rank="10"/>
    <cfRule type="top10" dxfId="144" priority="150" percent="1" rank="10"/>
  </conditionalFormatting>
  <conditionalFormatting sqref="M82">
    <cfRule type="top10" dxfId="143" priority="145" percent="1" rank="20"/>
    <cfRule type="top10" dxfId="142" priority="146" percent="1" rank="10"/>
    <cfRule type="top10" dxfId="141" priority="147" percent="1" rank="10"/>
  </conditionalFormatting>
  <conditionalFormatting sqref="X17:Y17">
    <cfRule type="top10" dxfId="140" priority="142" percent="1" rank="20"/>
    <cfRule type="top10" dxfId="139" priority="143" percent="1" rank="10"/>
    <cfRule type="top10" dxfId="138" priority="144" percent="1" rank="10"/>
  </conditionalFormatting>
  <conditionalFormatting sqref="S17:T17">
    <cfRule type="top10" dxfId="137" priority="139" percent="1" rank="20"/>
    <cfRule type="top10" dxfId="136" priority="140" percent="1" rank="10"/>
    <cfRule type="top10" dxfId="135" priority="141" percent="1" rank="10"/>
  </conditionalFormatting>
  <conditionalFormatting sqref="Y39:Z39">
    <cfRule type="top10" dxfId="134" priority="136" percent="1" rank="20"/>
    <cfRule type="top10" dxfId="133" priority="137" percent="1" rank="10"/>
    <cfRule type="top10" dxfId="132" priority="138" percent="1" rank="10"/>
  </conditionalFormatting>
  <conditionalFormatting sqref="Y54:Z54">
    <cfRule type="top10" dxfId="131" priority="133" percent="1" rank="20"/>
    <cfRule type="top10" dxfId="130" priority="134" percent="1" rank="10"/>
    <cfRule type="top10" dxfId="129" priority="135" percent="1" rank="10"/>
  </conditionalFormatting>
  <conditionalFormatting sqref="AF17:AG17">
    <cfRule type="top10" dxfId="128" priority="130" percent="1" rank="20"/>
    <cfRule type="top10" dxfId="127" priority="131" percent="1" rank="10"/>
    <cfRule type="top10" dxfId="126" priority="132" percent="1" rank="10"/>
  </conditionalFormatting>
  <conditionalFormatting sqref="AK17:AL17">
    <cfRule type="top10" dxfId="125" priority="127" percent="1" rank="20"/>
    <cfRule type="top10" dxfId="124" priority="128" percent="1" rank="10"/>
    <cfRule type="top10" dxfId="123" priority="129" percent="1" rank="10"/>
  </conditionalFormatting>
  <conditionalFormatting sqref="AI36:AJ36">
    <cfRule type="top10" dxfId="122" priority="124" percent="1" rank="20"/>
    <cfRule type="top10" dxfId="121" priority="125" percent="1" rank="10"/>
    <cfRule type="top10" dxfId="120" priority="126" percent="1" rank="10"/>
  </conditionalFormatting>
  <conditionalFormatting sqref="AK48:AL48">
    <cfRule type="top10" dxfId="119" priority="121" percent="1" rank="20"/>
    <cfRule type="top10" dxfId="118" priority="122" percent="1" rank="10"/>
    <cfRule type="top10" dxfId="117" priority="123" percent="1" rank="10"/>
  </conditionalFormatting>
  <conditionalFormatting sqref="AL65:AM65">
    <cfRule type="top10" dxfId="116" priority="118" percent="1" rank="20"/>
    <cfRule type="top10" dxfId="115" priority="119" percent="1" rank="10"/>
    <cfRule type="top10" dxfId="114" priority="120" percent="1" rank="10"/>
  </conditionalFormatting>
  <conditionalFormatting sqref="AK71:AL71">
    <cfRule type="top10" dxfId="113" priority="115" percent="1" rank="20"/>
    <cfRule type="top10" dxfId="112" priority="116" percent="1" rank="10"/>
    <cfRule type="top10" dxfId="111" priority="117" percent="1" rank="10"/>
  </conditionalFormatting>
  <conditionalFormatting sqref="AM78">
    <cfRule type="top10" dxfId="110" priority="112" percent="1" rank="20"/>
    <cfRule type="top10" dxfId="109" priority="113" percent="1" rank="10"/>
    <cfRule type="top10" dxfId="108" priority="114" percent="1" rank="10"/>
  </conditionalFormatting>
  <conditionalFormatting sqref="Z78">
    <cfRule type="top10" dxfId="107" priority="109" percent="1" rank="20"/>
    <cfRule type="top10" dxfId="106" priority="110" percent="1" rank="10"/>
    <cfRule type="top10" dxfId="105" priority="111" percent="1" rank="10"/>
  </conditionalFormatting>
  <conditionalFormatting sqref="AL68">
    <cfRule type="top10" dxfId="104" priority="106" percent="1" rank="20"/>
    <cfRule type="top10" dxfId="103" priority="107" percent="1" rank="10"/>
    <cfRule type="top10" dxfId="102" priority="108" percent="1" rank="10"/>
  </conditionalFormatting>
  <conditionalFormatting sqref="AL70">
    <cfRule type="top10" dxfId="101" priority="103" percent="1" rank="20"/>
    <cfRule type="top10" dxfId="100" priority="104" percent="1" rank="10"/>
    <cfRule type="top10" dxfId="99" priority="105" percent="1" rank="10"/>
  </conditionalFormatting>
  <conditionalFormatting sqref="W93">
    <cfRule type="top10" dxfId="98" priority="100" percent="1" rank="20"/>
    <cfRule type="top10" dxfId="97" priority="101" percent="1" rank="10"/>
    <cfRule type="top10" dxfId="96" priority="102" percent="1" rank="10"/>
  </conditionalFormatting>
  <conditionalFormatting sqref="AS17:AT17">
    <cfRule type="top10" dxfId="95" priority="97" percent="1" rank="20"/>
    <cfRule type="top10" dxfId="94" priority="98" percent="1" rank="10"/>
    <cfRule type="top10" dxfId="93" priority="99" percent="1" rank="10"/>
  </conditionalFormatting>
  <conditionalFormatting sqref="AX17:AY17">
    <cfRule type="top10" dxfId="92" priority="94" percent="1" rank="20"/>
    <cfRule type="top10" dxfId="91" priority="95" percent="1" rank="10"/>
    <cfRule type="top10" dxfId="90" priority="96" percent="1" rank="10"/>
  </conditionalFormatting>
  <conditionalFormatting sqref="AV36:AW36">
    <cfRule type="top10" dxfId="89" priority="91" percent="1" rank="20"/>
    <cfRule type="top10" dxfId="88" priority="92" percent="1" rank="10"/>
    <cfRule type="top10" dxfId="87" priority="93" percent="1" rank="10"/>
  </conditionalFormatting>
  <conditionalFormatting sqref="AX48:AY48">
    <cfRule type="top10" dxfId="86" priority="88" percent="1" rank="20"/>
    <cfRule type="top10" dxfId="85" priority="89" percent="1" rank="10"/>
    <cfRule type="top10" dxfId="84" priority="90" percent="1" rank="10"/>
  </conditionalFormatting>
  <conditionalFormatting sqref="AY65:AZ65">
    <cfRule type="top10" dxfId="83" priority="85" percent="1" rank="20"/>
    <cfRule type="top10" dxfId="82" priority="86" percent="1" rank="10"/>
    <cfRule type="top10" dxfId="81" priority="87" percent="1" rank="10"/>
  </conditionalFormatting>
  <conditionalFormatting sqref="AZ78">
    <cfRule type="top10" dxfId="80" priority="82" percent="1" rank="20"/>
    <cfRule type="top10" dxfId="79" priority="83" percent="1" rank="10"/>
    <cfRule type="top10" dxfId="78" priority="84" percent="1" rank="10"/>
  </conditionalFormatting>
  <conditionalFormatting sqref="AS81">
    <cfRule type="top10" dxfId="77" priority="79" percent="1" rank="20"/>
    <cfRule type="top10" dxfId="76" priority="80" percent="1" rank="10"/>
    <cfRule type="top10" dxfId="75" priority="81" percent="1" rank="10"/>
  </conditionalFormatting>
  <conditionalFormatting sqref="AQ81">
    <cfRule type="top10" dxfId="74" priority="76" percent="1" rank="20"/>
    <cfRule type="top10" dxfId="73" priority="77" percent="1" rank="10"/>
    <cfRule type="top10" dxfId="72" priority="78" percent="1" rank="10"/>
  </conditionalFormatting>
  <conditionalFormatting sqref="AJ85">
    <cfRule type="top10" dxfId="71" priority="73" percent="1" rank="20"/>
    <cfRule type="top10" dxfId="70" priority="74" percent="1" rank="10"/>
    <cfRule type="top10" dxfId="69" priority="75" percent="1" rank="10"/>
  </conditionalFormatting>
  <conditionalFormatting sqref="AG85:AH85">
    <cfRule type="top10" dxfId="68" priority="70" percent="1" rank="20"/>
    <cfRule type="top10" dxfId="67" priority="71" percent="1" rank="10"/>
    <cfRule type="top10" dxfId="66" priority="72" percent="1" rank="10"/>
  </conditionalFormatting>
  <conditionalFormatting sqref="AT85:AU85">
    <cfRule type="top10" dxfId="65" priority="67" percent="1" rank="20"/>
    <cfRule type="top10" dxfId="64" priority="68" percent="1" rank="10"/>
    <cfRule type="top10" dxfId="63" priority="69" percent="1" rank="10"/>
  </conditionalFormatting>
  <conditionalFormatting sqref="AW85">
    <cfRule type="top10" dxfId="62" priority="64" percent="1" rank="20"/>
    <cfRule type="top10" dxfId="61" priority="65" percent="1" rank="10"/>
    <cfRule type="top10" dxfId="60" priority="66" percent="1" rank="10"/>
  </conditionalFormatting>
  <conditionalFormatting sqref="J45:L45">
    <cfRule type="top10" dxfId="59" priority="61" percent="1" rank="20"/>
    <cfRule type="top10" dxfId="58" priority="62" percent="1" rank="10"/>
    <cfRule type="top10" dxfId="57" priority="63" percent="1" rank="10"/>
  </conditionalFormatting>
  <conditionalFormatting sqref="K50:M50">
    <cfRule type="top10" dxfId="56" priority="58" percent="1" rank="20"/>
    <cfRule type="top10" dxfId="55" priority="59" percent="1" rank="10"/>
    <cfRule type="top10" dxfId="54" priority="60" percent="1" rank="10"/>
  </conditionalFormatting>
  <conditionalFormatting sqref="K76:M76">
    <cfRule type="top10" dxfId="53" priority="55" percent="1" rank="20"/>
    <cfRule type="top10" dxfId="52" priority="56" percent="1" rank="10"/>
    <cfRule type="top10" dxfId="51" priority="57" percent="1" rank="10"/>
  </conditionalFormatting>
  <conditionalFormatting sqref="U23:W23">
    <cfRule type="top10" dxfId="50" priority="52" percent="1" rank="20"/>
    <cfRule type="top10" dxfId="49" priority="53" percent="1" rank="10"/>
    <cfRule type="top10" dxfId="48" priority="54" percent="1" rank="10"/>
  </conditionalFormatting>
  <conditionalFormatting sqref="W45:Y45">
    <cfRule type="top10" dxfId="47" priority="49" percent="1" rank="20"/>
    <cfRule type="top10" dxfId="46" priority="50" percent="1" rank="10"/>
    <cfRule type="top10" dxfId="45" priority="51" percent="1" rank="10"/>
  </conditionalFormatting>
  <conditionalFormatting sqref="X50:Z50">
    <cfRule type="top10" dxfId="44" priority="46" percent="1" rank="20"/>
    <cfRule type="top10" dxfId="43" priority="47" percent="1" rank="10"/>
    <cfRule type="top10" dxfId="42" priority="48" percent="1" rank="10"/>
  </conditionalFormatting>
  <conditionalFormatting sqref="X76:Z76">
    <cfRule type="top10" dxfId="41" priority="43" percent="1" rank="20"/>
    <cfRule type="top10" dxfId="40" priority="44" percent="1" rank="10"/>
    <cfRule type="top10" dxfId="39" priority="45" percent="1" rank="10"/>
  </conditionalFormatting>
  <conditionalFormatting sqref="AK76:AM76">
    <cfRule type="top10" dxfId="38" priority="40" percent="1" rank="20"/>
    <cfRule type="top10" dxfId="37" priority="41" percent="1" rank="10"/>
    <cfRule type="top10" dxfId="36" priority="42" percent="1" rank="10"/>
  </conditionalFormatting>
  <conditionalFormatting sqref="AM82">
    <cfRule type="top10" dxfId="35" priority="37" percent="1" rank="20"/>
    <cfRule type="top10" dxfId="34" priority="38" percent="1" rank="10"/>
    <cfRule type="top10" dxfId="33" priority="39" percent="1" rank="10"/>
  </conditionalFormatting>
  <conditionalFormatting sqref="Z82">
    <cfRule type="top10" dxfId="32" priority="34" percent="1" rank="20"/>
    <cfRule type="top10" dxfId="31" priority="35" percent="1" rank="10"/>
    <cfRule type="top10" dxfId="30" priority="36" percent="1" rank="10"/>
  </conditionalFormatting>
  <conditionalFormatting sqref="AD78:AE78">
    <cfRule type="top10" dxfId="29" priority="31" percent="1" rank="20"/>
    <cfRule type="top10" dxfId="28" priority="32" percent="1" rank="10"/>
    <cfRule type="top10" dxfId="27" priority="33" percent="1" rank="10"/>
  </conditionalFormatting>
  <conditionalFormatting sqref="AJ45:AL45">
    <cfRule type="top10" dxfId="26" priority="28" percent="1" rank="20"/>
    <cfRule type="top10" dxfId="25" priority="29" percent="1" rank="10"/>
    <cfRule type="top10" dxfId="24" priority="30" percent="1" rank="10"/>
  </conditionalFormatting>
  <conditionalFormatting sqref="AK50:AM50">
    <cfRule type="top10" dxfId="23" priority="25" percent="1" rank="20"/>
    <cfRule type="top10" dxfId="22" priority="26" percent="1" rank="10"/>
    <cfRule type="top10" dxfId="21" priority="27" percent="1" rank="10"/>
  </conditionalFormatting>
  <conditionalFormatting sqref="AX76:AZ76">
    <cfRule type="top10" dxfId="20" priority="22" percent="1" rank="20"/>
    <cfRule type="top10" dxfId="19" priority="23" percent="1" rank="10"/>
    <cfRule type="top10" dxfId="18" priority="24" percent="1" rank="10"/>
  </conditionalFormatting>
  <conditionalFormatting sqref="AW45:AY45">
    <cfRule type="top10" dxfId="17" priority="19" percent="1" rank="20"/>
    <cfRule type="top10" dxfId="16" priority="20" percent="1" rank="10"/>
    <cfRule type="top10" dxfId="15" priority="21" percent="1" rank="10"/>
  </conditionalFormatting>
  <conditionalFormatting sqref="N99:O99">
    <cfRule type="top10" dxfId="14" priority="13" percent="1" rank="20"/>
    <cfRule type="top10" dxfId="13" priority="14" percent="1" rank="10"/>
    <cfRule type="top10" dxfId="12" priority="15" percent="1" rank="10"/>
  </conditionalFormatting>
  <conditionalFormatting sqref="J89">
    <cfRule type="top10" dxfId="11" priority="10" percent="1" rank="20"/>
    <cfRule type="top10" dxfId="10" priority="11" percent="1" rank="10"/>
    <cfRule type="top10" dxfId="9" priority="12" percent="1" rank="10"/>
  </conditionalFormatting>
  <conditionalFormatting sqref="J66">
    <cfRule type="top10" dxfId="8" priority="7" percent="1" rank="20"/>
    <cfRule type="top10" dxfId="7" priority="8" percent="1" rank="10"/>
    <cfRule type="top10" dxfId="6" priority="9" percent="1" rank="10"/>
  </conditionalFormatting>
  <conditionalFormatting sqref="J61">
    <cfRule type="top10" dxfId="5" priority="4" percent="1" rank="20"/>
    <cfRule type="top10" dxfId="4" priority="5" percent="1" rank="10"/>
    <cfRule type="top10" dxfId="3" priority="6" percent="1" rank="10"/>
  </conditionalFormatting>
  <conditionalFormatting sqref="J13">
    <cfRule type="top10" dxfId="2" priority="1" percent="1" rank="20"/>
    <cfRule type="top10" dxfId="1" priority="2" percent="1" rank="10"/>
    <cfRule type="top10" dxfId="0" priority="3" percent="1" rank="10"/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opLeftCell="P1" workbookViewId="0">
      <pane ySplit="3" topLeftCell="A60" activePane="bottomLeft" state="frozen"/>
      <selection activeCell="A8" sqref="A8:XFD8"/>
      <selection pane="bottomLeft" activeCell="A63" sqref="A63:XFD63"/>
    </sheetView>
  </sheetViews>
  <sheetFormatPr defaultRowHeight="13.2"/>
  <cols>
    <col min="1" max="1" width="24.6640625" style="3" customWidth="1"/>
    <col min="2" max="2" width="25.44140625" style="3" customWidth="1"/>
    <col min="3" max="4" width="5.88671875" style="3" customWidth="1"/>
    <col min="5" max="5" width="6.44140625" style="3" customWidth="1"/>
    <col min="6" max="17" width="5.88671875" style="3" customWidth="1"/>
    <col min="18" max="16384" width="8.88671875" style="3"/>
  </cols>
  <sheetData>
    <row r="1" spans="1:25" ht="15" customHeight="1" thickBot="1">
      <c r="B1" s="622" t="s">
        <v>249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5" ht="13.5" customHeight="1" thickTop="1">
      <c r="B2" s="622"/>
      <c r="C2" s="627" t="s">
        <v>2</v>
      </c>
      <c r="D2" s="628"/>
      <c r="E2" s="628"/>
      <c r="F2" s="627" t="s">
        <v>3</v>
      </c>
      <c r="G2" s="628"/>
      <c r="H2" s="629"/>
      <c r="I2" s="627" t="s">
        <v>2</v>
      </c>
      <c r="J2" s="628"/>
      <c r="K2" s="628"/>
      <c r="L2" s="628"/>
      <c r="M2" s="627" t="s">
        <v>3</v>
      </c>
      <c r="N2" s="628"/>
      <c r="O2" s="628"/>
      <c r="P2" s="629"/>
      <c r="Q2" s="472"/>
    </row>
    <row r="3" spans="1:25" ht="68.400000000000006">
      <c r="B3" s="11" t="s">
        <v>4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146</v>
      </c>
      <c r="T3" s="4" t="s">
        <v>163</v>
      </c>
      <c r="Y3" s="4"/>
    </row>
    <row r="4" spans="1:25" ht="13.8">
      <c r="B4" s="54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</row>
    <row r="5" spans="1:25" ht="13.8">
      <c r="B5" s="54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</row>
    <row r="6" spans="1:25" ht="13.8">
      <c r="A6" s="3" t="str">
        <f>'2011'!A6</f>
        <v>Multnomah</v>
      </c>
      <c r="B6" s="46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75" t="e">
        <f>J6/SUM(C6:E6)</f>
        <v>#DIV/0!</v>
      </c>
      <c r="S6" s="4"/>
      <c r="T6" s="4"/>
      <c r="Y6" s="475"/>
    </row>
    <row r="7" spans="1:25" ht="13.8">
      <c r="A7" s="3" t="str">
        <f>'2011'!A7</f>
        <v>Multnomah</v>
      </c>
      <c r="B7" s="46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75" t="e">
        <f t="shared" ref="R7:R77" si="0">J7/SUM(C7:E7)</f>
        <v>#DIV/0!</v>
      </c>
      <c r="S7" s="4"/>
      <c r="T7" s="4"/>
      <c r="Y7" s="475"/>
    </row>
    <row r="8" spans="1:25" s="495" customFormat="1" ht="13.8">
      <c r="A8" s="495" t="str">
        <f>'2011'!A8</f>
        <v>Wheeler</v>
      </c>
      <c r="B8" s="568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26" t="e">
        <f t="shared" si="0"/>
        <v>#DIV/0!</v>
      </c>
      <c r="S8" s="567"/>
      <c r="T8" s="567"/>
      <c r="Y8" s="526"/>
    </row>
    <row r="9" spans="1:25">
      <c r="A9" s="3" t="str">
        <f>'2011'!A9</f>
        <v>Malheur</v>
      </c>
      <c r="B9" s="58" t="str">
        <f>'2002'!B9</f>
        <v>Atherton Kennels</v>
      </c>
      <c r="C9" s="8">
        <v>395</v>
      </c>
      <c r="D9" s="8">
        <v>848</v>
      </c>
      <c r="E9" s="8"/>
      <c r="F9" s="8"/>
      <c r="G9" s="8"/>
      <c r="H9" s="8"/>
      <c r="I9" s="8">
        <v>219</v>
      </c>
      <c r="J9" s="8">
        <v>156</v>
      </c>
      <c r="K9" s="8"/>
      <c r="L9" s="59">
        <v>868</v>
      </c>
      <c r="M9" s="59"/>
      <c r="N9" s="59"/>
      <c r="O9" s="59"/>
      <c r="P9" s="59"/>
      <c r="Q9" s="59"/>
      <c r="R9" s="475">
        <f t="shared" si="0"/>
        <v>0.12550281576830249</v>
      </c>
      <c r="S9" s="8"/>
      <c r="T9" s="8"/>
      <c r="Y9" s="475"/>
    </row>
    <row r="10" spans="1:25">
      <c r="A10" s="3" t="str">
        <f>'2011'!A10</f>
        <v>Baker</v>
      </c>
      <c r="B10" s="58"/>
      <c r="C10" s="8"/>
      <c r="D10" s="8"/>
      <c r="E10" s="8"/>
      <c r="F10" s="8"/>
      <c r="G10" s="8"/>
      <c r="H10" s="8"/>
      <c r="I10" s="8"/>
      <c r="J10" s="8"/>
      <c r="K10" s="8"/>
      <c r="L10" s="59"/>
      <c r="M10" s="59"/>
      <c r="N10" s="59"/>
      <c r="O10" s="59"/>
      <c r="P10" s="59"/>
      <c r="Q10" s="59"/>
      <c r="R10" s="475" t="e">
        <f t="shared" si="0"/>
        <v>#DIV/0!</v>
      </c>
      <c r="S10" s="8"/>
      <c r="T10" s="8"/>
      <c r="Y10" s="475"/>
    </row>
    <row r="11" spans="1:25">
      <c r="A11" s="3" t="str">
        <f>'2011'!A11</f>
        <v>Baker</v>
      </c>
      <c r="B11" s="58"/>
      <c r="C11" s="8"/>
      <c r="D11" s="8"/>
      <c r="E11" s="8"/>
      <c r="F11" s="8"/>
      <c r="G11" s="8"/>
      <c r="H11" s="8"/>
      <c r="I11" s="8"/>
      <c r="J11" s="8"/>
      <c r="K11" s="8"/>
      <c r="L11" s="59"/>
      <c r="M11" s="59"/>
      <c r="N11" s="59"/>
      <c r="O11" s="59"/>
      <c r="P11" s="59"/>
      <c r="Q11" s="59"/>
      <c r="R11" s="475" t="e">
        <f t="shared" si="0"/>
        <v>#DIV/0!</v>
      </c>
      <c r="S11" s="8"/>
      <c r="T11" s="8"/>
      <c r="Y11" s="475"/>
    </row>
    <row r="12" spans="1:25">
      <c r="A12" s="3" t="str">
        <f>'2011'!A12</f>
        <v>Union</v>
      </c>
      <c r="B12" s="58" t="str">
        <f>'2002'!B12</f>
        <v>Blue Mountain Humane Assn.*</v>
      </c>
      <c r="C12" s="8">
        <v>349</v>
      </c>
      <c r="D12" s="8">
        <v>273</v>
      </c>
      <c r="E12" s="8"/>
      <c r="F12" s="8">
        <v>621</v>
      </c>
      <c r="G12" s="8">
        <v>314</v>
      </c>
      <c r="H12" s="8"/>
      <c r="I12" s="8">
        <v>250</v>
      </c>
      <c r="J12" s="8">
        <v>184</v>
      </c>
      <c r="K12" s="8">
        <v>25</v>
      </c>
      <c r="L12" s="59">
        <v>215</v>
      </c>
      <c r="M12" s="59">
        <v>225</v>
      </c>
      <c r="N12" s="59">
        <v>7</v>
      </c>
      <c r="O12" s="59">
        <v>1</v>
      </c>
      <c r="P12" s="59">
        <v>808</v>
      </c>
      <c r="Q12" s="59"/>
      <c r="R12" s="475">
        <f t="shared" si="0"/>
        <v>0.29581993569131831</v>
      </c>
      <c r="S12" s="8"/>
      <c r="T12" s="8"/>
      <c r="Y12" s="475"/>
    </row>
    <row r="13" spans="1:25">
      <c r="A13" s="3" t="str">
        <f>'2011'!A13</f>
        <v>Washington</v>
      </c>
      <c r="B13" s="58"/>
      <c r="C13" s="8"/>
      <c r="D13" s="8"/>
      <c r="E13" s="8"/>
      <c r="F13" s="8"/>
      <c r="G13" s="8"/>
      <c r="H13" s="8"/>
      <c r="I13" s="8"/>
      <c r="J13" s="8"/>
      <c r="K13" s="8"/>
      <c r="L13" s="59"/>
      <c r="M13" s="59"/>
      <c r="N13" s="59"/>
      <c r="O13" s="59"/>
      <c r="P13" s="59"/>
      <c r="Q13" s="59"/>
      <c r="R13" s="475" t="e">
        <f t="shared" si="0"/>
        <v>#DIV/0!</v>
      </c>
      <c r="S13" s="8"/>
      <c r="T13" s="8"/>
      <c r="Y13" s="475"/>
    </row>
    <row r="14" spans="1:25">
      <c r="A14" s="3" t="str">
        <f>'2011'!A14</f>
        <v>Linn</v>
      </c>
      <c r="B14" s="58"/>
      <c r="C14" s="8"/>
      <c r="D14" s="8"/>
      <c r="E14" s="8"/>
      <c r="F14" s="8"/>
      <c r="G14" s="8"/>
      <c r="H14" s="8"/>
      <c r="I14" s="8"/>
      <c r="J14" s="8"/>
      <c r="K14" s="8"/>
      <c r="L14" s="59"/>
      <c r="M14" s="59"/>
      <c r="N14" s="59"/>
      <c r="O14" s="59"/>
      <c r="P14" s="59"/>
      <c r="Q14" s="59"/>
      <c r="R14" s="475" t="e">
        <f t="shared" si="0"/>
        <v>#DIV/0!</v>
      </c>
      <c r="S14" s="8"/>
      <c r="T14" s="8"/>
      <c r="Y14" s="475"/>
    </row>
    <row r="15" spans="1:25">
      <c r="A15" s="3" t="str">
        <f>'2011'!A15</f>
        <v>Deschutes</v>
      </c>
      <c r="B15" s="58"/>
      <c r="C15" s="8"/>
      <c r="D15" s="8"/>
      <c r="E15" s="8"/>
      <c r="F15" s="8"/>
      <c r="G15" s="8"/>
      <c r="H15" s="8"/>
      <c r="I15" s="8"/>
      <c r="J15" s="8"/>
      <c r="K15" s="8"/>
      <c r="L15" s="59"/>
      <c r="M15" s="59"/>
      <c r="N15" s="59"/>
      <c r="O15" s="59"/>
      <c r="P15" s="59"/>
      <c r="Q15" s="59"/>
      <c r="R15" s="475" t="e">
        <f t="shared" si="0"/>
        <v>#DIV/0!</v>
      </c>
      <c r="S15" s="8"/>
      <c r="T15" s="8"/>
      <c r="Y15" s="475"/>
    </row>
    <row r="16" spans="1:25">
      <c r="A16" s="3" t="str">
        <f>'2011'!A16</f>
        <v>Clackamas</v>
      </c>
      <c r="B16" s="58" t="str">
        <f>'2002'!B16</f>
        <v>Clackamas Co. Dog Control</v>
      </c>
      <c r="C16" s="8">
        <v>0</v>
      </c>
      <c r="D16" s="8">
        <v>1704</v>
      </c>
      <c r="E16" s="8">
        <v>0</v>
      </c>
      <c r="F16" s="8">
        <v>0</v>
      </c>
      <c r="G16" s="8">
        <v>40</v>
      </c>
      <c r="H16" s="8">
        <v>0</v>
      </c>
      <c r="I16" s="8">
        <v>561</v>
      </c>
      <c r="J16" s="8">
        <v>749</v>
      </c>
      <c r="K16" s="8">
        <v>40</v>
      </c>
      <c r="L16" s="59">
        <v>354</v>
      </c>
      <c r="M16" s="59">
        <v>31</v>
      </c>
      <c r="N16" s="59">
        <v>0</v>
      </c>
      <c r="O16" s="59">
        <v>0</v>
      </c>
      <c r="P16" s="59">
        <v>9</v>
      </c>
      <c r="Q16" s="59"/>
      <c r="R16" s="475">
        <f t="shared" si="0"/>
        <v>0.43955399061032863</v>
      </c>
      <c r="S16" s="8"/>
      <c r="T16" s="8"/>
      <c r="Y16" s="475"/>
    </row>
    <row r="17" spans="1:25">
      <c r="A17" s="3" t="str">
        <f>'2011'!A17</f>
        <v>Clatsop</v>
      </c>
      <c r="B17" s="58" t="str">
        <f>'2002'!B17</f>
        <v>Clatsop Co. Animal Control</v>
      </c>
      <c r="C17" s="8">
        <v>527</v>
      </c>
      <c r="D17" s="8">
        <v>119</v>
      </c>
      <c r="E17" s="8"/>
      <c r="F17" s="8">
        <v>294</v>
      </c>
      <c r="G17" s="8">
        <v>179</v>
      </c>
      <c r="H17" s="8"/>
      <c r="I17" s="8">
        <v>143</v>
      </c>
      <c r="J17" s="8">
        <v>209</v>
      </c>
      <c r="K17" s="8"/>
      <c r="L17" s="59">
        <v>175</v>
      </c>
      <c r="M17" s="59">
        <v>170</v>
      </c>
      <c r="N17" s="59">
        <v>2</v>
      </c>
      <c r="O17" s="59"/>
      <c r="P17" s="59">
        <v>122</v>
      </c>
      <c r="Q17" s="59"/>
      <c r="R17" s="475">
        <f t="shared" si="0"/>
        <v>0.3235294117647059</v>
      </c>
      <c r="S17" s="8"/>
      <c r="T17" s="8"/>
      <c r="Y17" s="475"/>
    </row>
    <row r="18" spans="1:25">
      <c r="A18" s="3" t="str">
        <f>'2011'!A18</f>
        <v>Columbia</v>
      </c>
      <c r="B18" s="58" t="str">
        <f>'2002'!B18</f>
        <v>Columbia Co. Animal Control</v>
      </c>
      <c r="C18" s="8">
        <v>48</v>
      </c>
      <c r="D18" s="8">
        <v>454</v>
      </c>
      <c r="E18" s="8"/>
      <c r="F18" s="8">
        <v>62</v>
      </c>
      <c r="G18" s="8">
        <v>121</v>
      </c>
      <c r="H18" s="8"/>
      <c r="I18" s="8">
        <v>191</v>
      </c>
      <c r="J18" s="8">
        <v>273</v>
      </c>
      <c r="K18" s="8">
        <v>29</v>
      </c>
      <c r="L18" s="59">
        <v>68</v>
      </c>
      <c r="M18" s="59">
        <v>140</v>
      </c>
      <c r="N18" s="59">
        <v>5</v>
      </c>
      <c r="O18" s="59"/>
      <c r="P18" s="59">
        <v>54</v>
      </c>
      <c r="Q18" s="59"/>
      <c r="R18" s="475">
        <f t="shared" si="0"/>
        <v>0.54382470119521908</v>
      </c>
      <c r="S18" s="8"/>
      <c r="T18" s="8"/>
      <c r="Y18" s="475"/>
    </row>
    <row r="19" spans="1:25">
      <c r="A19" s="3" t="str">
        <f>'2011'!A19</f>
        <v>Columbia</v>
      </c>
      <c r="B19" s="58"/>
      <c r="C19" s="8"/>
      <c r="D19" s="8"/>
      <c r="E19" s="8"/>
      <c r="F19" s="8"/>
      <c r="G19" s="8"/>
      <c r="H19" s="8"/>
      <c r="I19" s="8"/>
      <c r="J19" s="8"/>
      <c r="K19" s="8"/>
      <c r="L19" s="59"/>
      <c r="M19" s="59"/>
      <c r="N19" s="59"/>
      <c r="O19" s="59"/>
      <c r="P19" s="59"/>
      <c r="Q19" s="59"/>
      <c r="R19" s="475" t="e">
        <f t="shared" si="0"/>
        <v>#DIV/0!</v>
      </c>
      <c r="S19" s="8"/>
      <c r="T19" s="8"/>
      <c r="Y19" s="475"/>
    </row>
    <row r="20" spans="1:25">
      <c r="A20" s="3" t="str">
        <f>'2011'!A20</f>
        <v>Jackson</v>
      </c>
      <c r="B20" s="58"/>
      <c r="C20" s="8"/>
      <c r="D20" s="8"/>
      <c r="E20" s="8"/>
      <c r="F20" s="8"/>
      <c r="G20" s="8"/>
      <c r="H20" s="8"/>
      <c r="I20" s="8"/>
      <c r="J20" s="8"/>
      <c r="K20" s="8"/>
      <c r="L20" s="59"/>
      <c r="M20" s="59"/>
      <c r="N20" s="59"/>
      <c r="O20" s="59"/>
      <c r="P20" s="59"/>
      <c r="Q20" s="59"/>
      <c r="R20" s="475" t="e">
        <f t="shared" si="0"/>
        <v>#DIV/0!</v>
      </c>
      <c r="S20" s="8"/>
      <c r="T20" s="8"/>
      <c r="Y20" s="475"/>
    </row>
    <row r="21" spans="1:25">
      <c r="A21" s="3" t="str">
        <f>'2011'!A21</f>
        <v>Coos</v>
      </c>
      <c r="B21" s="58" t="str">
        <f>'2002'!B21</f>
        <v>Coos Co. Animal Control</v>
      </c>
      <c r="C21" s="60">
        <v>634</v>
      </c>
      <c r="D21" s="60">
        <v>326</v>
      </c>
      <c r="E21" s="60"/>
      <c r="F21" s="60">
        <v>725</v>
      </c>
      <c r="G21" s="60">
        <v>1651</v>
      </c>
      <c r="H21" s="60"/>
      <c r="I21" s="60">
        <v>447</v>
      </c>
      <c r="J21" s="60"/>
      <c r="K21" s="60"/>
      <c r="L21" s="61">
        <v>513</v>
      </c>
      <c r="M21" s="60">
        <v>1174</v>
      </c>
      <c r="N21" s="60"/>
      <c r="O21" s="60"/>
      <c r="P21" s="60">
        <v>1202</v>
      </c>
      <c r="Q21" s="60"/>
      <c r="R21" s="475">
        <f t="shared" si="0"/>
        <v>0</v>
      </c>
      <c r="S21" s="60">
        <v>960</v>
      </c>
      <c r="T21" s="60">
        <v>2376</v>
      </c>
      <c r="U21" s="3">
        <v>0.46562500000000001</v>
      </c>
      <c r="V21" s="3">
        <v>0.49410774410774411</v>
      </c>
      <c r="W21" s="3">
        <v>0.51408872901678659</v>
      </c>
      <c r="Y21" s="475"/>
    </row>
    <row r="22" spans="1:25">
      <c r="A22" s="3" t="str">
        <f>'2011'!A22</f>
        <v>Curry</v>
      </c>
      <c r="B22" s="58" t="str">
        <f>'2002'!B22</f>
        <v>Curry Co. Animal Shelter</v>
      </c>
      <c r="C22" s="8">
        <v>111</v>
      </c>
      <c r="D22" s="8">
        <v>159</v>
      </c>
      <c r="E22" s="8"/>
      <c r="F22" s="8"/>
      <c r="G22" s="8"/>
      <c r="H22" s="8"/>
      <c r="I22" s="8">
        <v>176</v>
      </c>
      <c r="J22" s="8">
        <v>94</v>
      </c>
      <c r="K22" s="8"/>
      <c r="L22" s="59">
        <v>122</v>
      </c>
      <c r="M22" s="59"/>
      <c r="N22" s="59"/>
      <c r="O22" s="59"/>
      <c r="P22" s="59"/>
      <c r="Q22" s="59"/>
      <c r="R22" s="475">
        <f>J22/SUM(C22:E22)</f>
        <v>0.34814814814814815</v>
      </c>
      <c r="S22" s="8"/>
      <c r="T22" s="8"/>
      <c r="Y22" s="475"/>
    </row>
    <row r="23" spans="1:25">
      <c r="A23" s="3" t="str">
        <f>'2011'!A23</f>
        <v>Jackson</v>
      </c>
      <c r="B23" s="58" t="str">
        <f>'2002'!B23</f>
        <v>Committed Alliance to Strays</v>
      </c>
      <c r="C23" s="8"/>
      <c r="D23" s="8"/>
      <c r="E23" s="8"/>
      <c r="F23" s="8">
        <v>0</v>
      </c>
      <c r="G23" s="8">
        <v>387</v>
      </c>
      <c r="H23" s="8">
        <v>0</v>
      </c>
      <c r="I23" s="8"/>
      <c r="J23" s="8"/>
      <c r="K23" s="8"/>
      <c r="L23" s="59"/>
      <c r="M23" s="59">
        <v>385</v>
      </c>
      <c r="N23" s="59">
        <v>0</v>
      </c>
      <c r="O23" s="59">
        <v>0</v>
      </c>
      <c r="P23" s="59">
        <v>0</v>
      </c>
      <c r="Q23" s="59"/>
      <c r="R23" s="475" t="e">
        <f t="shared" si="0"/>
        <v>#DIV/0!</v>
      </c>
      <c r="S23" s="8"/>
      <c r="T23" s="8"/>
      <c r="Y23" s="475"/>
    </row>
    <row r="24" spans="1:25">
      <c r="A24" s="3" t="str">
        <f>'2011'!A24</f>
        <v>Polk</v>
      </c>
      <c r="B24" s="58" t="str">
        <f>'2002'!B24</f>
        <v>Dallas Animal Control</v>
      </c>
      <c r="C24" s="8"/>
      <c r="D24" s="8">
        <v>187</v>
      </c>
      <c r="E24" s="8"/>
      <c r="F24" s="8"/>
      <c r="G24" s="8"/>
      <c r="H24" s="8"/>
      <c r="I24" s="8">
        <v>17</v>
      </c>
      <c r="J24" s="8">
        <v>128</v>
      </c>
      <c r="K24" s="8">
        <v>30</v>
      </c>
      <c r="L24" s="59">
        <v>12</v>
      </c>
      <c r="M24" s="59"/>
      <c r="N24" s="59"/>
      <c r="O24" s="59"/>
      <c r="P24" s="59"/>
      <c r="Q24" s="59"/>
      <c r="R24" s="475">
        <f t="shared" si="0"/>
        <v>0.68449197860962563</v>
      </c>
      <c r="S24" s="8"/>
      <c r="T24" s="8"/>
      <c r="Y24" s="475"/>
    </row>
    <row r="25" spans="1:25">
      <c r="B25" s="58"/>
      <c r="C25" s="8"/>
      <c r="D25" s="8"/>
      <c r="E25" s="8"/>
      <c r="F25" s="8"/>
      <c r="G25" s="8"/>
      <c r="H25" s="8"/>
      <c r="I25" s="8"/>
      <c r="J25" s="8"/>
      <c r="K25" s="8"/>
      <c r="L25" s="59"/>
      <c r="M25" s="59"/>
      <c r="N25" s="59"/>
      <c r="O25" s="59"/>
      <c r="P25" s="59"/>
      <c r="Q25" s="59"/>
      <c r="R25" s="475"/>
      <c r="S25" s="8"/>
      <c r="T25" s="8"/>
      <c r="Y25" s="475"/>
    </row>
    <row r="26" spans="1:25">
      <c r="B26" s="58"/>
      <c r="C26" s="8"/>
      <c r="D26" s="8"/>
      <c r="E26" s="8"/>
      <c r="F26" s="8"/>
      <c r="G26" s="8"/>
      <c r="H26" s="8"/>
      <c r="I26" s="8"/>
      <c r="J26" s="8"/>
      <c r="K26" s="8"/>
      <c r="L26" s="59"/>
      <c r="M26" s="59"/>
      <c r="N26" s="59"/>
      <c r="O26" s="59"/>
      <c r="P26" s="59"/>
      <c r="Q26" s="59"/>
      <c r="R26" s="475"/>
      <c r="S26" s="8"/>
      <c r="T26" s="8"/>
      <c r="Y26" s="475"/>
    </row>
    <row r="27" spans="1:25">
      <c r="A27" s="3" t="str">
        <f>'2011'!A27</f>
        <v>Douglas</v>
      </c>
      <c r="B27" s="58" t="str">
        <f>'2002'!B27</f>
        <v>Douglas Co. Animal Control**</v>
      </c>
      <c r="C27" s="60">
        <v>2179</v>
      </c>
      <c r="D27" s="60"/>
      <c r="E27" s="60"/>
      <c r="F27" s="60">
        <v>2963</v>
      </c>
      <c r="G27" s="60"/>
      <c r="H27" s="60"/>
      <c r="I27" s="60">
        <v>680</v>
      </c>
      <c r="J27" s="60">
        <v>429</v>
      </c>
      <c r="K27" s="60"/>
      <c r="L27" s="61">
        <v>1066</v>
      </c>
      <c r="M27" s="61">
        <v>556</v>
      </c>
      <c r="N27" s="61">
        <v>37</v>
      </c>
      <c r="O27" s="61"/>
      <c r="P27" s="61">
        <v>2370</v>
      </c>
      <c r="Q27" s="61"/>
      <c r="R27" s="475">
        <f t="shared" si="0"/>
        <v>0.19687930243230839</v>
      </c>
      <c r="S27" s="60"/>
      <c r="T27" s="60"/>
      <c r="Y27" s="475"/>
    </row>
    <row r="28" spans="1:25">
      <c r="A28" s="3" t="str">
        <f>'2011'!A28</f>
        <v>Yamhill</v>
      </c>
      <c r="B28" s="58" t="str">
        <f>'2002'!B28</f>
        <v>Evergreen-Doe Humane Society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1"/>
      <c r="N28" s="61"/>
      <c r="O28" s="61"/>
      <c r="P28" s="61"/>
      <c r="Q28" s="61"/>
      <c r="R28" s="475" t="e">
        <f t="shared" si="0"/>
        <v>#DIV/0!</v>
      </c>
      <c r="S28" s="60"/>
      <c r="T28" s="60"/>
      <c r="Y28" s="475"/>
    </row>
    <row r="29" spans="1:25">
      <c r="A29" s="3" t="str">
        <f>'2011'!A29</f>
        <v>Clackamas</v>
      </c>
      <c r="B29" s="58" t="str">
        <f>'2002'!B29</f>
        <v>Family Dogs New Life</v>
      </c>
      <c r="C29" s="60">
        <v>283</v>
      </c>
      <c r="D29" s="60">
        <v>0</v>
      </c>
      <c r="E29" s="60">
        <v>108</v>
      </c>
      <c r="F29" s="60"/>
      <c r="G29" s="60"/>
      <c r="H29" s="60"/>
      <c r="I29" s="60">
        <v>374</v>
      </c>
      <c r="J29" s="60">
        <v>8</v>
      </c>
      <c r="K29" s="60">
        <v>6</v>
      </c>
      <c r="L29" s="61">
        <v>3</v>
      </c>
      <c r="M29" s="61"/>
      <c r="N29" s="61"/>
      <c r="O29" s="61"/>
      <c r="P29" s="61"/>
      <c r="Q29" s="61"/>
      <c r="R29" s="475">
        <f t="shared" si="0"/>
        <v>2.0460358056265986E-2</v>
      </c>
      <c r="S29" s="60"/>
      <c r="T29" s="60"/>
      <c r="Y29" s="475"/>
    </row>
    <row r="30" spans="1:25">
      <c r="A30" s="3" t="str">
        <f>'2011'!A30</f>
        <v>Lane</v>
      </c>
      <c r="B30" s="58" t="str">
        <f>'2002'!B30</f>
        <v>Florence Humane Society</v>
      </c>
      <c r="C30" s="60">
        <v>109</v>
      </c>
      <c r="D30" s="60">
        <v>168</v>
      </c>
      <c r="E30" s="60"/>
      <c r="F30" s="60">
        <v>82</v>
      </c>
      <c r="G30" s="60">
        <v>149</v>
      </c>
      <c r="H30" s="60"/>
      <c r="I30" s="60">
        <v>164</v>
      </c>
      <c r="J30" s="60">
        <v>109</v>
      </c>
      <c r="K30" s="60">
        <v>28</v>
      </c>
      <c r="L30" s="61"/>
      <c r="M30" s="61">
        <v>405</v>
      </c>
      <c r="N30" s="61">
        <v>14</v>
      </c>
      <c r="O30" s="61"/>
      <c r="P30" s="61">
        <v>12</v>
      </c>
      <c r="Q30" s="61"/>
      <c r="R30" s="475">
        <f t="shared" si="0"/>
        <v>0.39350180505415161</v>
      </c>
      <c r="S30" s="60"/>
      <c r="T30" s="60"/>
      <c r="Y30" s="475"/>
    </row>
    <row r="31" spans="1:25">
      <c r="A31" s="3" t="str">
        <f>'2011'!A31</f>
        <v>Klamath</v>
      </c>
      <c r="B31" s="58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  <c r="R31" s="475" t="e">
        <f t="shared" si="0"/>
        <v>#DIV/0!</v>
      </c>
      <c r="S31" s="60"/>
      <c r="T31" s="60"/>
      <c r="Y31" s="475"/>
    </row>
    <row r="32" spans="1:25">
      <c r="A32" s="3" t="str">
        <f>'2011'!A32</f>
        <v>Gilliam</v>
      </c>
      <c r="B32" s="58" t="str">
        <f>'2002'!B32</f>
        <v>Gilliam County Animal Control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1"/>
      <c r="P32" s="61"/>
      <c r="Q32" s="61"/>
      <c r="R32" s="475" t="e">
        <f t="shared" si="0"/>
        <v>#DIV/0!</v>
      </c>
      <c r="S32" s="60"/>
      <c r="T32" s="60"/>
      <c r="Y32" s="475"/>
    </row>
    <row r="33" spans="1:25">
      <c r="A33" s="3" t="str">
        <f>'2011'!A33</f>
        <v>Multnomah</v>
      </c>
      <c r="B33" s="58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1"/>
      <c r="N33" s="61"/>
      <c r="O33" s="61"/>
      <c r="P33" s="61"/>
      <c r="Q33" s="61"/>
      <c r="R33" s="475" t="e">
        <f t="shared" si="0"/>
        <v>#DIV/0!</v>
      </c>
      <c r="S33" s="60"/>
      <c r="T33" s="60"/>
      <c r="Y33" s="475"/>
    </row>
    <row r="34" spans="1:25">
      <c r="A34" s="3" t="str">
        <f>'2011'!A34</f>
        <v>Lane</v>
      </c>
      <c r="B34" s="58" t="str">
        <f>'2002'!B34</f>
        <v>Greenhill Humane Society</v>
      </c>
      <c r="C34" s="60">
        <f>('2000'!D34+'2002'!C34)/2</f>
        <v>912</v>
      </c>
      <c r="D34" s="60">
        <f>('2000'!E34+'2002'!D34)/2</f>
        <v>130.5</v>
      </c>
      <c r="E34" s="60">
        <f>('2000'!F34+'2002'!E34)/2</f>
        <v>0</v>
      </c>
      <c r="F34" s="60">
        <f>('2000'!G34+'2002'!F34)/2</f>
        <v>1826</v>
      </c>
      <c r="G34" s="60">
        <f>('2000'!H34+'2002'!G34)/2</f>
        <v>381.5</v>
      </c>
      <c r="H34" s="60">
        <f>('2000'!I34+'2002'!H34)/2</f>
        <v>0</v>
      </c>
      <c r="I34" s="60">
        <f>('2000'!J34+'2002'!I34)/2</f>
        <v>720</v>
      </c>
      <c r="J34" s="60">
        <f>('2000'!K34+'2002'!J34)/2</f>
        <v>26</v>
      </c>
      <c r="K34" s="60">
        <f>('2000'!L34+'2002'!K34)/2</f>
        <v>8.5</v>
      </c>
      <c r="L34" s="60">
        <f>('2000'!M34+'2002'!L34)/2</f>
        <v>123.5</v>
      </c>
      <c r="M34" s="60">
        <f>('2000'!N34+'2002'!M34)/2</f>
        <v>1231</v>
      </c>
      <c r="N34" s="60">
        <f>('2000'!O34+'2002'!N34)/2</f>
        <v>14.5</v>
      </c>
      <c r="O34" s="60">
        <f>('2000'!P34+'2002'!O34)/2</f>
        <v>1</v>
      </c>
      <c r="P34" s="60">
        <f>('2000'!Q34+'2002'!P34)/2</f>
        <v>546</v>
      </c>
      <c r="Q34" s="60"/>
      <c r="R34" s="475">
        <f t="shared" si="0"/>
        <v>2.4940047961630695E-2</v>
      </c>
      <c r="S34" s="60"/>
      <c r="T34" s="60"/>
      <c r="Y34" s="475"/>
    </row>
    <row r="35" spans="1:25">
      <c r="A35" s="3" t="str">
        <f>'2011'!A35</f>
        <v>Harney</v>
      </c>
      <c r="B35" s="58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475" t="e">
        <f t="shared" si="0"/>
        <v>#DIV/0!</v>
      </c>
      <c r="S35" s="60"/>
      <c r="T35" s="60"/>
      <c r="Y35" s="475"/>
    </row>
    <row r="36" spans="1:25">
      <c r="A36" s="3" t="str">
        <f>'2011'!A36</f>
        <v>Harney</v>
      </c>
      <c r="B36" s="58" t="str">
        <f>'2002'!B36</f>
        <v>Harney County Veterinary Clinic</v>
      </c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61"/>
      <c r="N36" s="61"/>
      <c r="O36" s="61"/>
      <c r="P36" s="61"/>
      <c r="Q36" s="61"/>
      <c r="R36" s="475" t="e">
        <f t="shared" si="0"/>
        <v>#DIV/0!</v>
      </c>
      <c r="S36" s="60"/>
      <c r="T36" s="60"/>
      <c r="Y36" s="475"/>
    </row>
    <row r="37" spans="1:25">
      <c r="A37" s="3" t="str">
        <f>'2011'!A37</f>
        <v>Benton</v>
      </c>
      <c r="B37" s="58" t="str">
        <f>'2002'!B37</f>
        <v>Heartland Humane Society</v>
      </c>
      <c r="C37" s="60">
        <v>251</v>
      </c>
      <c r="D37" s="60">
        <v>501</v>
      </c>
      <c r="E37" s="60">
        <v>0</v>
      </c>
      <c r="F37" s="60">
        <v>1036</v>
      </c>
      <c r="G37" s="60">
        <v>394</v>
      </c>
      <c r="H37" s="60"/>
      <c r="I37" s="60">
        <v>326</v>
      </c>
      <c r="J37" s="60">
        <v>321</v>
      </c>
      <c r="K37" s="60"/>
      <c r="L37" s="61">
        <v>90</v>
      </c>
      <c r="M37" s="61">
        <v>773</v>
      </c>
      <c r="N37" s="61">
        <v>42</v>
      </c>
      <c r="O37" s="61"/>
      <c r="P37" s="61">
        <v>528</v>
      </c>
      <c r="Q37" s="61"/>
      <c r="R37" s="475">
        <f t="shared" si="0"/>
        <v>0.42686170212765956</v>
      </c>
      <c r="S37" s="60"/>
      <c r="T37" s="60"/>
      <c r="Y37" s="475"/>
    </row>
    <row r="38" spans="1:25">
      <c r="A38" s="3" t="str">
        <f>'2011'!A38</f>
        <v>Wasco</v>
      </c>
      <c r="B38" s="58" t="str">
        <f>'2002'!B38</f>
        <v>Home at Last Animal Friends</v>
      </c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61"/>
      <c r="N38" s="61"/>
      <c r="O38" s="61"/>
      <c r="P38" s="61"/>
      <c r="Q38" s="61"/>
      <c r="R38" s="475" t="e">
        <f t="shared" si="0"/>
        <v>#DIV/0!</v>
      </c>
      <c r="S38" s="60"/>
      <c r="T38" s="60"/>
      <c r="Y38" s="475"/>
    </row>
    <row r="40" spans="1:25">
      <c r="A40" s="3" t="str">
        <f>'2011'!A40</f>
        <v>Hood River</v>
      </c>
      <c r="B40" s="58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1"/>
      <c r="N40" s="61"/>
      <c r="O40" s="61"/>
      <c r="P40" s="61"/>
      <c r="Q40" s="61"/>
      <c r="R40" s="475" t="e">
        <f t="shared" si="0"/>
        <v>#DIV/0!</v>
      </c>
      <c r="S40" s="60"/>
      <c r="T40" s="60"/>
      <c r="Y40" s="475"/>
    </row>
    <row r="41" spans="1:25">
      <c r="A41" s="3" t="str">
        <f>'2011'!A41</f>
        <v>Hood River</v>
      </c>
      <c r="B41" s="58" t="str">
        <f>'2002'!B41</f>
        <v>Hood River County Animal Control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1"/>
      <c r="N41" s="61"/>
      <c r="O41" s="61"/>
      <c r="P41" s="61"/>
      <c r="Q41" s="61"/>
      <c r="R41" s="475" t="e">
        <f t="shared" si="0"/>
        <v>#DIV/0!</v>
      </c>
      <c r="S41" s="60"/>
      <c r="T41" s="60"/>
      <c r="Y41" s="475"/>
    </row>
    <row r="42" spans="1:25">
      <c r="B42" s="58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61"/>
      <c r="N42" s="61"/>
      <c r="O42" s="61"/>
      <c r="P42" s="61"/>
      <c r="Q42" s="61"/>
      <c r="R42" s="475"/>
      <c r="S42" s="60"/>
      <c r="T42" s="60"/>
      <c r="Y42" s="475"/>
    </row>
    <row r="43" spans="1:25">
      <c r="A43" s="3" t="str">
        <f>'2011'!A43</f>
        <v>Deschutes</v>
      </c>
      <c r="B43" s="58" t="str">
        <f>'2002'!B43</f>
        <v>H. S.  of Central OR</v>
      </c>
      <c r="C43" s="60">
        <v>579</v>
      </c>
      <c r="D43" s="60">
        <v>1521</v>
      </c>
      <c r="E43" s="60"/>
      <c r="F43" s="60">
        <v>985</v>
      </c>
      <c r="G43" s="60">
        <v>297</v>
      </c>
      <c r="H43" s="60">
        <v>24</v>
      </c>
      <c r="I43" s="60">
        <v>782</v>
      </c>
      <c r="J43" s="60">
        <v>991</v>
      </c>
      <c r="K43" s="60">
        <v>166</v>
      </c>
      <c r="L43" s="61">
        <v>161</v>
      </c>
      <c r="M43" s="61">
        <v>1121</v>
      </c>
      <c r="N43" s="61">
        <v>45</v>
      </c>
      <c r="O43" s="61"/>
      <c r="P43" s="61">
        <v>137</v>
      </c>
      <c r="Q43" s="61"/>
      <c r="R43" s="475">
        <f t="shared" si="0"/>
        <v>0.47190476190476188</v>
      </c>
      <c r="S43" s="60"/>
      <c r="T43" s="60"/>
      <c r="Y43" s="475"/>
    </row>
    <row r="44" spans="1:25">
      <c r="A44" s="3" t="str">
        <f>'2011'!A44</f>
        <v>Crook</v>
      </c>
      <c r="B44" s="58" t="str">
        <f>'2002'!B44</f>
        <v>H. S.  of the Ochocos</v>
      </c>
      <c r="C44" s="60">
        <v>220</v>
      </c>
      <c r="D44" s="60">
        <v>376</v>
      </c>
      <c r="E44" s="60">
        <v>0</v>
      </c>
      <c r="F44" s="60">
        <v>212</v>
      </c>
      <c r="G44" s="60">
        <v>218</v>
      </c>
      <c r="H44" s="60">
        <v>0</v>
      </c>
      <c r="I44" s="60">
        <v>224</v>
      </c>
      <c r="J44" s="60">
        <v>122</v>
      </c>
      <c r="K44" s="60">
        <v>90</v>
      </c>
      <c r="L44" s="61">
        <v>110</v>
      </c>
      <c r="M44" s="61">
        <v>165</v>
      </c>
      <c r="N44" s="61">
        <v>8</v>
      </c>
      <c r="O44" s="61">
        <v>12</v>
      </c>
      <c r="P44" s="61">
        <v>198</v>
      </c>
      <c r="Q44" s="61"/>
      <c r="R44" s="475">
        <f t="shared" si="0"/>
        <v>0.20469798657718122</v>
      </c>
      <c r="S44" s="60"/>
      <c r="T44" s="60"/>
      <c r="Y44" s="475"/>
    </row>
    <row r="45" spans="1:25">
      <c r="A45" s="3" t="str">
        <f>'2011'!A45</f>
        <v>Deschutes</v>
      </c>
      <c r="B45" s="58" t="str">
        <f>'2002'!B45</f>
        <v>H. S. of Redmond</v>
      </c>
      <c r="C45" s="60">
        <v>284</v>
      </c>
      <c r="D45" s="60">
        <v>456</v>
      </c>
      <c r="E45" s="60"/>
      <c r="F45" s="60">
        <v>187</v>
      </c>
      <c r="G45" s="60">
        <v>219</v>
      </c>
      <c r="H45" s="60"/>
      <c r="I45" s="60">
        <v>263</v>
      </c>
      <c r="J45" s="60">
        <v>296</v>
      </c>
      <c r="K45" s="60"/>
      <c r="L45" s="61">
        <v>170</v>
      </c>
      <c r="M45" s="61">
        <v>259</v>
      </c>
      <c r="N45" s="61">
        <v>8</v>
      </c>
      <c r="O45" s="61"/>
      <c r="P45" s="61">
        <v>150</v>
      </c>
      <c r="Q45" s="61"/>
      <c r="R45" s="475">
        <f t="shared" si="0"/>
        <v>0.4</v>
      </c>
      <c r="S45" s="60"/>
      <c r="T45" s="60"/>
      <c r="Y45" s="475"/>
    </row>
    <row r="46" spans="1:25">
      <c r="A46" s="3" t="str">
        <f>'2011'!A46</f>
        <v>Marion/Polk</v>
      </c>
      <c r="B46" s="58" t="str">
        <f>'2002'!B46</f>
        <v>H. S.  of Willamette Valley</v>
      </c>
      <c r="C46" s="60">
        <v>1294</v>
      </c>
      <c r="D46" s="60">
        <v>2079</v>
      </c>
      <c r="E46" s="60"/>
      <c r="F46" s="60">
        <v>3852</v>
      </c>
      <c r="G46" s="60">
        <v>2919</v>
      </c>
      <c r="H46" s="60"/>
      <c r="I46" s="60">
        <v>1384</v>
      </c>
      <c r="J46" s="60">
        <v>682</v>
      </c>
      <c r="K46" s="60">
        <v>30</v>
      </c>
      <c r="L46" s="61">
        <v>1227</v>
      </c>
      <c r="M46" s="61">
        <v>1889</v>
      </c>
      <c r="N46" s="61">
        <v>80</v>
      </c>
      <c r="O46" s="61"/>
      <c r="P46" s="61">
        <v>4947</v>
      </c>
      <c r="Q46" s="61"/>
      <c r="R46" s="475">
        <f t="shared" si="0"/>
        <v>0.20219389267714202</v>
      </c>
      <c r="S46" s="60"/>
      <c r="T46" s="60"/>
      <c r="Y46" s="475"/>
    </row>
    <row r="47" spans="1:25">
      <c r="A47" s="3" t="str">
        <f>'2011'!A47</f>
        <v>Jackson</v>
      </c>
      <c r="B47" s="58" t="str">
        <f>'2002'!B47</f>
        <v>Jackson Co. Animal Control†</v>
      </c>
      <c r="C47" s="60">
        <v>780</v>
      </c>
      <c r="D47" s="60">
        <v>2083</v>
      </c>
      <c r="E47" s="60">
        <v>0</v>
      </c>
      <c r="F47" s="60">
        <v>411</v>
      </c>
      <c r="G47" s="60">
        <v>2678</v>
      </c>
      <c r="H47" s="60">
        <v>12</v>
      </c>
      <c r="I47" s="60">
        <v>1055</v>
      </c>
      <c r="J47" s="60">
        <v>810</v>
      </c>
      <c r="K47" s="60">
        <v>3</v>
      </c>
      <c r="L47" s="61">
        <v>808</v>
      </c>
      <c r="M47" s="61">
        <v>861</v>
      </c>
      <c r="N47" s="61">
        <v>43</v>
      </c>
      <c r="O47" s="61">
        <v>0</v>
      </c>
      <c r="P47" s="61">
        <v>1988</v>
      </c>
      <c r="Q47" s="61"/>
      <c r="R47" s="475">
        <f t="shared" si="0"/>
        <v>0.28292001397135874</v>
      </c>
      <c r="S47" s="60"/>
      <c r="T47" s="60"/>
      <c r="Y47" s="475"/>
    </row>
    <row r="48" spans="1:25">
      <c r="A48" s="3" t="str">
        <f>'2011'!A48</f>
        <v>Jefferson</v>
      </c>
      <c r="B48" s="58" t="str">
        <f>'2002'!B48</f>
        <v>Jefferson Co. Kennels</v>
      </c>
      <c r="C48" s="60">
        <v>89</v>
      </c>
      <c r="D48" s="60">
        <v>177</v>
      </c>
      <c r="E48" s="60"/>
      <c r="F48" s="60">
        <v>2</v>
      </c>
      <c r="G48" s="60">
        <v>20</v>
      </c>
      <c r="H48" s="60"/>
      <c r="I48" s="60">
        <v>70</v>
      </c>
      <c r="J48" s="60">
        <v>134</v>
      </c>
      <c r="K48" s="60"/>
      <c r="L48" s="61">
        <v>177</v>
      </c>
      <c r="M48" s="61">
        <v>6</v>
      </c>
      <c r="N48" s="61"/>
      <c r="O48" s="61"/>
      <c r="P48" s="61">
        <v>16</v>
      </c>
      <c r="Q48" s="61"/>
      <c r="R48" s="475">
        <f t="shared" si="0"/>
        <v>0.50375939849624063</v>
      </c>
      <c r="S48" s="60"/>
      <c r="T48" s="60"/>
      <c r="Y48" s="475"/>
    </row>
    <row r="49" spans="1:25">
      <c r="A49" s="3" t="str">
        <f>'2011'!A49</f>
        <v>Josephine</v>
      </c>
      <c r="B49" s="58" t="str">
        <f>'2002'!B49</f>
        <v>Josephine Co. Protection</v>
      </c>
      <c r="C49" s="60">
        <v>474</v>
      </c>
      <c r="D49" s="60">
        <v>917</v>
      </c>
      <c r="E49" s="60"/>
      <c r="F49" s="60">
        <v>82</v>
      </c>
      <c r="G49" s="60">
        <v>539</v>
      </c>
      <c r="H49" s="60"/>
      <c r="I49" s="60">
        <v>227</v>
      </c>
      <c r="J49" s="60">
        <v>171</v>
      </c>
      <c r="K49" s="60"/>
      <c r="L49" s="61">
        <v>891</v>
      </c>
      <c r="M49" s="61">
        <v>53</v>
      </c>
      <c r="N49" s="61">
        <v>5</v>
      </c>
      <c r="O49" s="61"/>
      <c r="P49" s="61">
        <v>590</v>
      </c>
      <c r="Q49" s="61"/>
      <c r="R49" s="475">
        <f t="shared" si="0"/>
        <v>0.12293314162473042</v>
      </c>
      <c r="S49" s="60"/>
      <c r="T49" s="60"/>
      <c r="Y49" s="475"/>
    </row>
    <row r="50" spans="1:25">
      <c r="A50" s="3" t="str">
        <f>'2011'!A50</f>
        <v>Klamath</v>
      </c>
      <c r="B50" s="58" t="str">
        <f>'2002'!B50</f>
        <v>Klamath Falls Humane Society</v>
      </c>
      <c r="C50" s="60">
        <v>1223</v>
      </c>
      <c r="D50" s="60">
        <v>1048</v>
      </c>
      <c r="E50" s="60"/>
      <c r="F50" s="60">
        <v>768</v>
      </c>
      <c r="G50" s="60">
        <v>769</v>
      </c>
      <c r="H50" s="60"/>
      <c r="I50" s="60">
        <v>695</v>
      </c>
      <c r="J50" s="60">
        <v>425</v>
      </c>
      <c r="K50" s="60">
        <v>19</v>
      </c>
      <c r="L50" s="61">
        <v>1132</v>
      </c>
      <c r="M50" s="61">
        <v>238</v>
      </c>
      <c r="N50" s="61"/>
      <c r="O50" s="61">
        <v>81</v>
      </c>
      <c r="P50" s="61">
        <v>1218</v>
      </c>
      <c r="Q50" s="61"/>
      <c r="R50" s="475">
        <f t="shared" si="0"/>
        <v>0.18714222809335096</v>
      </c>
      <c r="S50" s="60"/>
      <c r="T50" s="60"/>
      <c r="Y50" s="475"/>
    </row>
    <row r="51" spans="1:25">
      <c r="A51" s="3" t="str">
        <f>'2011'!A51</f>
        <v>Lake</v>
      </c>
      <c r="B51" s="58" t="str">
        <f>'2002'!B51</f>
        <v>Lakeview Animal Hospital</v>
      </c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61"/>
      <c r="N51" s="61"/>
      <c r="O51" s="61"/>
      <c r="P51" s="61"/>
      <c r="Q51" s="61"/>
      <c r="R51" s="475" t="e">
        <f t="shared" si="0"/>
        <v>#DIV/0!</v>
      </c>
      <c r="S51" s="60"/>
      <c r="T51" s="60"/>
      <c r="Y51" s="475"/>
    </row>
    <row r="52" spans="1:25">
      <c r="A52" s="3" t="str">
        <f>'2011'!A52</f>
        <v>Lane</v>
      </c>
      <c r="B52" s="58" t="str">
        <f>'2002'!B52</f>
        <v>Lane Co. Animal Control</v>
      </c>
      <c r="C52" s="60">
        <v>0</v>
      </c>
      <c r="D52" s="60">
        <f>T52-C52</f>
        <v>1565</v>
      </c>
      <c r="E52" s="60">
        <v>0</v>
      </c>
      <c r="F52" s="60">
        <v>0</v>
      </c>
      <c r="G52" s="60">
        <v>1785</v>
      </c>
      <c r="H52" s="60">
        <v>0</v>
      </c>
      <c r="I52" s="60">
        <v>416</v>
      </c>
      <c r="J52" s="60">
        <v>600</v>
      </c>
      <c r="K52" s="60">
        <v>0</v>
      </c>
      <c r="L52" s="61">
        <v>549</v>
      </c>
      <c r="M52" s="61">
        <v>220</v>
      </c>
      <c r="N52" s="61">
        <v>0</v>
      </c>
      <c r="O52" s="61">
        <v>0</v>
      </c>
      <c r="P52" s="61">
        <v>2007</v>
      </c>
      <c r="Q52" s="61"/>
      <c r="R52" s="475">
        <f t="shared" si="0"/>
        <v>0.38338658146964855</v>
      </c>
      <c r="S52" s="60">
        <f>SUM(C52:E52)</f>
        <v>1565</v>
      </c>
      <c r="T52" s="60">
        <f>SUM(I52:L52)</f>
        <v>1565</v>
      </c>
      <c r="Y52" s="475"/>
    </row>
    <row r="53" spans="1:25">
      <c r="A53" s="3" t="str">
        <f>'2011'!A53</f>
        <v>Lincoln</v>
      </c>
      <c r="B53" s="58" t="str">
        <f>'2002'!B53</f>
        <v>Lincoln Co. Animal Control</v>
      </c>
      <c r="C53" s="60"/>
      <c r="D53" s="60"/>
      <c r="E53" s="60"/>
      <c r="F53" s="60"/>
      <c r="G53" s="60"/>
      <c r="H53" s="60"/>
      <c r="I53" s="60"/>
      <c r="J53" s="60"/>
      <c r="K53" s="60"/>
      <c r="L53" s="61">
        <v>83</v>
      </c>
      <c r="M53" s="61"/>
      <c r="N53" s="61"/>
      <c r="O53" s="61"/>
      <c r="P53" s="61">
        <v>227</v>
      </c>
      <c r="Q53" s="61"/>
      <c r="R53" s="475" t="e">
        <f t="shared" si="0"/>
        <v>#DIV/0!</v>
      </c>
      <c r="S53" s="60"/>
      <c r="T53" s="60"/>
      <c r="Y53" s="475"/>
    </row>
    <row r="54" spans="1:25">
      <c r="A54" s="3" t="str">
        <f>'2011'!A54</f>
        <v>Linn</v>
      </c>
      <c r="B54" s="58" t="str">
        <f>'2002'!B54</f>
        <v>Linn Co. Dog Control</v>
      </c>
      <c r="C54" s="60">
        <v>467</v>
      </c>
      <c r="D54" s="60">
        <v>981</v>
      </c>
      <c r="E54" s="60"/>
      <c r="F54" s="60">
        <v>166</v>
      </c>
      <c r="G54" s="60"/>
      <c r="H54" s="60"/>
      <c r="I54" s="60">
        <v>163</v>
      </c>
      <c r="J54" s="60">
        <v>374</v>
      </c>
      <c r="K54" s="60">
        <v>209</v>
      </c>
      <c r="L54" s="61">
        <v>699</v>
      </c>
      <c r="M54" s="61"/>
      <c r="N54" s="61"/>
      <c r="O54" s="61"/>
      <c r="P54" s="61">
        <v>166</v>
      </c>
      <c r="Q54" s="61"/>
      <c r="R54" s="475">
        <f t="shared" si="0"/>
        <v>0.25828729281767954</v>
      </c>
      <c r="S54" s="60"/>
      <c r="T54" s="60"/>
      <c r="Y54" s="475"/>
    </row>
    <row r="55" spans="1:25">
      <c r="B55" s="58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61"/>
      <c r="N55" s="61"/>
      <c r="O55" s="61"/>
      <c r="P55" s="61"/>
      <c r="Q55" s="61"/>
      <c r="R55" s="475"/>
      <c r="S55" s="60"/>
      <c r="T55" s="60"/>
      <c r="Y55" s="475"/>
    </row>
    <row r="56" spans="1:25">
      <c r="A56" s="3" t="str">
        <f>'2011'!A56</f>
        <v>Jefferson</v>
      </c>
      <c r="B56" s="58"/>
      <c r="C56" s="60"/>
      <c r="D56" s="60"/>
      <c r="E56" s="60"/>
      <c r="F56" s="60"/>
      <c r="G56" s="60"/>
      <c r="H56" s="60"/>
      <c r="I56" s="60"/>
      <c r="J56" s="60"/>
      <c r="K56" s="60"/>
      <c r="L56" s="61"/>
      <c r="M56" s="61"/>
      <c r="N56" s="61"/>
      <c r="O56" s="61"/>
      <c r="P56" s="61"/>
      <c r="Q56" s="61"/>
      <c r="R56" s="475" t="e">
        <f t="shared" si="0"/>
        <v>#DIV/0!</v>
      </c>
      <c r="S56" s="60"/>
      <c r="T56" s="60"/>
      <c r="Y56" s="475"/>
    </row>
    <row r="57" spans="1:25">
      <c r="A57" s="3" t="str">
        <f>'2011'!A57</f>
        <v>Umatilla</v>
      </c>
      <c r="B57" s="58" t="str">
        <f>'2002'!B57</f>
        <v>Milton Freewater PD</v>
      </c>
      <c r="C57" s="60"/>
      <c r="D57" s="60">
        <v>100</v>
      </c>
      <c r="E57" s="60"/>
      <c r="F57" s="60"/>
      <c r="G57" s="60"/>
      <c r="H57" s="60"/>
      <c r="I57" s="60"/>
      <c r="J57" s="60"/>
      <c r="K57" s="60">
        <v>100</v>
      </c>
      <c r="L57" s="61"/>
      <c r="M57" s="61"/>
      <c r="N57" s="61"/>
      <c r="O57" s="61"/>
      <c r="P57" s="61"/>
      <c r="Q57" s="61"/>
      <c r="R57" s="475">
        <f t="shared" si="0"/>
        <v>0</v>
      </c>
      <c r="S57" s="60"/>
      <c r="T57" s="60"/>
      <c r="Y57" s="475"/>
    </row>
    <row r="58" spans="1:25">
      <c r="B58" s="58"/>
      <c r="C58" s="60"/>
      <c r="D58" s="60"/>
      <c r="E58" s="60"/>
      <c r="F58" s="60"/>
      <c r="G58" s="60"/>
      <c r="H58" s="60"/>
      <c r="I58" s="60"/>
      <c r="J58" s="60"/>
      <c r="K58" s="60"/>
      <c r="L58" s="61"/>
      <c r="M58" s="61"/>
      <c r="N58" s="61"/>
      <c r="O58" s="61"/>
      <c r="P58" s="61"/>
      <c r="Q58" s="61"/>
      <c r="R58" s="475"/>
      <c r="S58" s="60"/>
      <c r="T58" s="60"/>
      <c r="Y58" s="475"/>
    </row>
    <row r="59" spans="1:25">
      <c r="A59" s="3" t="str">
        <f>'2011'!A59</f>
        <v>Marion</v>
      </c>
      <c r="R59" s="475" t="e">
        <f t="shared" si="0"/>
        <v>#DIV/0!</v>
      </c>
      <c r="S59" s="60"/>
      <c r="T59" s="60"/>
      <c r="Y59" s="475"/>
    </row>
    <row r="60" spans="1:25">
      <c r="A60" s="3" t="str">
        <f>'2011'!A60</f>
        <v>Polk</v>
      </c>
      <c r="B60" s="58" t="str">
        <f>'2002'!B60</f>
        <v>Monmouth PD</v>
      </c>
      <c r="C60" s="60"/>
      <c r="D60" s="60">
        <v>46</v>
      </c>
      <c r="E60" s="60"/>
      <c r="F60" s="60"/>
      <c r="G60" s="60"/>
      <c r="H60" s="60"/>
      <c r="I60" s="60"/>
      <c r="J60" s="60">
        <v>32</v>
      </c>
      <c r="K60" s="60"/>
      <c r="L60" s="61"/>
      <c r="M60" s="61"/>
      <c r="N60" s="61"/>
      <c r="O60" s="61"/>
      <c r="P60" s="61"/>
      <c r="Q60" s="61"/>
      <c r="R60" s="475">
        <f t="shared" si="0"/>
        <v>0.69565217391304346</v>
      </c>
      <c r="S60" s="60"/>
      <c r="T60" s="60"/>
      <c r="Y60" s="475"/>
    </row>
    <row r="61" spans="1:25">
      <c r="A61" s="3" t="str">
        <f>'2011'!A61</f>
        <v>Multnomah</v>
      </c>
      <c r="B61" s="58" t="str">
        <f>'2002'!B61</f>
        <v>Multnomah Co. Animal Control</v>
      </c>
      <c r="C61" s="60">
        <v>2444</v>
      </c>
      <c r="D61" s="60">
        <v>2445</v>
      </c>
      <c r="E61" s="60">
        <v>0</v>
      </c>
      <c r="F61" s="60">
        <v>2026</v>
      </c>
      <c r="G61" s="60">
        <v>2026</v>
      </c>
      <c r="H61" s="60"/>
      <c r="I61" s="60">
        <v>951</v>
      </c>
      <c r="J61" s="60">
        <v>1590</v>
      </c>
      <c r="K61" s="60">
        <v>292</v>
      </c>
      <c r="L61" s="61">
        <v>2056</v>
      </c>
      <c r="M61" s="61">
        <v>1084</v>
      </c>
      <c r="N61" s="61">
        <v>120</v>
      </c>
      <c r="O61" s="61">
        <v>0</v>
      </c>
      <c r="P61" s="61">
        <v>2848</v>
      </c>
      <c r="Q61" s="61"/>
      <c r="R61" s="475">
        <f t="shared" si="0"/>
        <v>0.32521988136633256</v>
      </c>
      <c r="S61" s="60"/>
      <c r="T61" s="60"/>
      <c r="Y61" s="475"/>
    </row>
    <row r="62" spans="1:25">
      <c r="A62" s="3" t="str">
        <f>'2011'!A62</f>
        <v>Douglas</v>
      </c>
      <c r="B62" s="58" t="str">
        <f>'2002'!B62</f>
        <v>New Beginnings SPCA</v>
      </c>
      <c r="C62" s="60"/>
      <c r="D62" s="60"/>
      <c r="E62" s="60"/>
      <c r="F62" s="60"/>
      <c r="G62" s="60"/>
      <c r="H62" s="60"/>
      <c r="I62" s="60"/>
      <c r="J62" s="60"/>
      <c r="K62" s="60"/>
      <c r="L62" s="61"/>
      <c r="M62" s="61"/>
      <c r="N62" s="61"/>
      <c r="O62" s="61"/>
      <c r="P62" s="61"/>
      <c r="Q62" s="61"/>
      <c r="R62" s="475" t="e">
        <f t="shared" si="0"/>
        <v>#DIV/0!</v>
      </c>
      <c r="S62" s="60"/>
      <c r="T62" s="60"/>
      <c r="Y62" s="475"/>
    </row>
    <row r="63" spans="1:25">
      <c r="A63" s="3" t="str">
        <f>'2011'!A63</f>
        <v>Clackamas</v>
      </c>
      <c r="B63" s="58" t="str">
        <f>'2002'!B63</f>
        <v>Newberg Police Department</v>
      </c>
      <c r="C63" s="60">
        <v>45</v>
      </c>
      <c r="D63" s="60">
        <v>185</v>
      </c>
      <c r="E63" s="60">
        <v>0</v>
      </c>
      <c r="F63" s="60">
        <v>46</v>
      </c>
      <c r="G63" s="60">
        <v>44</v>
      </c>
      <c r="H63" s="60">
        <v>0</v>
      </c>
      <c r="I63" s="60">
        <v>40</v>
      </c>
      <c r="J63" s="60">
        <v>157</v>
      </c>
      <c r="K63" s="60">
        <v>0</v>
      </c>
      <c r="L63" s="61">
        <v>0</v>
      </c>
      <c r="M63" s="61">
        <v>45</v>
      </c>
      <c r="N63" s="61">
        <v>6</v>
      </c>
      <c r="O63" s="61">
        <v>0</v>
      </c>
      <c r="P63" s="61">
        <v>39</v>
      </c>
      <c r="Q63" s="61"/>
      <c r="R63" s="475">
        <f t="shared" si="0"/>
        <v>0.68260869565217386</v>
      </c>
      <c r="S63" s="60"/>
      <c r="T63" s="60"/>
      <c r="Y63" s="475"/>
    </row>
    <row r="64" spans="1:25">
      <c r="B64" s="58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  <c r="R64" s="475"/>
      <c r="S64" s="60"/>
      <c r="T64" s="60"/>
      <c r="Y64" s="475"/>
    </row>
    <row r="65" spans="1:25">
      <c r="A65" s="3" t="str">
        <f>'2011'!A65</f>
        <v>Multnomah</v>
      </c>
      <c r="B65" s="58"/>
      <c r="C65" s="60"/>
      <c r="D65" s="60"/>
      <c r="E65" s="60"/>
      <c r="F65" s="60"/>
      <c r="G65" s="60"/>
      <c r="H65" s="60"/>
      <c r="I65" s="60"/>
      <c r="J65" s="60"/>
      <c r="K65" s="60"/>
      <c r="L65" s="61"/>
      <c r="M65" s="61"/>
      <c r="N65" s="61"/>
      <c r="O65" s="61"/>
      <c r="P65" s="61"/>
      <c r="Q65" s="61"/>
      <c r="R65" s="475" t="e">
        <f t="shared" si="0"/>
        <v>#DIV/0!</v>
      </c>
      <c r="S65" s="60"/>
      <c r="T65" s="60"/>
      <c r="Y65" s="475"/>
    </row>
    <row r="66" spans="1:25">
      <c r="A66" s="3" t="str">
        <f>'2011'!A66</f>
        <v>Multnomah</v>
      </c>
      <c r="B66" s="58" t="str">
        <f>'2002'!B66</f>
        <v>Oregon Humane Society</v>
      </c>
      <c r="C66" s="60">
        <v>2798</v>
      </c>
      <c r="D66" s="60">
        <v>1052</v>
      </c>
      <c r="E66" s="60">
        <v>1089</v>
      </c>
      <c r="F66" s="60">
        <v>4134</v>
      </c>
      <c r="G66" s="60">
        <v>5051</v>
      </c>
      <c r="H66" s="60">
        <v>0</v>
      </c>
      <c r="I66" s="60">
        <v>3464</v>
      </c>
      <c r="J66" s="60">
        <v>111</v>
      </c>
      <c r="K66" s="60">
        <v>997</v>
      </c>
      <c r="L66" s="61">
        <v>365</v>
      </c>
      <c r="M66" s="61">
        <v>4856</v>
      </c>
      <c r="N66" s="61">
        <v>114</v>
      </c>
      <c r="O66" s="61">
        <v>89</v>
      </c>
      <c r="P66" s="61">
        <v>4066</v>
      </c>
      <c r="Q66" s="61"/>
      <c r="R66" s="475">
        <f t="shared" si="0"/>
        <v>2.2474185057703988E-2</v>
      </c>
      <c r="S66" s="60"/>
      <c r="T66" s="60"/>
      <c r="Y66" s="475"/>
    </row>
    <row r="67" spans="1:25">
      <c r="B67" s="58"/>
      <c r="C67" s="60"/>
      <c r="D67" s="60"/>
      <c r="E67" s="60"/>
      <c r="F67" s="60"/>
      <c r="G67" s="60"/>
      <c r="H67" s="60"/>
      <c r="I67" s="60"/>
      <c r="J67" s="60"/>
      <c r="K67" s="60"/>
      <c r="L67" s="61"/>
      <c r="M67" s="61"/>
      <c r="N67" s="61"/>
      <c r="O67" s="61"/>
      <c r="P67" s="61"/>
      <c r="Q67" s="61"/>
      <c r="R67" s="475"/>
      <c r="S67" s="60"/>
      <c r="T67" s="60"/>
      <c r="Y67" s="475"/>
    </row>
    <row r="68" spans="1:25">
      <c r="A68" s="3" t="str">
        <f>'2011'!A68</f>
        <v>Multnomah</v>
      </c>
      <c r="B68" s="58"/>
      <c r="C68" s="60"/>
      <c r="D68" s="60"/>
      <c r="E68" s="60"/>
      <c r="F68" s="60"/>
      <c r="G68" s="60"/>
      <c r="H68" s="60"/>
      <c r="I68" s="60"/>
      <c r="J68" s="60"/>
      <c r="K68" s="60"/>
      <c r="L68" s="61"/>
      <c r="M68" s="61"/>
      <c r="N68" s="61"/>
      <c r="O68" s="61"/>
      <c r="P68" s="61"/>
      <c r="Q68" s="61"/>
      <c r="R68" s="475" t="e">
        <f t="shared" si="0"/>
        <v>#DIV/0!</v>
      </c>
      <c r="S68" s="60"/>
      <c r="T68" s="60"/>
      <c r="Y68" s="475"/>
    </row>
    <row r="69" spans="1:25">
      <c r="A69" s="3" t="str">
        <f>'2011'!A69</f>
        <v>Coos</v>
      </c>
      <c r="B69" s="58"/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61"/>
      <c r="N69" s="61"/>
      <c r="O69" s="61"/>
      <c r="P69" s="61"/>
      <c r="Q69" s="61"/>
      <c r="R69" s="475" t="e">
        <f t="shared" si="0"/>
        <v>#DIV/0!</v>
      </c>
      <c r="S69" s="60"/>
      <c r="T69" s="60"/>
      <c r="Y69" s="475"/>
    </row>
    <row r="70" spans="1:25">
      <c r="A70" s="3" t="str">
        <f>'2011'!A70</f>
        <v>Benton</v>
      </c>
      <c r="B70" s="58" t="str">
        <f>'2002'!B70</f>
        <v>Pioneer Humane Society</v>
      </c>
      <c r="C70" s="60"/>
      <c r="D70" s="60"/>
      <c r="E70" s="60"/>
      <c r="F70" s="60"/>
      <c r="G70" s="60"/>
      <c r="H70" s="60"/>
      <c r="I70" s="60"/>
      <c r="J70" s="60"/>
      <c r="K70" s="60"/>
      <c r="L70" s="61"/>
      <c r="M70" s="61"/>
      <c r="N70" s="61"/>
      <c r="O70" s="61"/>
      <c r="P70" s="61"/>
      <c r="Q70" s="61"/>
      <c r="R70" s="475" t="e">
        <f t="shared" si="0"/>
        <v>#DIV/0!</v>
      </c>
      <c r="S70" s="60"/>
      <c r="T70" s="60"/>
      <c r="Y70" s="475"/>
    </row>
    <row r="71" spans="1:25">
      <c r="A71" s="3" t="str">
        <f>'2011'!A71</f>
        <v>Umatilla</v>
      </c>
      <c r="B71" s="5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  <c r="N71" s="61"/>
      <c r="O71" s="61"/>
      <c r="P71" s="61"/>
      <c r="Q71" s="61"/>
      <c r="R71" s="475" t="e">
        <f t="shared" si="0"/>
        <v>#DIV/0!</v>
      </c>
      <c r="S71" s="60"/>
      <c r="T71" s="60"/>
      <c r="Y71" s="475"/>
    </row>
    <row r="72" spans="1:25">
      <c r="A72" s="3">
        <f>'2011'!A72</f>
        <v>0</v>
      </c>
      <c r="B72" s="58"/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61"/>
      <c r="N72" s="61"/>
      <c r="O72" s="61"/>
      <c r="P72" s="61"/>
      <c r="Q72" s="61"/>
      <c r="R72" s="475" t="e">
        <f t="shared" si="0"/>
        <v>#DIV/0!</v>
      </c>
      <c r="S72" s="60"/>
      <c r="T72" s="60"/>
      <c r="Y72" s="475"/>
    </row>
    <row r="73" spans="1:25">
      <c r="B73" s="58"/>
      <c r="C73" s="60"/>
      <c r="D73" s="60"/>
      <c r="E73" s="60"/>
      <c r="F73" s="60"/>
      <c r="G73" s="60"/>
      <c r="H73" s="60"/>
      <c r="I73" s="60"/>
      <c r="J73" s="60"/>
      <c r="K73" s="60"/>
      <c r="L73" s="61"/>
      <c r="M73" s="61"/>
      <c r="N73" s="61"/>
      <c r="O73" s="61"/>
      <c r="P73" s="61"/>
      <c r="Q73" s="61"/>
      <c r="R73" s="475"/>
      <c r="S73" s="60"/>
      <c r="T73" s="60"/>
      <c r="Y73" s="475"/>
    </row>
    <row r="74" spans="1:25">
      <c r="A74" s="3" t="str">
        <f>'2011'!A74</f>
        <v>Clackamas</v>
      </c>
      <c r="B74" s="58"/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61"/>
      <c r="N74" s="61"/>
      <c r="O74" s="61"/>
      <c r="P74" s="61"/>
      <c r="Q74" s="61"/>
      <c r="R74" s="475" t="e">
        <f t="shared" si="0"/>
        <v>#DIV/0!</v>
      </c>
      <c r="S74" s="60"/>
      <c r="T74" s="60"/>
      <c r="Y74" s="475"/>
    </row>
    <row r="75" spans="1:25">
      <c r="A75" s="3" t="str">
        <f>'2011'!A75</f>
        <v>Polk</v>
      </c>
      <c r="B75" s="58"/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61"/>
      <c r="N75" s="61"/>
      <c r="O75" s="61"/>
      <c r="P75" s="61"/>
      <c r="Q75" s="61"/>
      <c r="R75" s="475" t="e">
        <f t="shared" si="0"/>
        <v>#DIV/0!</v>
      </c>
      <c r="S75" s="60"/>
      <c r="T75" s="60"/>
      <c r="Y75" s="475"/>
    </row>
    <row r="76" spans="1:25">
      <c r="A76" s="3" t="str">
        <f>'2011'!A76</f>
        <v>Josephine</v>
      </c>
      <c r="B76" s="58" t="str">
        <f>'2002'!B76</f>
        <v>Polk Co. Sheriff's Office</v>
      </c>
      <c r="C76" s="60"/>
      <c r="D76" s="60">
        <v>240</v>
      </c>
      <c r="E76" s="60"/>
      <c r="F76" s="60"/>
      <c r="G76" s="60"/>
      <c r="H76" s="60"/>
      <c r="I76" s="60">
        <v>23</v>
      </c>
      <c r="J76" s="60">
        <v>104</v>
      </c>
      <c r="K76" s="60">
        <v>64</v>
      </c>
      <c r="L76" s="61">
        <v>42</v>
      </c>
      <c r="M76" s="61"/>
      <c r="N76" s="61"/>
      <c r="O76" s="61"/>
      <c r="P76" s="61"/>
      <c r="Q76" s="61"/>
      <c r="R76" s="475">
        <f t="shared" si="0"/>
        <v>0.43333333333333335</v>
      </c>
      <c r="S76" s="60"/>
      <c r="T76" s="60"/>
      <c r="Y76" s="475"/>
    </row>
    <row r="77" spans="1:25">
      <c r="A77" s="3" t="s">
        <v>135</v>
      </c>
      <c r="B77" s="58" t="str">
        <f>'2002'!B77</f>
        <v>Rogue Valley Humane Society</v>
      </c>
      <c r="C77" s="60"/>
      <c r="D77" s="60"/>
      <c r="E77" s="60"/>
      <c r="F77" s="60"/>
      <c r="G77" s="60"/>
      <c r="H77" s="60"/>
      <c r="I77" s="60"/>
      <c r="J77" s="60"/>
      <c r="K77" s="60"/>
      <c r="L77" s="61"/>
      <c r="M77" s="61"/>
      <c r="N77" s="61"/>
      <c r="O77" s="61"/>
      <c r="P77" s="61"/>
      <c r="Q77" s="61"/>
      <c r="R77" s="475" t="e">
        <f t="shared" si="0"/>
        <v>#DIV/0!</v>
      </c>
      <c r="S77" s="60"/>
      <c r="T77" s="60"/>
      <c r="Y77" s="475"/>
    </row>
    <row r="78" spans="1:25">
      <c r="A78" s="3" t="str">
        <f>'2011'!A78</f>
        <v>Douglas</v>
      </c>
      <c r="B78" s="58" t="str">
        <f>'2002'!B78</f>
        <v>Safe Haven Humane Society</v>
      </c>
      <c r="C78" s="60"/>
      <c r="D78" s="60"/>
      <c r="E78" s="60"/>
      <c r="F78" s="60"/>
      <c r="G78" s="60"/>
      <c r="H78" s="60"/>
      <c r="I78" s="60"/>
      <c r="J78" s="60"/>
      <c r="K78" s="60"/>
      <c r="L78" s="61"/>
      <c r="M78" s="61"/>
      <c r="N78" s="61"/>
      <c r="O78" s="61"/>
      <c r="P78" s="61"/>
      <c r="Q78" s="61"/>
      <c r="R78" s="475" t="e">
        <f t="shared" ref="R78:R94" si="1">J78/SUM(C78:E78)</f>
        <v>#DIV/0!</v>
      </c>
      <c r="S78" s="60"/>
      <c r="T78" s="60"/>
      <c r="Y78" s="475"/>
    </row>
    <row r="79" spans="1:25">
      <c r="A79" s="3" t="str">
        <f>'2011'!A79</f>
        <v>Clatsop</v>
      </c>
      <c r="B79" s="58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61"/>
      <c r="N79" s="61"/>
      <c r="O79" s="61"/>
      <c r="P79" s="61"/>
      <c r="Q79" s="61"/>
      <c r="R79" s="475" t="e">
        <f t="shared" si="1"/>
        <v>#DIV/0!</v>
      </c>
      <c r="S79" s="60"/>
      <c r="T79" s="60"/>
      <c r="Y79" s="475"/>
    </row>
    <row r="80" spans="1:25">
      <c r="A80" s="3" t="str">
        <f>'2011'!A80</f>
        <v>Sherman</v>
      </c>
      <c r="B80" s="58" t="str">
        <f>'2002'!B79</f>
        <v>Seaside Police Department</v>
      </c>
      <c r="C80" s="60"/>
      <c r="D80" s="60">
        <v>74</v>
      </c>
      <c r="E80" s="60"/>
      <c r="F80" s="60"/>
      <c r="G80" s="60"/>
      <c r="H80" s="60"/>
      <c r="I80" s="60"/>
      <c r="J80" s="60">
        <v>59</v>
      </c>
      <c r="K80" s="60">
        <v>15</v>
      </c>
      <c r="L80" s="61"/>
      <c r="M80" s="61"/>
      <c r="N80" s="61"/>
      <c r="O80" s="61"/>
      <c r="P80" s="61"/>
      <c r="Q80" s="61"/>
      <c r="R80" s="475">
        <f t="shared" si="1"/>
        <v>0.79729729729729726</v>
      </c>
      <c r="S80" s="60"/>
      <c r="T80" s="60"/>
      <c r="Y80" s="475"/>
    </row>
    <row r="81" spans="1:25">
      <c r="A81" s="3" t="str">
        <f>'2011'!A81</f>
        <v>Curry</v>
      </c>
      <c r="B81" s="58" t="str">
        <f>'2002'!B80</f>
        <v>Sherman County Animal Control</v>
      </c>
      <c r="C81" s="60"/>
      <c r="D81" s="60"/>
      <c r="E81" s="60"/>
      <c r="F81" s="60"/>
      <c r="G81" s="60"/>
      <c r="H81" s="60"/>
      <c r="I81" s="60"/>
      <c r="J81" s="60"/>
      <c r="K81" s="60"/>
      <c r="L81" s="61"/>
      <c r="M81" s="61"/>
      <c r="N81" s="61"/>
      <c r="O81" s="61"/>
      <c r="P81" s="61"/>
      <c r="Q81" s="61"/>
      <c r="R81" s="475" t="e">
        <f t="shared" si="1"/>
        <v>#DIV/0!</v>
      </c>
      <c r="S81" s="60"/>
      <c r="T81" s="60"/>
      <c r="Y81" s="475"/>
    </row>
    <row r="82" spans="1:25">
      <c r="A82" s="3" t="str">
        <f>'2011'!A82</f>
        <v>Jackson</v>
      </c>
      <c r="B82" s="58" t="str">
        <f>'2002'!B82</f>
        <v>Southern Oregon Humane Society</v>
      </c>
      <c r="C82" s="60">
        <v>252</v>
      </c>
      <c r="D82" s="60">
        <v>11</v>
      </c>
      <c r="E82" s="60">
        <v>0</v>
      </c>
      <c r="F82" s="60">
        <v>239</v>
      </c>
      <c r="G82" s="60">
        <v>31</v>
      </c>
      <c r="H82" s="60">
        <v>0</v>
      </c>
      <c r="I82" s="60">
        <v>263</v>
      </c>
      <c r="J82" s="60">
        <v>3</v>
      </c>
      <c r="K82" s="60">
        <v>6</v>
      </c>
      <c r="L82" s="61">
        <v>3</v>
      </c>
      <c r="M82" s="61">
        <v>263</v>
      </c>
      <c r="N82" s="61">
        <v>0</v>
      </c>
      <c r="O82" s="61">
        <v>0</v>
      </c>
      <c r="P82" s="61">
        <v>2</v>
      </c>
      <c r="Q82" s="61"/>
      <c r="R82" s="475">
        <f t="shared" si="1"/>
        <v>1.1406844106463879E-2</v>
      </c>
      <c r="S82" s="60"/>
      <c r="T82" s="60"/>
      <c r="Y82" s="475"/>
    </row>
    <row r="83" spans="1:25">
      <c r="A83" s="3">
        <f>'2011'!A83</f>
        <v>0</v>
      </c>
      <c r="B83" s="58"/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61"/>
      <c r="N83" s="61"/>
      <c r="O83" s="61"/>
      <c r="P83" s="61"/>
      <c r="Q83" s="61"/>
      <c r="R83" s="475" t="e">
        <f t="shared" si="1"/>
        <v>#DIV/0!</v>
      </c>
      <c r="S83" s="60"/>
      <c r="T83" s="60"/>
      <c r="Y83" s="475"/>
    </row>
    <row r="84" spans="1:25">
      <c r="A84" s="3" t="str">
        <f>'2011'!A84</f>
        <v>Marion</v>
      </c>
      <c r="B84" s="58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61"/>
      <c r="N84" s="61"/>
      <c r="O84" s="61"/>
      <c r="P84" s="61"/>
      <c r="Q84" s="61"/>
      <c r="R84" s="475" t="e">
        <f t="shared" si="1"/>
        <v>#DIV/0!</v>
      </c>
      <c r="S84" s="60"/>
      <c r="T84" s="60"/>
      <c r="Y84" s="475"/>
    </row>
    <row r="85" spans="1:25">
      <c r="A85" s="3" t="str">
        <f>'2011'!A85</f>
        <v>Tillamook</v>
      </c>
      <c r="B85" s="58" t="str">
        <f>'2002'!B85</f>
        <v>Tillamook Veterinary Hospital</v>
      </c>
      <c r="C85" s="60"/>
      <c r="D85" s="60">
        <v>132</v>
      </c>
      <c r="E85" s="60"/>
      <c r="F85" s="60"/>
      <c r="G85" s="60">
        <v>89</v>
      </c>
      <c r="H85" s="60"/>
      <c r="I85" s="60">
        <v>34</v>
      </c>
      <c r="J85" s="60">
        <v>54</v>
      </c>
      <c r="K85" s="60">
        <v>4</v>
      </c>
      <c r="L85" s="61">
        <v>40</v>
      </c>
      <c r="M85" s="61">
        <v>17</v>
      </c>
      <c r="N85" s="61">
        <v>2</v>
      </c>
      <c r="O85" s="61">
        <v>4</v>
      </c>
      <c r="P85" s="61">
        <v>65</v>
      </c>
      <c r="Q85" s="61"/>
      <c r="R85" s="475">
        <f t="shared" si="1"/>
        <v>0.40909090909090912</v>
      </c>
      <c r="S85" s="60"/>
      <c r="T85" s="60"/>
      <c r="Y85" s="475"/>
    </row>
    <row r="86" spans="1:25">
      <c r="A86" s="3" t="str">
        <f>'2011'!A86</f>
        <v>Tillamook</v>
      </c>
      <c r="B86" s="58"/>
      <c r="C86" s="60"/>
      <c r="D86" s="60"/>
      <c r="E86" s="60"/>
      <c r="F86" s="60"/>
      <c r="G86" s="60"/>
      <c r="H86" s="60"/>
      <c r="I86" s="60"/>
      <c r="J86" s="60"/>
      <c r="K86" s="60"/>
      <c r="L86" s="61"/>
      <c r="M86" s="61"/>
      <c r="N86" s="61"/>
      <c r="O86" s="61"/>
      <c r="P86" s="61"/>
      <c r="Q86" s="61"/>
      <c r="R86" s="475" t="e">
        <f t="shared" si="1"/>
        <v>#DIV/0!</v>
      </c>
      <c r="S86" s="60"/>
      <c r="T86" s="60"/>
      <c r="Y86" s="475"/>
    </row>
    <row r="87" spans="1:25">
      <c r="A87" s="3" t="str">
        <f>'2011'!A87</f>
        <v>Wallowa</v>
      </c>
      <c r="B87" s="58" t="str">
        <f>'2002'!B87</f>
        <v>Wallowa Co. Animal Control</v>
      </c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61"/>
      <c r="N87" s="61"/>
      <c r="O87" s="61"/>
      <c r="P87" s="61"/>
      <c r="Q87" s="61"/>
      <c r="R87" s="475" t="e">
        <f t="shared" si="1"/>
        <v>#DIV/0!</v>
      </c>
      <c r="S87" s="60"/>
      <c r="T87" s="60"/>
      <c r="Y87" s="475"/>
    </row>
    <row r="88" spans="1:25">
      <c r="A88" s="3" t="str">
        <f>'2011'!A88</f>
        <v>Wasco</v>
      </c>
      <c r="B88" s="58" t="str">
        <f>'2002'!B88</f>
        <v>Wasco Co. Animal Shelter</v>
      </c>
      <c r="C88" s="60"/>
      <c r="D88" s="60">
        <v>439</v>
      </c>
      <c r="E88" s="60">
        <v>107</v>
      </c>
      <c r="F88" s="60"/>
      <c r="G88" s="60">
        <v>676</v>
      </c>
      <c r="H88" s="60">
        <v>1</v>
      </c>
      <c r="I88" s="60">
        <v>100</v>
      </c>
      <c r="J88" s="60">
        <v>190</v>
      </c>
      <c r="K88" s="60"/>
      <c r="L88" s="61">
        <v>234</v>
      </c>
      <c r="M88" s="61">
        <v>45</v>
      </c>
      <c r="N88" s="61">
        <v>7</v>
      </c>
      <c r="O88" s="61"/>
      <c r="P88" s="61">
        <v>581</v>
      </c>
      <c r="Q88" s="61"/>
      <c r="R88" s="475">
        <f t="shared" si="1"/>
        <v>0.34798534798534797</v>
      </c>
      <c r="S88" s="60"/>
      <c r="T88" s="60"/>
      <c r="Y88" s="475"/>
    </row>
    <row r="89" spans="1:25">
      <c r="A89" s="3" t="str">
        <f>'2011'!A89</f>
        <v>Washington</v>
      </c>
      <c r="B89" s="58" t="str">
        <f>'2002'!B89</f>
        <v>Washington Co. Animal Shelter</v>
      </c>
      <c r="C89" s="60">
        <v>540</v>
      </c>
      <c r="D89" s="60">
        <v>1879</v>
      </c>
      <c r="E89" s="60"/>
      <c r="F89" s="60">
        <v>620</v>
      </c>
      <c r="G89" s="60">
        <v>1757</v>
      </c>
      <c r="H89" s="60"/>
      <c r="I89" s="60">
        <v>993</v>
      </c>
      <c r="J89" s="60">
        <v>1084</v>
      </c>
      <c r="K89" s="60">
        <v>0</v>
      </c>
      <c r="L89" s="61">
        <v>811</v>
      </c>
      <c r="M89" s="61">
        <v>1217</v>
      </c>
      <c r="N89" s="61">
        <v>54</v>
      </c>
      <c r="O89" s="61">
        <v>0</v>
      </c>
      <c r="P89" s="61">
        <v>1668</v>
      </c>
      <c r="Q89" s="61"/>
      <c r="R89" s="475">
        <f t="shared" si="1"/>
        <v>0.44811905746176106</v>
      </c>
      <c r="S89" s="60"/>
      <c r="T89" s="60"/>
      <c r="Y89" s="475"/>
    </row>
    <row r="90" spans="1:25">
      <c r="A90" s="3" t="str">
        <f>'2011'!A90</f>
        <v>Marion</v>
      </c>
      <c r="B90" s="58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61"/>
      <c r="N90" s="61"/>
      <c r="O90" s="61"/>
      <c r="P90" s="61"/>
      <c r="Q90" s="61"/>
      <c r="R90" s="475" t="e">
        <f t="shared" si="1"/>
        <v>#DIV/0!</v>
      </c>
      <c r="S90" s="60"/>
      <c r="T90" s="60"/>
      <c r="Y90" s="475"/>
    </row>
    <row r="91" spans="1:25">
      <c r="A91" s="3" t="str">
        <f>'2011'!A91</f>
        <v>Marion/Polk</v>
      </c>
      <c r="B91" s="58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61"/>
      <c r="N91" s="61"/>
      <c r="O91" s="61"/>
      <c r="P91" s="61"/>
      <c r="Q91" s="61"/>
      <c r="R91" s="475" t="e">
        <f t="shared" si="1"/>
        <v>#DIV/0!</v>
      </c>
      <c r="T91" s="60"/>
      <c r="Y91" s="475"/>
    </row>
    <row r="92" spans="1:25">
      <c r="B92" s="58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61"/>
      <c r="N92" s="61"/>
      <c r="O92" s="61"/>
      <c r="P92" s="61"/>
      <c r="Q92" s="61"/>
      <c r="R92" s="475"/>
      <c r="T92" s="60"/>
      <c r="Y92" s="475"/>
    </row>
    <row r="93" spans="1:25">
      <c r="A93" s="3" t="str">
        <f>'2011'!A93</f>
        <v>Yamhill</v>
      </c>
      <c r="B93" s="58" t="str">
        <f>'2002'!B93</f>
        <v>Yamhill Co. Dog Control</v>
      </c>
      <c r="L93" s="62"/>
      <c r="M93" s="62"/>
      <c r="N93" s="62"/>
      <c r="O93" s="62"/>
      <c r="P93" s="62"/>
      <c r="Q93" s="62"/>
      <c r="R93" s="475" t="e">
        <f t="shared" si="1"/>
        <v>#DIV/0!</v>
      </c>
      <c r="T93" s="60"/>
      <c r="Y93" s="475"/>
    </row>
    <row r="94" spans="1:25">
      <c r="B94" s="58"/>
      <c r="R94" s="475" t="e">
        <f t="shared" si="1"/>
        <v>#DIV/0!</v>
      </c>
      <c r="Y94" s="475"/>
    </row>
    <row r="95" spans="1:25">
      <c r="B95" s="13" t="s">
        <v>63</v>
      </c>
      <c r="C95" s="55">
        <f t="shared" ref="C95:P95" si="2">SUM(C9:C93)</f>
        <v>17287</v>
      </c>
      <c r="D95" s="55">
        <f t="shared" si="2"/>
        <v>22675.5</v>
      </c>
      <c r="E95" s="55">
        <f>SUM(E9:E93)</f>
        <v>1304</v>
      </c>
      <c r="F95" s="55">
        <f t="shared" si="2"/>
        <v>21339</v>
      </c>
      <c r="G95" s="55">
        <f t="shared" si="2"/>
        <v>22734.5</v>
      </c>
      <c r="H95" s="55">
        <f t="shared" si="2"/>
        <v>37</v>
      </c>
      <c r="I95" s="55">
        <f t="shared" si="2"/>
        <v>15415</v>
      </c>
      <c r="J95" s="55">
        <f t="shared" si="2"/>
        <v>10675</v>
      </c>
      <c r="K95" s="55">
        <f t="shared" si="2"/>
        <v>2161.5</v>
      </c>
      <c r="L95" s="55">
        <f t="shared" si="2"/>
        <v>13167.5</v>
      </c>
      <c r="M95" s="55">
        <f t="shared" si="2"/>
        <v>17429</v>
      </c>
      <c r="N95" s="55">
        <f t="shared" si="2"/>
        <v>613.5</v>
      </c>
      <c r="O95" s="55">
        <f t="shared" si="2"/>
        <v>188</v>
      </c>
      <c r="P95" s="55">
        <f t="shared" si="2"/>
        <v>26564</v>
      </c>
      <c r="Q95" s="500"/>
    </row>
    <row r="97" spans="1:15" s="509" customFormat="1" ht="10.199999999999999">
      <c r="A97" s="507"/>
      <c r="B97" s="508"/>
      <c r="E97" s="510"/>
      <c r="H97" s="510"/>
      <c r="K97" s="510"/>
      <c r="O97" s="510"/>
    </row>
    <row r="98" spans="1:15">
      <c r="A98" s="10"/>
      <c r="B98" s="499"/>
      <c r="E98" s="501">
        <f>E95/(SUM(C95:E95))</f>
        <v>3.1599481419553391E-2</v>
      </c>
      <c r="H98" s="501">
        <f>H95/(SUM(F95:H95))</f>
        <v>8.388025526802009E-4</v>
      </c>
      <c r="J98" s="511"/>
      <c r="K98" s="501">
        <f>K95/(SUM(I95:L95))</f>
        <v>5.2186194741543734E-2</v>
      </c>
      <c r="O98" s="501">
        <f>O95/(SUM(M95:P95))</f>
        <v>4.1969438212280524E-3</v>
      </c>
    </row>
    <row r="99" spans="1:15">
      <c r="E99" s="501">
        <f>E66/E95</f>
        <v>0.83512269938650308</v>
      </c>
      <c r="F99" s="63" t="s">
        <v>281</v>
      </c>
    </row>
    <row r="100" spans="1:15">
      <c r="A100" s="63" t="s">
        <v>261</v>
      </c>
    </row>
  </sheetData>
  <mergeCells count="7">
    <mergeCell ref="B1:B2"/>
    <mergeCell ref="C1:H1"/>
    <mergeCell ref="I1:P1"/>
    <mergeCell ref="C2:E2"/>
    <mergeCell ref="F2:H2"/>
    <mergeCell ref="I2:L2"/>
    <mergeCell ref="M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opLeftCell="D1" workbookViewId="0">
      <pane ySplit="3" topLeftCell="A70" activePane="bottomLeft" state="frozen"/>
      <selection activeCell="A8" sqref="A8:XFD8"/>
      <selection pane="bottomLeft" activeCell="F76" sqref="F76:H76"/>
    </sheetView>
  </sheetViews>
  <sheetFormatPr defaultColWidth="9.109375" defaultRowHeight="13.2"/>
  <cols>
    <col min="1" max="1" width="16.33203125" style="3" customWidth="1"/>
    <col min="2" max="2" width="32.109375" style="3" customWidth="1"/>
    <col min="3" max="9" width="6.6640625" style="3" customWidth="1"/>
    <col min="10" max="10" width="7.77734375" style="3" customWidth="1"/>
    <col min="11" max="17" width="6.6640625" style="3" customWidth="1"/>
    <col min="18" max="18" width="8.88671875" style="3"/>
    <col min="19" max="16384" width="9.109375" style="3"/>
  </cols>
  <sheetData>
    <row r="1" spans="2:25" ht="15" customHeight="1" thickBot="1">
      <c r="B1" s="622" t="s">
        <v>250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2:25" ht="13.5" customHeight="1" thickTop="1">
      <c r="B2" s="622"/>
      <c r="C2" s="627" t="s">
        <v>2</v>
      </c>
      <c r="D2" s="628"/>
      <c r="E2" s="628"/>
      <c r="F2" s="627" t="s">
        <v>3</v>
      </c>
      <c r="G2" s="628"/>
      <c r="H2" s="629"/>
      <c r="I2" s="627" t="s">
        <v>2</v>
      </c>
      <c r="J2" s="628"/>
      <c r="K2" s="628"/>
      <c r="L2" s="628"/>
      <c r="M2" s="627" t="s">
        <v>3</v>
      </c>
      <c r="N2" s="628"/>
      <c r="O2" s="628"/>
      <c r="P2" s="629"/>
      <c r="Q2" s="472"/>
    </row>
    <row r="3" spans="2:25" ht="68.400000000000006">
      <c r="B3" s="11" t="s">
        <v>4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Y3" s="4"/>
    </row>
    <row r="4" spans="2:25" ht="13.8">
      <c r="B4" s="11"/>
      <c r="C4" s="306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Y4" s="4"/>
    </row>
    <row r="5" spans="2:25" ht="13.8">
      <c r="B5" s="11"/>
      <c r="C5" s="306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Y5" s="4"/>
    </row>
    <row r="6" spans="2:25" ht="13.8">
      <c r="B6" s="11"/>
      <c r="C6" s="306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Y6" s="475"/>
    </row>
    <row r="7" spans="2:25" ht="13.8">
      <c r="B7" s="11"/>
      <c r="C7" s="306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Y7" s="475"/>
    </row>
    <row r="8" spans="2:25" s="495" customFormat="1" ht="13.8">
      <c r="B8" s="561"/>
      <c r="C8" s="565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Y8" s="526"/>
    </row>
    <row r="9" spans="2:25">
      <c r="B9" s="465" t="s">
        <v>12</v>
      </c>
      <c r="C9" s="18">
        <v>458</v>
      </c>
      <c r="D9" s="19">
        <v>1020</v>
      </c>
      <c r="E9" s="20">
        <v>0</v>
      </c>
      <c r="F9" s="18">
        <v>2</v>
      </c>
      <c r="G9" s="19">
        <v>1</v>
      </c>
      <c r="H9" s="20">
        <v>0</v>
      </c>
      <c r="I9" s="18">
        <v>376</v>
      </c>
      <c r="J9" s="19">
        <v>175</v>
      </c>
      <c r="K9" s="19">
        <v>92</v>
      </c>
      <c r="L9" s="20">
        <v>794</v>
      </c>
      <c r="M9" s="18">
        <v>1</v>
      </c>
      <c r="N9" s="19">
        <v>0</v>
      </c>
      <c r="O9" s="19">
        <v>0</v>
      </c>
      <c r="P9" s="21">
        <v>1</v>
      </c>
      <c r="Q9" s="472"/>
      <c r="R9" s="475">
        <f t="shared" si="0"/>
        <v>0.11840324763193505</v>
      </c>
      <c r="Y9" s="475"/>
    </row>
    <row r="10" spans="2:25">
      <c r="B10" s="465"/>
      <c r="C10" s="18"/>
      <c r="D10" s="19"/>
      <c r="E10" s="20"/>
      <c r="F10" s="18"/>
      <c r="G10" s="19"/>
      <c r="H10" s="20"/>
      <c r="I10" s="18"/>
      <c r="J10" s="19"/>
      <c r="K10" s="19"/>
      <c r="L10" s="20"/>
      <c r="M10" s="18"/>
      <c r="N10" s="19"/>
      <c r="O10" s="19"/>
      <c r="P10" s="21"/>
      <c r="Q10" s="472"/>
      <c r="R10" s="475" t="e">
        <f t="shared" si="0"/>
        <v>#DIV/0!</v>
      </c>
      <c r="Y10" s="475"/>
    </row>
    <row r="11" spans="2:25">
      <c r="B11" s="465"/>
      <c r="C11" s="18"/>
      <c r="D11" s="19"/>
      <c r="E11" s="20"/>
      <c r="F11" s="18"/>
      <c r="G11" s="19"/>
      <c r="H11" s="20"/>
      <c r="I11" s="18"/>
      <c r="J11" s="19"/>
      <c r="K11" s="19"/>
      <c r="L11" s="20"/>
      <c r="M11" s="18"/>
      <c r="N11" s="19"/>
      <c r="O11" s="19"/>
      <c r="P11" s="21"/>
      <c r="Q11" s="472"/>
      <c r="R11" s="475" t="e">
        <f t="shared" si="0"/>
        <v>#DIV/0!</v>
      </c>
      <c r="Y11" s="475"/>
    </row>
    <row r="12" spans="2:25">
      <c r="B12" s="465" t="s">
        <v>13</v>
      </c>
      <c r="C12" s="18">
        <v>472</v>
      </c>
      <c r="D12" s="19">
        <v>328</v>
      </c>
      <c r="E12" s="20">
        <v>0</v>
      </c>
      <c r="F12" s="18">
        <v>501</v>
      </c>
      <c r="G12" s="19">
        <v>219</v>
      </c>
      <c r="H12" s="20">
        <v>0</v>
      </c>
      <c r="I12" s="18"/>
      <c r="J12" s="19">
        <v>511</v>
      </c>
      <c r="K12" s="19">
        <v>60</v>
      </c>
      <c r="L12" s="20">
        <v>428</v>
      </c>
      <c r="M12" s="18"/>
      <c r="N12" s="19">
        <v>266</v>
      </c>
      <c r="O12" s="19">
        <v>4</v>
      </c>
      <c r="P12" s="21">
        <v>683</v>
      </c>
      <c r="Q12" s="472"/>
      <c r="R12" s="475">
        <f t="shared" si="0"/>
        <v>0.63875000000000004</v>
      </c>
      <c r="Y12" s="475"/>
    </row>
    <row r="13" spans="2:25">
      <c r="B13" s="465"/>
      <c r="C13" s="18"/>
      <c r="D13" s="19"/>
      <c r="E13" s="20"/>
      <c r="F13" s="18"/>
      <c r="G13" s="19"/>
      <c r="H13" s="20"/>
      <c r="I13" s="18"/>
      <c r="J13" s="19"/>
      <c r="K13" s="19"/>
      <c r="L13" s="20"/>
      <c r="M13" s="18"/>
      <c r="N13" s="19"/>
      <c r="O13" s="19"/>
      <c r="P13" s="21"/>
      <c r="Q13" s="472"/>
      <c r="R13" s="475" t="e">
        <f t="shared" si="0"/>
        <v>#DIV/0!</v>
      </c>
      <c r="Y13" s="475"/>
    </row>
    <row r="14" spans="2:25">
      <c r="B14" s="465"/>
      <c r="C14" s="18"/>
      <c r="D14" s="19"/>
      <c r="E14" s="20"/>
      <c r="F14" s="18"/>
      <c r="G14" s="19"/>
      <c r="H14" s="20"/>
      <c r="I14" s="18"/>
      <c r="J14" s="19"/>
      <c r="K14" s="19"/>
      <c r="L14" s="20"/>
      <c r="M14" s="18"/>
      <c r="N14" s="19"/>
      <c r="O14" s="19"/>
      <c r="P14" s="21"/>
      <c r="Q14" s="472"/>
      <c r="R14" s="475" t="e">
        <f t="shared" si="0"/>
        <v>#DIV/0!</v>
      </c>
      <c r="Y14" s="475"/>
    </row>
    <row r="15" spans="2:25">
      <c r="B15" s="465"/>
      <c r="C15" s="18"/>
      <c r="D15" s="19"/>
      <c r="E15" s="20"/>
      <c r="F15" s="18"/>
      <c r="G15" s="19"/>
      <c r="H15" s="20"/>
      <c r="I15" s="18"/>
      <c r="J15" s="19"/>
      <c r="K15" s="19"/>
      <c r="L15" s="20"/>
      <c r="M15" s="18"/>
      <c r="N15" s="19"/>
      <c r="O15" s="19"/>
      <c r="P15" s="21"/>
      <c r="Q15" s="472"/>
      <c r="R15" s="475" t="e">
        <f t="shared" si="0"/>
        <v>#DIV/0!</v>
      </c>
      <c r="Y15" s="475"/>
    </row>
    <row r="16" spans="2:25">
      <c r="B16" s="465" t="s">
        <v>14</v>
      </c>
      <c r="C16" s="18">
        <v>100</v>
      </c>
      <c r="D16" s="19">
        <v>1681</v>
      </c>
      <c r="E16" s="20">
        <v>0</v>
      </c>
      <c r="F16" s="18">
        <v>0</v>
      </c>
      <c r="G16" s="19">
        <v>58</v>
      </c>
      <c r="H16" s="20">
        <v>0</v>
      </c>
      <c r="I16" s="18">
        <v>625</v>
      </c>
      <c r="J16" s="19">
        <v>745</v>
      </c>
      <c r="K16" s="19">
        <v>157</v>
      </c>
      <c r="L16" s="20">
        <v>254</v>
      </c>
      <c r="M16" s="18">
        <v>43</v>
      </c>
      <c r="N16" s="19">
        <v>0</v>
      </c>
      <c r="O16" s="19">
        <v>0</v>
      </c>
      <c r="P16" s="21">
        <v>15</v>
      </c>
      <c r="Q16" s="472"/>
      <c r="R16" s="475">
        <f t="shared" si="0"/>
        <v>0.41830432341381246</v>
      </c>
      <c r="Y16" s="475"/>
    </row>
    <row r="17" spans="2:25">
      <c r="B17" s="465" t="s">
        <v>15</v>
      </c>
      <c r="C17" s="18">
        <v>517</v>
      </c>
      <c r="D17" s="19">
        <v>242</v>
      </c>
      <c r="E17" s="20"/>
      <c r="F17" s="18">
        <v>254</v>
      </c>
      <c r="G17" s="19">
        <v>205</v>
      </c>
      <c r="H17" s="20"/>
      <c r="I17" s="18">
        <v>143</v>
      </c>
      <c r="J17" s="19">
        <v>245</v>
      </c>
      <c r="K17" s="19"/>
      <c r="L17" s="20">
        <v>129</v>
      </c>
      <c r="M17" s="18">
        <v>159</v>
      </c>
      <c r="N17" s="19">
        <v>8</v>
      </c>
      <c r="O17" s="19"/>
      <c r="P17" s="21">
        <v>87</v>
      </c>
      <c r="Q17" s="472"/>
      <c r="R17" s="475">
        <f t="shared" si="0"/>
        <v>0.32279314888010541</v>
      </c>
      <c r="Y17" s="475"/>
    </row>
    <row r="18" spans="2:25">
      <c r="B18" s="465" t="s">
        <v>16</v>
      </c>
      <c r="C18" s="18">
        <v>65</v>
      </c>
      <c r="D18" s="19">
        <v>478</v>
      </c>
      <c r="E18" s="20">
        <v>0</v>
      </c>
      <c r="F18" s="18">
        <v>70</v>
      </c>
      <c r="G18" s="19">
        <v>178</v>
      </c>
      <c r="H18" s="20">
        <v>0</v>
      </c>
      <c r="I18" s="18">
        <v>161</v>
      </c>
      <c r="J18" s="19">
        <v>246</v>
      </c>
      <c r="K18" s="19">
        <v>75</v>
      </c>
      <c r="L18" s="20">
        <v>61</v>
      </c>
      <c r="M18" s="18">
        <v>92</v>
      </c>
      <c r="N18" s="19">
        <v>7</v>
      </c>
      <c r="O18" s="19">
        <v>40</v>
      </c>
      <c r="P18" s="21">
        <v>109</v>
      </c>
      <c r="Q18" s="472"/>
      <c r="R18" s="475">
        <f t="shared" si="0"/>
        <v>0.45303867403314918</v>
      </c>
      <c r="Y18" s="475"/>
    </row>
    <row r="19" spans="2:25">
      <c r="B19" s="465"/>
      <c r="C19" s="18"/>
      <c r="D19" s="19"/>
      <c r="E19" s="20"/>
      <c r="F19" s="18"/>
      <c r="G19" s="19"/>
      <c r="H19" s="20"/>
      <c r="I19" s="18"/>
      <c r="J19" s="19"/>
      <c r="K19" s="19"/>
      <c r="L19" s="20"/>
      <c r="M19" s="18"/>
      <c r="N19" s="19"/>
      <c r="O19" s="19"/>
      <c r="P19" s="21"/>
      <c r="Q19" s="472"/>
      <c r="R19" s="475" t="e">
        <f t="shared" si="0"/>
        <v>#DIV/0!</v>
      </c>
      <c r="Y19" s="475"/>
    </row>
    <row r="20" spans="2:25">
      <c r="B20" s="465"/>
      <c r="C20" s="18"/>
      <c r="D20" s="19"/>
      <c r="E20" s="20"/>
      <c r="F20" s="18"/>
      <c r="G20" s="19"/>
      <c r="H20" s="20"/>
      <c r="I20" s="18"/>
      <c r="J20" s="19"/>
      <c r="K20" s="19"/>
      <c r="L20" s="20"/>
      <c r="M20" s="18"/>
      <c r="N20" s="19"/>
      <c r="O20" s="19"/>
      <c r="P20" s="21"/>
      <c r="Q20" s="472"/>
      <c r="R20" s="475" t="e">
        <f t="shared" si="0"/>
        <v>#DIV/0!</v>
      </c>
      <c r="Y20" s="475"/>
    </row>
    <row r="21" spans="2:25">
      <c r="B21" s="465" t="s">
        <v>17</v>
      </c>
      <c r="C21" s="18">
        <v>857</v>
      </c>
      <c r="D21" s="19">
        <v>561</v>
      </c>
      <c r="E21" s="20">
        <v>0</v>
      </c>
      <c r="F21" s="18">
        <v>392</v>
      </c>
      <c r="G21" s="19">
        <v>1491</v>
      </c>
      <c r="H21" s="20">
        <v>0</v>
      </c>
      <c r="I21" s="18">
        <v>698</v>
      </c>
      <c r="J21" s="19">
        <v>113</v>
      </c>
      <c r="K21" s="19">
        <v>0</v>
      </c>
      <c r="L21" s="20">
        <v>607</v>
      </c>
      <c r="M21" s="18">
        <v>532</v>
      </c>
      <c r="N21" s="19">
        <v>23</v>
      </c>
      <c r="O21" s="19">
        <v>0</v>
      </c>
      <c r="P21" s="21">
        <v>1328</v>
      </c>
      <c r="Q21" s="472"/>
      <c r="R21" s="475">
        <f t="shared" si="0"/>
        <v>7.9689703808180537E-2</v>
      </c>
      <c r="Y21" s="475"/>
    </row>
    <row r="22" spans="2:25">
      <c r="B22" s="465" t="s">
        <v>18</v>
      </c>
      <c r="C22" s="18">
        <v>101</v>
      </c>
      <c r="D22" s="19">
        <v>96</v>
      </c>
      <c r="E22" s="20">
        <v>0</v>
      </c>
      <c r="F22" s="18">
        <v>0</v>
      </c>
      <c r="G22" s="19">
        <v>2</v>
      </c>
      <c r="H22" s="20">
        <v>0</v>
      </c>
      <c r="I22" s="18">
        <v>117</v>
      </c>
      <c r="J22" s="19">
        <v>55</v>
      </c>
      <c r="K22" s="19"/>
      <c r="L22" s="20">
        <v>57</v>
      </c>
      <c r="M22" s="28"/>
      <c r="N22" s="29"/>
      <c r="O22" s="29"/>
      <c r="P22" s="30"/>
      <c r="Q22" s="56"/>
      <c r="R22" s="475">
        <f>J22/SUM(C22:E22)</f>
        <v>0.27918781725888325</v>
      </c>
      <c r="Y22" s="475"/>
    </row>
    <row r="23" spans="2:25">
      <c r="B23" s="465" t="s">
        <v>19</v>
      </c>
      <c r="C23" s="18">
        <v>0</v>
      </c>
      <c r="D23" s="19">
        <v>0</v>
      </c>
      <c r="E23" s="20">
        <v>0</v>
      </c>
      <c r="F23" s="18">
        <v>0</v>
      </c>
      <c r="G23" s="19">
        <v>670</v>
      </c>
      <c r="H23" s="20">
        <v>0</v>
      </c>
      <c r="I23" s="18">
        <v>0</v>
      </c>
      <c r="J23" s="19">
        <v>0</v>
      </c>
      <c r="K23" s="19">
        <v>0</v>
      </c>
      <c r="L23" s="20">
        <v>0</v>
      </c>
      <c r="M23" s="18">
        <v>664</v>
      </c>
      <c r="N23" s="19">
        <v>3</v>
      </c>
      <c r="O23" s="19">
        <v>0</v>
      </c>
      <c r="P23" s="21">
        <v>0</v>
      </c>
      <c r="Q23" s="472"/>
      <c r="R23" s="475" t="e">
        <f t="shared" si="0"/>
        <v>#DIV/0!</v>
      </c>
      <c r="Y23" s="475"/>
    </row>
    <row r="24" spans="2:25">
      <c r="B24" s="465" t="s">
        <v>20</v>
      </c>
      <c r="C24" s="18"/>
      <c r="D24" s="19">
        <v>167</v>
      </c>
      <c r="E24" s="20"/>
      <c r="F24" s="25"/>
      <c r="G24" s="26"/>
      <c r="H24" s="27"/>
      <c r="I24" s="18">
        <v>20</v>
      </c>
      <c r="J24" s="19">
        <v>83</v>
      </c>
      <c r="K24" s="19">
        <v>29</v>
      </c>
      <c r="L24" s="20">
        <v>0</v>
      </c>
      <c r="M24" s="28"/>
      <c r="N24" s="29"/>
      <c r="O24" s="29"/>
      <c r="P24" s="30"/>
      <c r="Q24" s="56"/>
      <c r="R24" s="475">
        <f t="shared" si="0"/>
        <v>0.49700598802395207</v>
      </c>
      <c r="Y24" s="475"/>
    </row>
    <row r="25" spans="2:25">
      <c r="B25" s="541"/>
      <c r="C25" s="18"/>
      <c r="D25" s="19"/>
      <c r="E25" s="20"/>
      <c r="F25" s="25"/>
      <c r="G25" s="26"/>
      <c r="H25" s="27"/>
      <c r="I25" s="18"/>
      <c r="J25" s="19"/>
      <c r="K25" s="19"/>
      <c r="L25" s="20"/>
      <c r="M25" s="28"/>
      <c r="N25" s="29"/>
      <c r="O25" s="29"/>
      <c r="P25" s="30"/>
      <c r="Q25" s="56"/>
      <c r="R25" s="475"/>
      <c r="Y25" s="475"/>
    </row>
    <row r="26" spans="2:25">
      <c r="B26" s="541"/>
      <c r="C26" s="18"/>
      <c r="D26" s="19"/>
      <c r="E26" s="20"/>
      <c r="F26" s="25"/>
      <c r="G26" s="26"/>
      <c r="H26" s="27"/>
      <c r="I26" s="18"/>
      <c r="J26" s="19"/>
      <c r="K26" s="19"/>
      <c r="L26" s="20"/>
      <c r="M26" s="28"/>
      <c r="N26" s="29"/>
      <c r="O26" s="29"/>
      <c r="P26" s="30"/>
      <c r="Q26" s="56"/>
      <c r="R26" s="475"/>
      <c r="Y26" s="475"/>
    </row>
    <row r="27" spans="2:25">
      <c r="B27" s="465" t="s">
        <v>21</v>
      </c>
      <c r="C27" s="18">
        <v>984</v>
      </c>
      <c r="D27" s="19"/>
      <c r="E27" s="20"/>
      <c r="F27" s="18">
        <v>1488</v>
      </c>
      <c r="G27" s="19"/>
      <c r="H27" s="20"/>
      <c r="I27" s="18">
        <v>684</v>
      </c>
      <c r="J27" s="19">
        <v>243</v>
      </c>
      <c r="K27" s="19"/>
      <c r="L27" s="20">
        <f>C27-I27-J27</f>
        <v>57</v>
      </c>
      <c r="M27" s="18">
        <v>615</v>
      </c>
      <c r="N27" s="19">
        <v>33</v>
      </c>
      <c r="O27" s="19"/>
      <c r="P27" s="21">
        <f>F27-M27-N27</f>
        <v>840</v>
      </c>
      <c r="Q27" s="472"/>
      <c r="R27" s="475">
        <f t="shared" si="0"/>
        <v>0.24695121951219512</v>
      </c>
      <c r="Y27" s="475"/>
    </row>
    <row r="28" spans="2:25">
      <c r="B28" s="465" t="s">
        <v>22</v>
      </c>
      <c r="C28" s="28"/>
      <c r="D28" s="29"/>
      <c r="E28" s="44"/>
      <c r="F28" s="28"/>
      <c r="G28" s="29"/>
      <c r="H28" s="44"/>
      <c r="I28" s="25"/>
      <c r="J28" s="26"/>
      <c r="K28" s="26"/>
      <c r="L28" s="27"/>
      <c r="M28" s="28"/>
      <c r="N28" s="29"/>
      <c r="O28" s="29"/>
      <c r="P28" s="30"/>
      <c r="Q28" s="56"/>
      <c r="R28" s="475" t="e">
        <f t="shared" si="0"/>
        <v>#DIV/0!</v>
      </c>
      <c r="Y28" s="475"/>
    </row>
    <row r="29" spans="2:25">
      <c r="B29" s="465" t="s">
        <v>23</v>
      </c>
      <c r="C29" s="18">
        <v>330</v>
      </c>
      <c r="D29" s="19"/>
      <c r="E29" s="20">
        <v>261</v>
      </c>
      <c r="F29" s="28"/>
      <c r="G29" s="29"/>
      <c r="H29" s="44"/>
      <c r="I29" s="18">
        <v>540</v>
      </c>
      <c r="J29" s="19">
        <v>7</v>
      </c>
      <c r="K29" s="19">
        <v>17</v>
      </c>
      <c r="L29" s="20">
        <v>3</v>
      </c>
      <c r="M29" s="28"/>
      <c r="N29" s="29"/>
      <c r="O29" s="29"/>
      <c r="P29" s="30"/>
      <c r="Q29" s="56"/>
      <c r="R29" s="475">
        <f t="shared" si="0"/>
        <v>1.1844331641285956E-2</v>
      </c>
      <c r="Y29" s="475"/>
    </row>
    <row r="30" spans="2:25">
      <c r="B30" s="465" t="s">
        <v>24</v>
      </c>
      <c r="C30" s="18">
        <v>83</v>
      </c>
      <c r="D30" s="19">
        <v>191</v>
      </c>
      <c r="E30" s="20">
        <v>0</v>
      </c>
      <c r="F30" s="18">
        <v>147</v>
      </c>
      <c r="G30" s="19">
        <v>357</v>
      </c>
      <c r="H30" s="20">
        <v>0</v>
      </c>
      <c r="I30" s="18">
        <v>135</v>
      </c>
      <c r="J30" s="19">
        <v>91</v>
      </c>
      <c r="K30" s="19">
        <v>16</v>
      </c>
      <c r="L30" s="20">
        <v>2</v>
      </c>
      <c r="M30" s="18">
        <v>406</v>
      </c>
      <c r="N30" s="19">
        <v>12</v>
      </c>
      <c r="O30" s="19">
        <v>0</v>
      </c>
      <c r="P30" s="21">
        <v>13</v>
      </c>
      <c r="Q30" s="472"/>
      <c r="R30" s="475">
        <f t="shared" si="0"/>
        <v>0.33211678832116787</v>
      </c>
      <c r="Y30" s="475"/>
    </row>
    <row r="31" spans="2:25">
      <c r="B31" s="46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72"/>
      <c r="R31" s="475" t="e">
        <f t="shared" si="0"/>
        <v>#DIV/0!</v>
      </c>
      <c r="Y31" s="475"/>
    </row>
    <row r="32" spans="2:25">
      <c r="B32" s="465" t="s">
        <v>25</v>
      </c>
      <c r="C32" s="632" t="s">
        <v>26</v>
      </c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470"/>
      <c r="R32" s="475" t="e">
        <f t="shared" si="0"/>
        <v>#DIV/0!</v>
      </c>
      <c r="Y32" s="475"/>
    </row>
    <row r="33" spans="2:25">
      <c r="B33" s="465"/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6"/>
      <c r="Q33" s="470"/>
      <c r="R33" s="475" t="e">
        <f t="shared" si="0"/>
        <v>#DIV/0!</v>
      </c>
      <c r="Y33" s="475"/>
    </row>
    <row r="34" spans="2:25">
      <c r="B34" s="465" t="s">
        <v>27</v>
      </c>
      <c r="C34" s="18">
        <v>942</v>
      </c>
      <c r="D34" s="19">
        <v>81</v>
      </c>
      <c r="E34" s="20"/>
      <c r="F34" s="18">
        <v>1754</v>
      </c>
      <c r="G34" s="19">
        <v>141</v>
      </c>
      <c r="H34" s="20"/>
      <c r="I34" s="18">
        <v>741</v>
      </c>
      <c r="J34" s="19">
        <v>11</v>
      </c>
      <c r="K34" s="19"/>
      <c r="L34" s="20">
        <v>86</v>
      </c>
      <c r="M34" s="18">
        <v>1446</v>
      </c>
      <c r="N34" s="19">
        <v>0</v>
      </c>
      <c r="O34" s="19"/>
      <c r="P34" s="21">
        <v>253</v>
      </c>
      <c r="Q34" s="472"/>
      <c r="R34" s="475">
        <f t="shared" si="0"/>
        <v>1.0752688172043012E-2</v>
      </c>
      <c r="Y34" s="475"/>
    </row>
    <row r="35" spans="2:25">
      <c r="B35" s="465"/>
      <c r="C35" s="18"/>
      <c r="D35" s="19"/>
      <c r="E35" s="20"/>
      <c r="F35" s="18"/>
      <c r="G35" s="19"/>
      <c r="H35" s="20"/>
      <c r="I35" s="18"/>
      <c r="J35" s="19"/>
      <c r="K35" s="19"/>
      <c r="L35" s="20"/>
      <c r="M35" s="18"/>
      <c r="N35" s="19"/>
      <c r="O35" s="19"/>
      <c r="P35" s="21"/>
      <c r="Q35" s="472"/>
      <c r="R35" s="475" t="e">
        <f t="shared" si="0"/>
        <v>#DIV/0!</v>
      </c>
      <c r="Y35" s="475"/>
    </row>
    <row r="36" spans="2:25">
      <c r="B36" s="465" t="s">
        <v>28</v>
      </c>
      <c r="C36" s="18">
        <v>0</v>
      </c>
      <c r="D36" s="19">
        <v>183</v>
      </c>
      <c r="E36" s="20">
        <v>0</v>
      </c>
      <c r="F36" s="18">
        <v>2</v>
      </c>
      <c r="G36" s="19">
        <v>2</v>
      </c>
      <c r="H36" s="20">
        <v>2</v>
      </c>
      <c r="I36" s="18">
        <v>65</v>
      </c>
      <c r="J36" s="19">
        <v>54</v>
      </c>
      <c r="K36" s="19">
        <v>0</v>
      </c>
      <c r="L36" s="20">
        <v>62</v>
      </c>
      <c r="M36" s="18">
        <v>2</v>
      </c>
      <c r="N36" s="19">
        <v>2</v>
      </c>
      <c r="O36" s="19">
        <v>2</v>
      </c>
      <c r="P36" s="21">
        <v>2</v>
      </c>
      <c r="Q36" s="472"/>
      <c r="R36" s="475">
        <f t="shared" si="0"/>
        <v>0.29508196721311475</v>
      </c>
      <c r="Y36" s="475"/>
    </row>
    <row r="37" spans="2:25">
      <c r="B37" s="465" t="s">
        <v>29</v>
      </c>
      <c r="C37" s="18">
        <v>315</v>
      </c>
      <c r="D37" s="19">
        <v>490</v>
      </c>
      <c r="E37" s="20"/>
      <c r="F37" s="18">
        <v>951</v>
      </c>
      <c r="G37" s="19">
        <v>570</v>
      </c>
      <c r="H37" s="20"/>
      <c r="I37" s="18">
        <v>324</v>
      </c>
      <c r="J37" s="19">
        <v>300</v>
      </c>
      <c r="K37" s="19"/>
      <c r="L37" s="20">
        <v>107</v>
      </c>
      <c r="M37" s="18">
        <v>758</v>
      </c>
      <c r="N37" s="19">
        <v>63</v>
      </c>
      <c r="O37" s="19"/>
      <c r="P37" s="21">
        <v>635</v>
      </c>
      <c r="Q37" s="472"/>
      <c r="R37" s="475">
        <f t="shared" si="0"/>
        <v>0.37267080745341613</v>
      </c>
      <c r="Y37" s="475"/>
    </row>
    <row r="38" spans="2:25">
      <c r="B38" s="465" t="s">
        <v>30</v>
      </c>
      <c r="C38" s="33">
        <v>219</v>
      </c>
      <c r="D38" s="19">
        <v>11</v>
      </c>
      <c r="E38" s="34">
        <v>20</v>
      </c>
      <c r="F38" s="33">
        <v>0</v>
      </c>
      <c r="G38" s="19">
        <v>0</v>
      </c>
      <c r="H38" s="34">
        <v>0</v>
      </c>
      <c r="I38" s="33">
        <v>113</v>
      </c>
      <c r="J38" s="19">
        <v>6</v>
      </c>
      <c r="K38" s="19">
        <v>124</v>
      </c>
      <c r="L38" s="34">
        <v>3</v>
      </c>
      <c r="M38" s="33">
        <v>0</v>
      </c>
      <c r="N38" s="19">
        <v>0</v>
      </c>
      <c r="O38" s="19">
        <v>0</v>
      </c>
      <c r="P38" s="35">
        <v>1</v>
      </c>
      <c r="Q38" s="472"/>
      <c r="R38" s="475">
        <f t="shared" si="0"/>
        <v>2.4E-2</v>
      </c>
      <c r="Y38" s="475"/>
    </row>
    <row r="40" spans="2:25">
      <c r="B40" s="465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472"/>
      <c r="R40" s="475" t="e">
        <f t="shared" si="0"/>
        <v>#DIV/0!</v>
      </c>
      <c r="Y40" s="475"/>
    </row>
    <row r="41" spans="2:25">
      <c r="B41" s="465" t="s">
        <v>31</v>
      </c>
      <c r="C41" s="632" t="s">
        <v>26</v>
      </c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4"/>
      <c r="Q41" s="470"/>
      <c r="R41" s="475" t="e">
        <f t="shared" si="0"/>
        <v>#DIV/0!</v>
      </c>
      <c r="Y41" s="475"/>
    </row>
    <row r="42" spans="2:25">
      <c r="B42" s="541"/>
      <c r="C42" s="540"/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2"/>
      <c r="Q42" s="539"/>
      <c r="R42" s="475"/>
      <c r="Y42" s="475"/>
    </row>
    <row r="43" spans="2:25">
      <c r="B43" s="465" t="s">
        <v>32</v>
      </c>
      <c r="C43" s="18">
        <v>521</v>
      </c>
      <c r="D43" s="19">
        <v>1461</v>
      </c>
      <c r="E43" s="20">
        <v>0</v>
      </c>
      <c r="F43" s="18">
        <v>1164</v>
      </c>
      <c r="G43" s="19">
        <v>416</v>
      </c>
      <c r="H43" s="20">
        <v>23</v>
      </c>
      <c r="I43" s="18">
        <v>831</v>
      </c>
      <c r="J43" s="19">
        <v>846</v>
      </c>
      <c r="K43" s="19">
        <v>147</v>
      </c>
      <c r="L43" s="20">
        <v>158</v>
      </c>
      <c r="M43" s="18">
        <v>1350</v>
      </c>
      <c r="N43" s="19">
        <v>47</v>
      </c>
      <c r="O43" s="19">
        <v>0</v>
      </c>
      <c r="P43" s="21">
        <v>206</v>
      </c>
      <c r="Q43" s="472"/>
      <c r="R43" s="475">
        <f t="shared" si="0"/>
        <v>0.42684157416750756</v>
      </c>
      <c r="Y43" s="475"/>
    </row>
    <row r="44" spans="2:25">
      <c r="B44" s="465" t="s">
        <v>33</v>
      </c>
      <c r="C44" s="18">
        <v>263</v>
      </c>
      <c r="D44" s="19">
        <v>395</v>
      </c>
      <c r="E44" s="20">
        <v>1</v>
      </c>
      <c r="F44" s="18">
        <v>183</v>
      </c>
      <c r="G44" s="19">
        <v>436</v>
      </c>
      <c r="H44" s="20">
        <v>0</v>
      </c>
      <c r="I44" s="18">
        <v>307</v>
      </c>
      <c r="J44" s="19">
        <v>170</v>
      </c>
      <c r="K44" s="19">
        <v>55</v>
      </c>
      <c r="L44" s="20">
        <v>106</v>
      </c>
      <c r="M44" s="18">
        <v>235</v>
      </c>
      <c r="N44" s="19">
        <v>4</v>
      </c>
      <c r="O44" s="19">
        <v>0</v>
      </c>
      <c r="P44" s="21">
        <v>314</v>
      </c>
      <c r="Q44" s="472"/>
      <c r="R44" s="475">
        <f t="shared" si="0"/>
        <v>0.25796661608497723</v>
      </c>
      <c r="Y44" s="475"/>
    </row>
    <row r="45" spans="2:25">
      <c r="B45" s="465" t="s">
        <v>34</v>
      </c>
      <c r="C45" s="18">
        <v>262</v>
      </c>
      <c r="D45" s="19">
        <v>272</v>
      </c>
      <c r="E45" s="20"/>
      <c r="F45" s="18">
        <v>513</v>
      </c>
      <c r="G45" s="19">
        <v>234</v>
      </c>
      <c r="H45" s="20"/>
      <c r="I45" s="18">
        <v>241</v>
      </c>
      <c r="J45" s="19">
        <v>233</v>
      </c>
      <c r="K45" s="19"/>
      <c r="L45" s="20">
        <v>151</v>
      </c>
      <c r="M45" s="18">
        <v>221</v>
      </c>
      <c r="N45" s="19">
        <v>23</v>
      </c>
      <c r="O45" s="19"/>
      <c r="P45" s="21">
        <v>163</v>
      </c>
      <c r="Q45" s="472"/>
      <c r="R45" s="475">
        <f t="shared" si="0"/>
        <v>0.43632958801498128</v>
      </c>
      <c r="Y45" s="475"/>
    </row>
    <row r="46" spans="2:25">
      <c r="B46" s="465" t="s">
        <v>35</v>
      </c>
      <c r="C46" s="18">
        <v>1573</v>
      </c>
      <c r="D46" s="19">
        <v>1971</v>
      </c>
      <c r="E46" s="20">
        <v>0</v>
      </c>
      <c r="F46" s="18">
        <v>4386</v>
      </c>
      <c r="G46" s="19">
        <v>3449</v>
      </c>
      <c r="H46" s="20">
        <v>0</v>
      </c>
      <c r="I46" s="18">
        <v>1460</v>
      </c>
      <c r="J46" s="19">
        <v>652</v>
      </c>
      <c r="K46" s="19">
        <v>230</v>
      </c>
      <c r="L46" s="20">
        <v>1204</v>
      </c>
      <c r="M46" s="18">
        <v>2157</v>
      </c>
      <c r="N46" s="19">
        <v>94</v>
      </c>
      <c r="O46" s="19">
        <v>32</v>
      </c>
      <c r="P46" s="21">
        <v>5283</v>
      </c>
      <c r="Q46" s="472"/>
      <c r="R46" s="475">
        <f t="shared" si="0"/>
        <v>0.18397291196388263</v>
      </c>
      <c r="Y46" s="475"/>
    </row>
    <row r="47" spans="2:25">
      <c r="B47" s="465" t="s">
        <v>36</v>
      </c>
      <c r="C47" s="18">
        <v>775</v>
      </c>
      <c r="D47" s="19">
        <v>1771</v>
      </c>
      <c r="E47" s="20">
        <v>10</v>
      </c>
      <c r="F47" s="18">
        <v>449</v>
      </c>
      <c r="G47" s="19">
        <v>2421</v>
      </c>
      <c r="H47" s="20">
        <v>38</v>
      </c>
      <c r="I47" s="18">
        <v>930</v>
      </c>
      <c r="J47" s="19">
        <v>775</v>
      </c>
      <c r="K47" s="19">
        <v>2</v>
      </c>
      <c r="L47" s="20">
        <v>827</v>
      </c>
      <c r="M47" s="18">
        <v>782</v>
      </c>
      <c r="N47" s="19">
        <v>75</v>
      </c>
      <c r="O47" s="19">
        <v>11</v>
      </c>
      <c r="P47" s="21">
        <v>1988</v>
      </c>
      <c r="Q47" s="472"/>
      <c r="R47" s="475">
        <f t="shared" si="0"/>
        <v>0.30320813771517996</v>
      </c>
      <c r="Y47" s="475"/>
    </row>
    <row r="48" spans="2:25">
      <c r="B48" s="465" t="s">
        <v>37</v>
      </c>
      <c r="C48" s="18">
        <v>104</v>
      </c>
      <c r="D48" s="19">
        <v>267</v>
      </c>
      <c r="E48" s="20">
        <v>0</v>
      </c>
      <c r="F48" s="18">
        <v>1</v>
      </c>
      <c r="G48" s="19">
        <v>29</v>
      </c>
      <c r="H48" s="20">
        <v>0</v>
      </c>
      <c r="I48" s="18">
        <v>77</v>
      </c>
      <c r="J48" s="19">
        <v>104</v>
      </c>
      <c r="K48" s="19">
        <v>66</v>
      </c>
      <c r="L48" s="20">
        <v>124</v>
      </c>
      <c r="M48" s="18">
        <v>2</v>
      </c>
      <c r="N48" s="19">
        <v>0</v>
      </c>
      <c r="O48" s="19">
        <v>1</v>
      </c>
      <c r="P48" s="21">
        <v>36</v>
      </c>
      <c r="Q48" s="472"/>
      <c r="R48" s="475">
        <f t="shared" si="0"/>
        <v>0.28032345013477089</v>
      </c>
      <c r="Y48" s="475"/>
    </row>
    <row r="49" spans="2:25">
      <c r="B49" s="465" t="s">
        <v>38</v>
      </c>
      <c r="C49" s="18">
        <v>511</v>
      </c>
      <c r="D49" s="19">
        <v>781</v>
      </c>
      <c r="E49" s="20">
        <v>0</v>
      </c>
      <c r="F49" s="18">
        <v>105</v>
      </c>
      <c r="G49" s="19">
        <v>592</v>
      </c>
      <c r="H49" s="20">
        <v>0</v>
      </c>
      <c r="I49" s="18">
        <v>373</v>
      </c>
      <c r="J49" s="19">
        <v>169</v>
      </c>
      <c r="K49" s="19">
        <v>0</v>
      </c>
      <c r="L49" s="20">
        <v>741</v>
      </c>
      <c r="M49" s="18">
        <v>133</v>
      </c>
      <c r="N49" s="19">
        <v>2</v>
      </c>
      <c r="O49" s="19">
        <v>0</v>
      </c>
      <c r="P49" s="21">
        <v>550</v>
      </c>
      <c r="Q49" s="472"/>
      <c r="R49" s="475">
        <f t="shared" si="0"/>
        <v>0.13080495356037153</v>
      </c>
      <c r="Y49" s="475"/>
    </row>
    <row r="50" spans="2:25">
      <c r="B50" s="465" t="s">
        <v>39</v>
      </c>
      <c r="C50" s="18">
        <v>788</v>
      </c>
      <c r="D50" s="19">
        <v>912</v>
      </c>
      <c r="E50" s="20"/>
      <c r="F50" s="18">
        <v>205</v>
      </c>
      <c r="G50" s="19">
        <v>1506</v>
      </c>
      <c r="H50" s="20">
        <v>0</v>
      </c>
      <c r="I50" s="18">
        <v>586</v>
      </c>
      <c r="J50" s="19">
        <v>324</v>
      </c>
      <c r="K50" s="19"/>
      <c r="L50" s="20">
        <v>849</v>
      </c>
      <c r="M50" s="18">
        <v>169</v>
      </c>
      <c r="N50" s="19">
        <v>2</v>
      </c>
      <c r="O50" s="19">
        <v>0</v>
      </c>
      <c r="P50" s="21">
        <v>1410</v>
      </c>
      <c r="Q50" s="472"/>
      <c r="R50" s="475">
        <f t="shared" si="0"/>
        <v>0.19058823529411764</v>
      </c>
      <c r="Y50" s="475"/>
    </row>
    <row r="51" spans="2:25">
      <c r="B51" s="465" t="s">
        <v>40</v>
      </c>
      <c r="C51" s="18"/>
      <c r="D51" s="19">
        <v>65</v>
      </c>
      <c r="E51" s="20"/>
      <c r="F51" s="18"/>
      <c r="G51" s="19"/>
      <c r="H51" s="20"/>
      <c r="I51" s="18">
        <v>13</v>
      </c>
      <c r="J51" s="19">
        <v>15</v>
      </c>
      <c r="K51" s="19"/>
      <c r="L51" s="20">
        <v>37</v>
      </c>
      <c r="M51" s="18"/>
      <c r="N51" s="19"/>
      <c r="O51" s="19"/>
      <c r="P51" s="21"/>
      <c r="Q51" s="472"/>
      <c r="R51" s="475">
        <f t="shared" si="0"/>
        <v>0.23076923076923078</v>
      </c>
      <c r="Y51" s="475"/>
    </row>
    <row r="52" spans="2:25">
      <c r="B52" s="465" t="s">
        <v>41</v>
      </c>
      <c r="C52" s="18">
        <v>0</v>
      </c>
      <c r="D52" s="19">
        <v>1124</v>
      </c>
      <c r="E52" s="20">
        <v>0</v>
      </c>
      <c r="F52" s="18">
        <v>0</v>
      </c>
      <c r="G52" s="19">
        <v>2192</v>
      </c>
      <c r="H52" s="20">
        <v>0</v>
      </c>
      <c r="I52" s="18">
        <v>613</v>
      </c>
      <c r="J52" s="19">
        <v>576</v>
      </c>
      <c r="K52" s="19">
        <v>0</v>
      </c>
      <c r="L52" s="20">
        <v>667</v>
      </c>
      <c r="M52" s="18">
        <v>307</v>
      </c>
      <c r="N52" s="19">
        <v>18</v>
      </c>
      <c r="O52" s="19">
        <v>0</v>
      </c>
      <c r="P52" s="21">
        <v>1872</v>
      </c>
      <c r="Q52" s="472"/>
      <c r="R52" s="475">
        <f t="shared" si="0"/>
        <v>0.51245551601423489</v>
      </c>
      <c r="Y52" s="475"/>
    </row>
    <row r="53" spans="2:25">
      <c r="B53" s="465" t="s">
        <v>42</v>
      </c>
      <c r="C53" s="18">
        <v>227</v>
      </c>
      <c r="D53" s="19">
        <v>346</v>
      </c>
      <c r="E53" s="20">
        <v>0</v>
      </c>
      <c r="F53" s="18">
        <v>332</v>
      </c>
      <c r="G53" s="19">
        <v>205</v>
      </c>
      <c r="H53" s="20">
        <v>0</v>
      </c>
      <c r="I53" s="18">
        <v>200</v>
      </c>
      <c r="J53" s="19">
        <v>198</v>
      </c>
      <c r="K53" s="19">
        <v>28</v>
      </c>
      <c r="L53" s="20">
        <v>157</v>
      </c>
      <c r="M53" s="18">
        <v>263</v>
      </c>
      <c r="N53" s="19">
        <v>24</v>
      </c>
      <c r="O53" s="19">
        <v>0</v>
      </c>
      <c r="P53" s="21">
        <v>249</v>
      </c>
      <c r="Q53" s="472"/>
      <c r="R53" s="475">
        <f t="shared" si="0"/>
        <v>0.34554973821989526</v>
      </c>
      <c r="Y53" s="475"/>
    </row>
    <row r="54" spans="2:25">
      <c r="B54" s="466" t="s">
        <v>43</v>
      </c>
      <c r="C54" s="18">
        <v>397</v>
      </c>
      <c r="D54" s="19">
        <v>848</v>
      </c>
      <c r="E54" s="20">
        <v>0</v>
      </c>
      <c r="F54" s="18">
        <v>136</v>
      </c>
      <c r="G54" s="19">
        <v>0</v>
      </c>
      <c r="H54" s="20">
        <v>0</v>
      </c>
      <c r="I54" s="18">
        <v>138</v>
      </c>
      <c r="J54" s="19">
        <v>326</v>
      </c>
      <c r="K54" s="19">
        <v>192</v>
      </c>
      <c r="L54" s="20">
        <v>585</v>
      </c>
      <c r="M54" s="18">
        <v>0</v>
      </c>
      <c r="N54" s="19">
        <v>0</v>
      </c>
      <c r="O54" s="19">
        <v>0</v>
      </c>
      <c r="P54" s="21">
        <v>136</v>
      </c>
      <c r="Q54" s="472"/>
      <c r="R54" s="475">
        <f t="shared" si="0"/>
        <v>0.26184738955823295</v>
      </c>
      <c r="Y54" s="475"/>
    </row>
    <row r="55" spans="2:25">
      <c r="B55" s="541"/>
      <c r="C55" s="18"/>
      <c r="D55" s="19"/>
      <c r="E55" s="20"/>
      <c r="F55" s="18"/>
      <c r="G55" s="19"/>
      <c r="H55" s="20"/>
      <c r="I55" s="18"/>
      <c r="J55" s="19"/>
      <c r="K55" s="19"/>
      <c r="L55" s="20"/>
      <c r="M55" s="18"/>
      <c r="N55" s="19"/>
      <c r="O55" s="19"/>
      <c r="P55" s="21"/>
      <c r="Q55" s="544"/>
      <c r="R55" s="475"/>
      <c r="Y55" s="475"/>
    </row>
    <row r="56" spans="2:25">
      <c r="B56" s="465"/>
      <c r="C56" s="18"/>
      <c r="D56" s="19"/>
      <c r="E56" s="20"/>
      <c r="F56" s="18"/>
      <c r="G56" s="19"/>
      <c r="H56" s="20"/>
      <c r="I56" s="18"/>
      <c r="J56" s="19"/>
      <c r="K56" s="19"/>
      <c r="L56" s="20"/>
      <c r="M56" s="18"/>
      <c r="N56" s="19"/>
      <c r="O56" s="19"/>
      <c r="P56" s="21"/>
      <c r="Q56" s="472"/>
      <c r="R56" s="475" t="e">
        <f t="shared" si="0"/>
        <v>#DIV/0!</v>
      </c>
      <c r="Y56" s="475"/>
    </row>
    <row r="57" spans="2:25">
      <c r="B57" s="465" t="s">
        <v>44</v>
      </c>
      <c r="C57" s="18">
        <v>0</v>
      </c>
      <c r="D57" s="19">
        <v>107</v>
      </c>
      <c r="E57" s="20">
        <v>0</v>
      </c>
      <c r="F57" s="18">
        <v>2</v>
      </c>
      <c r="G57" s="19">
        <v>2</v>
      </c>
      <c r="H57" s="20">
        <v>2</v>
      </c>
      <c r="I57" s="18">
        <v>0</v>
      </c>
      <c r="J57" s="19">
        <v>0</v>
      </c>
      <c r="K57" s="19">
        <v>107</v>
      </c>
      <c r="L57" s="20">
        <v>0</v>
      </c>
      <c r="M57" s="18">
        <v>2</v>
      </c>
      <c r="N57" s="19">
        <v>2</v>
      </c>
      <c r="O57" s="19">
        <v>2</v>
      </c>
      <c r="P57" s="21">
        <v>2</v>
      </c>
      <c r="Q57" s="472"/>
      <c r="R57" s="475">
        <f t="shared" si="0"/>
        <v>0</v>
      </c>
      <c r="Y57" s="475"/>
    </row>
    <row r="58" spans="2:25">
      <c r="B58" s="541"/>
      <c r="C58" s="36"/>
      <c r="D58" s="37"/>
      <c r="E58" s="38"/>
      <c r="F58" s="36"/>
      <c r="G58" s="37"/>
      <c r="H58" s="38"/>
      <c r="I58" s="36"/>
      <c r="J58" s="37"/>
      <c r="K58" s="37"/>
      <c r="L58" s="38"/>
      <c r="M58" s="36"/>
      <c r="N58" s="37"/>
      <c r="O58" s="37"/>
      <c r="P58" s="39"/>
      <c r="Q58" s="544"/>
      <c r="R58" s="475"/>
      <c r="Y58" s="475"/>
    </row>
    <row r="59" spans="2:25">
      <c r="B59" s="465"/>
      <c r="C59" s="36"/>
      <c r="D59" s="37"/>
      <c r="E59" s="38"/>
      <c r="F59" s="36"/>
      <c r="G59" s="37"/>
      <c r="H59" s="38"/>
      <c r="I59" s="36"/>
      <c r="J59" s="37"/>
      <c r="K59" s="37"/>
      <c r="L59" s="38"/>
      <c r="M59" s="36"/>
      <c r="N59" s="37"/>
      <c r="O59" s="37"/>
      <c r="P59" s="39"/>
      <c r="Q59" s="472"/>
      <c r="R59" s="475" t="e">
        <f t="shared" si="0"/>
        <v>#DIV/0!</v>
      </c>
      <c r="Y59" s="475"/>
    </row>
    <row r="60" spans="2:25">
      <c r="B60" s="465" t="s">
        <v>45</v>
      </c>
      <c r="C60" s="36">
        <v>25</v>
      </c>
      <c r="D60" s="37">
        <v>20</v>
      </c>
      <c r="E60" s="38">
        <v>0</v>
      </c>
      <c r="F60" s="36">
        <v>2</v>
      </c>
      <c r="G60" s="37">
        <v>2</v>
      </c>
      <c r="H60" s="38">
        <v>2</v>
      </c>
      <c r="I60" s="36">
        <v>3</v>
      </c>
      <c r="J60" s="37">
        <v>0</v>
      </c>
      <c r="K60" s="37">
        <v>0</v>
      </c>
      <c r="L60" s="38"/>
      <c r="M60" s="36">
        <v>2</v>
      </c>
      <c r="N60" s="37">
        <v>2</v>
      </c>
      <c r="O60" s="37">
        <v>2</v>
      </c>
      <c r="P60" s="39">
        <v>2</v>
      </c>
      <c r="Q60" s="472"/>
      <c r="R60" s="475">
        <f t="shared" si="0"/>
        <v>0</v>
      </c>
      <c r="Y60" s="475"/>
    </row>
    <row r="61" spans="2:25">
      <c r="B61" s="465" t="s">
        <v>46</v>
      </c>
      <c r="C61" s="36"/>
      <c r="D61" s="37">
        <v>4109</v>
      </c>
      <c r="E61" s="38"/>
      <c r="F61" s="36"/>
      <c r="G61" s="37">
        <v>4024</v>
      </c>
      <c r="H61" s="38"/>
      <c r="I61" s="36">
        <v>1176</v>
      </c>
      <c r="J61" s="37">
        <v>1573</v>
      </c>
      <c r="K61" s="37">
        <v>56</v>
      </c>
      <c r="L61" s="38">
        <v>762</v>
      </c>
      <c r="M61" s="36">
        <v>1290</v>
      </c>
      <c r="N61" s="37">
        <v>155</v>
      </c>
      <c r="O61" s="37">
        <v>279</v>
      </c>
      <c r="P61" s="39">
        <v>2360</v>
      </c>
      <c r="Q61" s="472"/>
      <c r="R61" s="475">
        <f t="shared" si="0"/>
        <v>0.38281820394256511</v>
      </c>
      <c r="Y61" s="475"/>
    </row>
    <row r="62" spans="2:25">
      <c r="B62" s="465" t="s">
        <v>47</v>
      </c>
      <c r="C62" s="28"/>
      <c r="D62" s="29"/>
      <c r="E62" s="44"/>
      <c r="F62" s="28"/>
      <c r="G62" s="29"/>
      <c r="H62" s="44"/>
      <c r="I62" s="28"/>
      <c r="J62" s="29"/>
      <c r="K62" s="29"/>
      <c r="L62" s="44"/>
      <c r="M62" s="28"/>
      <c r="N62" s="29"/>
      <c r="O62" s="29"/>
      <c r="P62" s="30"/>
      <c r="Q62" s="56"/>
      <c r="R62" s="475" t="e">
        <f t="shared" si="0"/>
        <v>#DIV/0!</v>
      </c>
      <c r="Y62" s="475"/>
    </row>
    <row r="63" spans="2:25">
      <c r="B63" s="465" t="s">
        <v>48</v>
      </c>
      <c r="C63" s="18">
        <v>9</v>
      </c>
      <c r="D63" s="19">
        <v>177</v>
      </c>
      <c r="E63" s="20">
        <v>0</v>
      </c>
      <c r="F63" s="18">
        <v>6</v>
      </c>
      <c r="G63" s="19">
        <v>14</v>
      </c>
      <c r="H63" s="20">
        <v>0</v>
      </c>
      <c r="I63" s="18">
        <v>48</v>
      </c>
      <c r="J63" s="19">
        <v>127</v>
      </c>
      <c r="K63" s="19">
        <v>10</v>
      </c>
      <c r="L63" s="20"/>
      <c r="M63" s="18">
        <v>15</v>
      </c>
      <c r="N63" s="19">
        <v>0</v>
      </c>
      <c r="O63" s="19">
        <v>0</v>
      </c>
      <c r="P63" s="21">
        <v>0</v>
      </c>
      <c r="Q63" s="472"/>
      <c r="R63" s="475">
        <f t="shared" si="0"/>
        <v>0.68279569892473113</v>
      </c>
      <c r="Y63" s="475"/>
    </row>
    <row r="64" spans="2:25">
      <c r="B64" s="541"/>
      <c r="C64" s="18"/>
      <c r="D64" s="19"/>
      <c r="E64" s="20"/>
      <c r="F64" s="18"/>
      <c r="G64" s="19"/>
      <c r="H64" s="20"/>
      <c r="I64" s="18"/>
      <c r="J64" s="19"/>
      <c r="K64" s="19"/>
      <c r="L64" s="20"/>
      <c r="M64" s="18"/>
      <c r="N64" s="19"/>
      <c r="O64" s="19"/>
      <c r="P64" s="21"/>
      <c r="Q64" s="544"/>
      <c r="R64" s="475"/>
      <c r="Y64" s="475"/>
    </row>
    <row r="65" spans="1:25">
      <c r="B65" s="465"/>
      <c r="C65" s="18"/>
      <c r="D65" s="19"/>
      <c r="E65" s="20"/>
      <c r="F65" s="18"/>
      <c r="G65" s="19"/>
      <c r="H65" s="20"/>
      <c r="I65" s="18"/>
      <c r="J65" s="19"/>
      <c r="K65" s="19"/>
      <c r="L65" s="20"/>
      <c r="M65" s="18"/>
      <c r="N65" s="19"/>
      <c r="O65" s="19"/>
      <c r="P65" s="21"/>
      <c r="Q65" s="472"/>
      <c r="R65" s="475" t="e">
        <f t="shared" si="0"/>
        <v>#DIV/0!</v>
      </c>
      <c r="Y65" s="475"/>
    </row>
    <row r="66" spans="1:25">
      <c r="B66" s="465" t="s">
        <v>49</v>
      </c>
      <c r="C66" s="18">
        <v>4478</v>
      </c>
      <c r="D66" s="19">
        <v>703</v>
      </c>
      <c r="E66" s="20"/>
      <c r="F66" s="18">
        <v>3508</v>
      </c>
      <c r="G66" s="19">
        <v>4222</v>
      </c>
      <c r="H66" s="20"/>
      <c r="I66" s="18">
        <v>3353</v>
      </c>
      <c r="J66" s="19">
        <v>193</v>
      </c>
      <c r="K66" s="19">
        <v>671</v>
      </c>
      <c r="L66" s="20">
        <v>219</v>
      </c>
      <c r="M66" s="18">
        <v>4780</v>
      </c>
      <c r="N66" s="19">
        <v>159</v>
      </c>
      <c r="O66" s="19">
        <v>39</v>
      </c>
      <c r="P66" s="21">
        <v>2703</v>
      </c>
      <c r="Q66" s="472"/>
      <c r="R66" s="475">
        <f t="shared" si="0"/>
        <v>3.7251495850221965E-2</v>
      </c>
      <c r="Y66" s="475"/>
    </row>
    <row r="67" spans="1:25">
      <c r="B67" s="541"/>
      <c r="C67" s="18"/>
      <c r="D67" s="19"/>
      <c r="E67" s="20"/>
      <c r="F67" s="18"/>
      <c r="G67" s="19"/>
      <c r="H67" s="20"/>
      <c r="I67" s="18"/>
      <c r="J67" s="19"/>
      <c r="K67" s="19"/>
      <c r="L67" s="20"/>
      <c r="M67" s="18"/>
      <c r="N67" s="19"/>
      <c r="O67" s="19"/>
      <c r="P67" s="21"/>
      <c r="Q67" s="544"/>
      <c r="R67" s="475"/>
      <c r="Y67" s="475"/>
    </row>
    <row r="68" spans="1:25">
      <c r="B68" s="465"/>
      <c r="C68" s="18"/>
      <c r="D68" s="19"/>
      <c r="E68" s="20"/>
      <c r="F68" s="18"/>
      <c r="G68" s="19"/>
      <c r="H68" s="20"/>
      <c r="I68" s="18"/>
      <c r="J68" s="19"/>
      <c r="K68" s="19"/>
      <c r="L68" s="20"/>
      <c r="M68" s="18"/>
      <c r="N68" s="19"/>
      <c r="O68" s="19"/>
      <c r="P68" s="21"/>
      <c r="Q68" s="472"/>
      <c r="R68" s="475" t="e">
        <f t="shared" si="0"/>
        <v>#DIV/0!</v>
      </c>
      <c r="Y68" s="475"/>
    </row>
    <row r="69" spans="1:25">
      <c r="B69" s="465"/>
      <c r="C69" s="29"/>
      <c r="D69" s="19"/>
      <c r="E69" s="20"/>
      <c r="F69" s="18"/>
      <c r="G69" s="19"/>
      <c r="H69" s="20"/>
      <c r="I69" s="18"/>
      <c r="J69" s="19"/>
      <c r="K69" s="19"/>
      <c r="L69" s="20"/>
      <c r="M69" s="18"/>
      <c r="N69" s="19"/>
      <c r="O69" s="19"/>
      <c r="P69" s="21"/>
      <c r="Q69" s="472"/>
      <c r="R69" s="475" t="e">
        <f t="shared" si="0"/>
        <v>#DIV/0!</v>
      </c>
      <c r="Y69" s="475"/>
    </row>
    <row r="70" spans="1:25">
      <c r="B70" s="465" t="s">
        <v>50</v>
      </c>
      <c r="C70" s="28"/>
      <c r="D70" s="29"/>
      <c r="E70" s="44"/>
      <c r="F70" s="28"/>
      <c r="G70" s="29"/>
      <c r="H70" s="44"/>
      <c r="I70" s="28"/>
      <c r="J70" s="29"/>
      <c r="K70" s="29"/>
      <c r="L70" s="44"/>
      <c r="M70" s="28"/>
      <c r="N70" s="29"/>
      <c r="O70" s="29"/>
      <c r="P70" s="30"/>
      <c r="Q70" s="56"/>
      <c r="R70" s="475" t="e">
        <f t="shared" si="0"/>
        <v>#DIV/0!</v>
      </c>
      <c r="Y70" s="475"/>
    </row>
    <row r="71" spans="1:25">
      <c r="B71" s="465"/>
      <c r="C71" s="28"/>
      <c r="D71" s="94"/>
      <c r="E71" s="44"/>
      <c r="F71" s="28"/>
      <c r="G71" s="29"/>
      <c r="H71" s="44"/>
      <c r="I71" s="28"/>
      <c r="J71" s="29"/>
      <c r="K71" s="29"/>
      <c r="L71" s="44"/>
      <c r="M71" s="28"/>
      <c r="N71" s="29"/>
      <c r="O71" s="29"/>
      <c r="P71" s="30"/>
      <c r="Q71" s="56"/>
      <c r="R71" s="475" t="e">
        <f t="shared" si="0"/>
        <v>#DIV/0!</v>
      </c>
      <c r="Y71" s="475"/>
    </row>
    <row r="72" spans="1:25">
      <c r="B72" s="465"/>
      <c r="C72" s="28"/>
      <c r="D72" s="94"/>
      <c r="E72" s="44"/>
      <c r="F72" s="28"/>
      <c r="G72" s="29"/>
      <c r="H72" s="44"/>
      <c r="I72" s="28"/>
      <c r="J72" s="29"/>
      <c r="K72" s="29"/>
      <c r="L72" s="44"/>
      <c r="M72" s="28"/>
      <c r="N72" s="29"/>
      <c r="O72" s="29"/>
      <c r="P72" s="30"/>
      <c r="Q72" s="56"/>
      <c r="R72" s="475" t="e">
        <f t="shared" si="0"/>
        <v>#DIV/0!</v>
      </c>
      <c r="Y72" s="475"/>
    </row>
    <row r="73" spans="1:25">
      <c r="B73" s="541"/>
      <c r="C73" s="28"/>
      <c r="D73" s="94"/>
      <c r="E73" s="44"/>
      <c r="F73" s="28"/>
      <c r="G73" s="29"/>
      <c r="H73" s="44"/>
      <c r="I73" s="28"/>
      <c r="J73" s="29"/>
      <c r="K73" s="29"/>
      <c r="L73" s="44"/>
      <c r="M73" s="28"/>
      <c r="N73" s="29"/>
      <c r="O73" s="29"/>
      <c r="P73" s="30"/>
      <c r="Q73" s="56"/>
      <c r="R73" s="475"/>
      <c r="Y73" s="475"/>
    </row>
    <row r="74" spans="1:25">
      <c r="B74" s="465"/>
      <c r="C74" s="28"/>
      <c r="D74" s="94"/>
      <c r="E74" s="44"/>
      <c r="F74" s="28"/>
      <c r="G74" s="29"/>
      <c r="H74" s="44"/>
      <c r="I74" s="28"/>
      <c r="J74" s="29"/>
      <c r="K74" s="29"/>
      <c r="L74" s="44"/>
      <c r="M74" s="28"/>
      <c r="N74" s="29"/>
      <c r="O74" s="29"/>
      <c r="P74" s="30"/>
      <c r="Q74" s="56"/>
      <c r="R74" s="475" t="e">
        <f t="shared" si="0"/>
        <v>#DIV/0!</v>
      </c>
      <c r="Y74" s="475"/>
    </row>
    <row r="75" spans="1:25">
      <c r="B75" s="465"/>
      <c r="C75" s="28"/>
      <c r="D75" s="94"/>
      <c r="E75" s="44"/>
      <c r="F75" s="28"/>
      <c r="G75" s="29"/>
      <c r="H75" s="44"/>
      <c r="I75" s="28"/>
      <c r="J75" s="29"/>
      <c r="K75" s="29"/>
      <c r="L75" s="44"/>
      <c r="M75" s="28"/>
      <c r="N75" s="29"/>
      <c r="O75" s="29"/>
      <c r="P75" s="30"/>
      <c r="Q75" s="56"/>
      <c r="R75" s="475" t="e">
        <f t="shared" si="0"/>
        <v>#DIV/0!</v>
      </c>
      <c r="Y75" s="475"/>
    </row>
    <row r="76" spans="1:25">
      <c r="B76" s="465" t="s">
        <v>51</v>
      </c>
      <c r="C76" s="18"/>
      <c r="D76" s="1"/>
      <c r="E76" s="20"/>
      <c r="F76" s="25"/>
      <c r="G76" s="86"/>
      <c r="H76" s="27"/>
      <c r="I76" s="18"/>
      <c r="J76" s="19"/>
      <c r="K76" s="19"/>
      <c r="L76" s="20"/>
      <c r="M76" s="25"/>
      <c r="N76" s="26"/>
      <c r="O76" s="26"/>
      <c r="P76" s="85"/>
      <c r="Q76" s="482"/>
      <c r="R76" s="475" t="e">
        <f t="shared" si="0"/>
        <v>#DIV/0!</v>
      </c>
      <c r="Y76" s="475"/>
    </row>
    <row r="77" spans="1:25">
      <c r="A77" s="3" t="s">
        <v>135</v>
      </c>
      <c r="B77" s="465" t="s">
        <v>52</v>
      </c>
      <c r="C77" s="28"/>
      <c r="D77" s="29"/>
      <c r="E77" s="44"/>
      <c r="F77" s="28"/>
      <c r="G77" s="29"/>
      <c r="H77" s="44"/>
      <c r="I77" s="28"/>
      <c r="J77" s="29"/>
      <c r="K77" s="29"/>
      <c r="L77" s="44"/>
      <c r="M77" s="28"/>
      <c r="N77" s="29"/>
      <c r="O77" s="29"/>
      <c r="P77" s="30"/>
      <c r="Q77" s="56"/>
      <c r="R77" s="475" t="e">
        <f t="shared" si="0"/>
        <v>#DIV/0!</v>
      </c>
      <c r="Y77" s="475"/>
    </row>
    <row r="78" spans="1:25">
      <c r="B78" s="465" t="s">
        <v>53</v>
      </c>
      <c r="C78" s="28"/>
      <c r="D78" s="29"/>
      <c r="E78" s="44"/>
      <c r="F78" s="28"/>
      <c r="G78" s="29"/>
      <c r="H78" s="44"/>
      <c r="I78" s="28"/>
      <c r="J78" s="29"/>
      <c r="K78" s="29"/>
      <c r="L78" s="44"/>
      <c r="M78" s="28"/>
      <c r="N78" s="29"/>
      <c r="O78" s="29"/>
      <c r="P78" s="30"/>
      <c r="Q78" s="56"/>
      <c r="R78" s="475" t="e">
        <f t="shared" ref="R78:R94" si="1">J78/SUM(C78:E78)</f>
        <v>#DIV/0!</v>
      </c>
      <c r="Y78" s="475"/>
    </row>
    <row r="79" spans="1:25">
      <c r="B79" s="465" t="s">
        <v>54</v>
      </c>
      <c r="C79" s="18">
        <v>0</v>
      </c>
      <c r="D79" s="19">
        <v>93</v>
      </c>
      <c r="E79" s="20">
        <v>93</v>
      </c>
      <c r="F79" s="18">
        <v>0</v>
      </c>
      <c r="G79" s="19">
        <v>0</v>
      </c>
      <c r="H79" s="20">
        <v>0</v>
      </c>
      <c r="I79" s="18">
        <v>0</v>
      </c>
      <c r="J79" s="19">
        <v>74</v>
      </c>
      <c r="K79" s="19">
        <v>19</v>
      </c>
      <c r="L79" s="20"/>
      <c r="M79" s="18">
        <v>0</v>
      </c>
      <c r="N79" s="19">
        <v>0</v>
      </c>
      <c r="O79" s="19">
        <v>0</v>
      </c>
      <c r="P79" s="21"/>
      <c r="Q79" s="472"/>
      <c r="R79" s="475">
        <f t="shared" si="1"/>
        <v>0.39784946236559138</v>
      </c>
      <c r="Y79" s="475"/>
    </row>
    <row r="80" spans="1:25">
      <c r="B80" s="465" t="s">
        <v>55</v>
      </c>
      <c r="C80" s="632" t="s">
        <v>26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4"/>
      <c r="Q80" s="470"/>
      <c r="R80" s="475" t="e">
        <f t="shared" si="1"/>
        <v>#DIV/0!</v>
      </c>
      <c r="Y80" s="475"/>
    </row>
    <row r="81" spans="2:25">
      <c r="B81" s="465" t="s">
        <v>56</v>
      </c>
      <c r="C81" s="18">
        <v>87</v>
      </c>
      <c r="D81" s="19"/>
      <c r="E81" s="20"/>
      <c r="F81" s="18">
        <v>171</v>
      </c>
      <c r="G81" s="19"/>
      <c r="H81" s="20"/>
      <c r="I81" s="18">
        <v>99</v>
      </c>
      <c r="J81" s="19"/>
      <c r="K81" s="19"/>
      <c r="L81" s="20">
        <v>1</v>
      </c>
      <c r="M81" s="18">
        <v>172</v>
      </c>
      <c r="N81" s="19"/>
      <c r="O81" s="19"/>
      <c r="P81" s="21">
        <v>32</v>
      </c>
      <c r="Q81" s="472"/>
      <c r="R81" s="475">
        <f t="shared" si="1"/>
        <v>0</v>
      </c>
      <c r="Y81" s="475"/>
    </row>
    <row r="82" spans="2:25">
      <c r="B82" s="465" t="s">
        <v>57</v>
      </c>
      <c r="C82" s="18">
        <v>325</v>
      </c>
      <c r="D82" s="19">
        <v>47</v>
      </c>
      <c r="E82" s="20">
        <v>55</v>
      </c>
      <c r="F82" s="18">
        <v>298</v>
      </c>
      <c r="G82" s="19">
        <v>53</v>
      </c>
      <c r="H82" s="20">
        <v>20</v>
      </c>
      <c r="I82" s="18">
        <v>293</v>
      </c>
      <c r="J82" s="19">
        <v>3</v>
      </c>
      <c r="K82" s="19">
        <v>2</v>
      </c>
      <c r="L82" s="20">
        <v>11</v>
      </c>
      <c r="M82" s="18">
        <v>308</v>
      </c>
      <c r="N82" s="19">
        <v>2</v>
      </c>
      <c r="O82" s="19">
        <v>0</v>
      </c>
      <c r="P82" s="21">
        <v>3</v>
      </c>
      <c r="Q82" s="472"/>
      <c r="R82" s="475">
        <f t="shared" si="1"/>
        <v>7.0257611241217799E-3</v>
      </c>
      <c r="Y82" s="475"/>
    </row>
    <row r="83" spans="2:25">
      <c r="B83" s="465"/>
      <c r="C83" s="18"/>
      <c r="D83" s="19"/>
      <c r="E83" s="20"/>
      <c r="F83" s="18"/>
      <c r="G83" s="19"/>
      <c r="H83" s="20"/>
      <c r="I83" s="18"/>
      <c r="J83" s="19"/>
      <c r="K83" s="19"/>
      <c r="L83" s="20"/>
      <c r="M83" s="18"/>
      <c r="N83" s="19"/>
      <c r="O83" s="19"/>
      <c r="P83" s="21"/>
      <c r="Q83" s="472"/>
      <c r="R83" s="475" t="e">
        <f t="shared" si="1"/>
        <v>#DIV/0!</v>
      </c>
      <c r="Y83" s="475"/>
    </row>
    <row r="84" spans="2:25">
      <c r="B84" s="465"/>
      <c r="C84" s="18"/>
      <c r="D84" s="19"/>
      <c r="E84" s="20"/>
      <c r="F84" s="18"/>
      <c r="G84" s="19"/>
      <c r="H84" s="20"/>
      <c r="I84" s="18"/>
      <c r="J84" s="19"/>
      <c r="K84" s="19"/>
      <c r="L84" s="20"/>
      <c r="M84" s="18"/>
      <c r="N84" s="19"/>
      <c r="O84" s="19"/>
      <c r="P84" s="21"/>
      <c r="Q84" s="472"/>
      <c r="R84" s="475" t="e">
        <f t="shared" si="1"/>
        <v>#DIV/0!</v>
      </c>
      <c r="Y84" s="475"/>
    </row>
    <row r="85" spans="2:25">
      <c r="B85" s="465" t="s">
        <v>58</v>
      </c>
      <c r="C85" s="18">
        <v>0</v>
      </c>
      <c r="D85" s="19">
        <v>109</v>
      </c>
      <c r="E85" s="20">
        <v>0</v>
      </c>
      <c r="F85" s="18">
        <v>0</v>
      </c>
      <c r="G85" s="19">
        <v>72</v>
      </c>
      <c r="H85" s="20">
        <v>0</v>
      </c>
      <c r="I85" s="18">
        <v>27</v>
      </c>
      <c r="J85" s="19">
        <v>49</v>
      </c>
      <c r="K85" s="19">
        <v>2</v>
      </c>
      <c r="L85" s="20">
        <v>31</v>
      </c>
      <c r="M85" s="18">
        <v>15</v>
      </c>
      <c r="N85" s="19">
        <v>2</v>
      </c>
      <c r="O85" s="19">
        <v>0</v>
      </c>
      <c r="P85" s="21">
        <v>55</v>
      </c>
      <c r="Q85" s="472"/>
      <c r="R85" s="475">
        <f t="shared" si="1"/>
        <v>0.44954128440366975</v>
      </c>
      <c r="Y85" s="475"/>
    </row>
    <row r="86" spans="2:25">
      <c r="B86" s="465"/>
      <c r="C86" s="18"/>
      <c r="D86" s="19"/>
      <c r="E86" s="20"/>
      <c r="F86" s="18"/>
      <c r="G86" s="19"/>
      <c r="H86" s="20"/>
      <c r="I86" s="18"/>
      <c r="J86" s="19"/>
      <c r="K86" s="19"/>
      <c r="L86" s="20"/>
      <c r="M86" s="18"/>
      <c r="N86" s="19"/>
      <c r="O86" s="19"/>
      <c r="P86" s="21"/>
      <c r="Q86" s="472"/>
      <c r="R86" s="475" t="e">
        <f t="shared" si="1"/>
        <v>#DIV/0!</v>
      </c>
      <c r="Y86" s="475"/>
    </row>
    <row r="87" spans="2:25">
      <c r="B87" s="465" t="s">
        <v>59</v>
      </c>
      <c r="C87" s="25"/>
      <c r="D87" s="26"/>
      <c r="E87" s="27"/>
      <c r="F87" s="25"/>
      <c r="G87" s="26"/>
      <c r="H87" s="27"/>
      <c r="I87" s="25"/>
      <c r="J87" s="26"/>
      <c r="K87" s="26"/>
      <c r="L87" s="27"/>
      <c r="M87" s="25"/>
      <c r="N87" s="26"/>
      <c r="O87" s="26"/>
      <c r="P87" s="85"/>
      <c r="Q87" s="482"/>
      <c r="R87" s="475" t="e">
        <f t="shared" si="1"/>
        <v>#DIV/0!</v>
      </c>
      <c r="Y87" s="475"/>
    </row>
    <row r="88" spans="2:25">
      <c r="B88" s="465" t="s">
        <v>60</v>
      </c>
      <c r="C88" s="18">
        <v>311</v>
      </c>
      <c r="D88" s="19">
        <v>311</v>
      </c>
      <c r="E88" s="20">
        <v>131</v>
      </c>
      <c r="F88" s="18">
        <v>311</v>
      </c>
      <c r="G88" s="19">
        <v>312</v>
      </c>
      <c r="H88" s="20">
        <v>1</v>
      </c>
      <c r="I88" s="18">
        <v>99</v>
      </c>
      <c r="J88" s="19">
        <v>211</v>
      </c>
      <c r="K88" s="19">
        <v>0</v>
      </c>
      <c r="L88" s="20">
        <v>285</v>
      </c>
      <c r="M88" s="18">
        <v>56</v>
      </c>
      <c r="N88" s="19">
        <v>16</v>
      </c>
      <c r="O88" s="19">
        <v>0</v>
      </c>
      <c r="P88" s="21">
        <v>514</v>
      </c>
      <c r="Q88" s="472"/>
      <c r="R88" s="475">
        <f t="shared" si="1"/>
        <v>0.28021248339973437</v>
      </c>
      <c r="Y88" s="475"/>
    </row>
    <row r="89" spans="2:25">
      <c r="B89" s="465" t="s">
        <v>61</v>
      </c>
      <c r="C89" s="18">
        <v>909</v>
      </c>
      <c r="D89" s="19">
        <v>1746</v>
      </c>
      <c r="E89" s="20"/>
      <c r="F89" s="18">
        <v>847</v>
      </c>
      <c r="G89" s="19">
        <v>2588</v>
      </c>
      <c r="H89" s="20"/>
      <c r="I89" s="18">
        <v>904</v>
      </c>
      <c r="J89" s="19">
        <v>1000</v>
      </c>
      <c r="K89" s="19">
        <v>97</v>
      </c>
      <c r="L89" s="20">
        <v>702</v>
      </c>
      <c r="M89" s="18">
        <v>1301</v>
      </c>
      <c r="N89" s="19">
        <v>82</v>
      </c>
      <c r="O89" s="19">
        <v>80</v>
      </c>
      <c r="P89" s="21">
        <v>1917</v>
      </c>
      <c r="Q89" s="472"/>
      <c r="R89" s="475">
        <f t="shared" si="1"/>
        <v>0.37664783427495291</v>
      </c>
      <c r="Y89" s="475"/>
    </row>
    <row r="90" spans="2:25">
      <c r="B90" s="465"/>
      <c r="C90" s="47"/>
      <c r="D90" s="48"/>
      <c r="E90" s="49"/>
      <c r="F90" s="47"/>
      <c r="G90" s="48"/>
      <c r="H90" s="49"/>
      <c r="I90" s="47"/>
      <c r="J90" s="48"/>
      <c r="K90" s="48"/>
      <c r="L90" s="49"/>
      <c r="M90" s="47"/>
      <c r="N90" s="48"/>
      <c r="O90" s="48"/>
      <c r="P90" s="50"/>
      <c r="Q90" s="472"/>
      <c r="R90" s="475" t="e">
        <f t="shared" si="1"/>
        <v>#DIV/0!</v>
      </c>
      <c r="Y90" s="475"/>
    </row>
    <row r="91" spans="2:25">
      <c r="B91" s="465"/>
      <c r="C91" s="47"/>
      <c r="D91" s="48"/>
      <c r="E91" s="49"/>
      <c r="F91" s="47"/>
      <c r="G91" s="48"/>
      <c r="H91" s="49"/>
      <c r="I91" s="47"/>
      <c r="J91" s="48"/>
      <c r="K91" s="48"/>
      <c r="L91" s="49"/>
      <c r="M91" s="47"/>
      <c r="N91" s="48"/>
      <c r="O91" s="48"/>
      <c r="P91" s="50"/>
      <c r="Q91" s="472"/>
      <c r="R91" s="475" t="e">
        <f t="shared" si="1"/>
        <v>#DIV/0!</v>
      </c>
      <c r="Y91" s="475"/>
    </row>
    <row r="92" spans="2:25">
      <c r="B92" s="541"/>
      <c r="C92" s="47"/>
      <c r="D92" s="48"/>
      <c r="E92" s="49"/>
      <c r="F92" s="47"/>
      <c r="G92" s="48"/>
      <c r="H92" s="49"/>
      <c r="I92" s="47"/>
      <c r="J92" s="48"/>
      <c r="K92" s="48"/>
      <c r="L92" s="49"/>
      <c r="M92" s="47"/>
      <c r="N92" s="48"/>
      <c r="O92" s="48"/>
      <c r="P92" s="50"/>
      <c r="Q92" s="544"/>
      <c r="R92" s="475"/>
      <c r="Y92" s="475"/>
    </row>
    <row r="93" spans="2:25">
      <c r="B93" s="465" t="s">
        <v>62</v>
      </c>
      <c r="C93" s="81"/>
      <c r="D93" s="82"/>
      <c r="E93" s="83"/>
      <c r="F93" s="81"/>
      <c r="G93" s="82"/>
      <c r="H93" s="83"/>
      <c r="I93" s="81"/>
      <c r="J93" s="82"/>
      <c r="K93" s="82"/>
      <c r="L93" s="83"/>
      <c r="M93" s="81"/>
      <c r="N93" s="82"/>
      <c r="O93" s="82"/>
      <c r="P93" s="84"/>
      <c r="Q93" s="482"/>
      <c r="R93" s="475" t="e">
        <f t="shared" si="1"/>
        <v>#DIV/0!</v>
      </c>
      <c r="Y93" s="475"/>
    </row>
    <row r="94" spans="2:25">
      <c r="B94" s="12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72"/>
      <c r="R94" s="475" t="e">
        <f t="shared" si="1"/>
        <v>#DIV/0!</v>
      </c>
      <c r="Y94" s="475"/>
    </row>
    <row r="95" spans="2:25">
      <c r="B95" s="13" t="s">
        <v>63</v>
      </c>
      <c r="C95" s="55">
        <f t="shared" ref="C95:P95" si="2">SUM(C9:C93)</f>
        <v>17008</v>
      </c>
      <c r="D95" s="55">
        <f t="shared" si="2"/>
        <v>23164</v>
      </c>
      <c r="E95" s="55">
        <f t="shared" si="2"/>
        <v>571</v>
      </c>
      <c r="F95" s="55">
        <f t="shared" si="2"/>
        <v>18180</v>
      </c>
      <c r="G95" s="55">
        <f t="shared" si="2"/>
        <v>26663</v>
      </c>
      <c r="H95" s="55">
        <f t="shared" si="2"/>
        <v>88</v>
      </c>
      <c r="I95" s="55">
        <f t="shared" si="2"/>
        <v>16513</v>
      </c>
      <c r="J95" s="55">
        <f t="shared" si="2"/>
        <v>10503</v>
      </c>
      <c r="K95" s="55">
        <f t="shared" si="2"/>
        <v>2254</v>
      </c>
      <c r="L95" s="55">
        <f t="shared" si="2"/>
        <v>10267</v>
      </c>
      <c r="M95" s="55">
        <f t="shared" si="2"/>
        <v>18278</v>
      </c>
      <c r="N95" s="55">
        <f t="shared" si="2"/>
        <v>1126</v>
      </c>
      <c r="O95" s="55">
        <f t="shared" si="2"/>
        <v>492</v>
      </c>
      <c r="P95" s="55">
        <f t="shared" si="2"/>
        <v>23762</v>
      </c>
      <c r="Q95" s="472"/>
    </row>
    <row r="96" spans="2:25">
      <c r="B96" s="462"/>
      <c r="C96" s="469"/>
      <c r="D96" s="469"/>
      <c r="E96" s="469"/>
      <c r="F96" s="469"/>
      <c r="G96" s="469"/>
      <c r="H96" s="469"/>
      <c r="I96" s="469"/>
      <c r="J96" s="487">
        <f>J95/SUM(C95:E95)</f>
        <v>0.2577866136514248</v>
      </c>
      <c r="K96" s="469"/>
      <c r="L96" s="469"/>
      <c r="M96" s="469"/>
      <c r="N96" s="469"/>
      <c r="O96" s="469"/>
      <c r="P96" s="469"/>
      <c r="Q96" s="472"/>
    </row>
    <row r="97" spans="1:17" s="509" customFormat="1" ht="10.199999999999999">
      <c r="A97" s="507"/>
      <c r="B97" s="508"/>
      <c r="E97" s="510"/>
      <c r="H97" s="510"/>
      <c r="K97" s="510"/>
      <c r="O97" s="510"/>
    </row>
    <row r="98" spans="1:17">
      <c r="A98" s="10"/>
      <c r="B98" s="499"/>
      <c r="E98" s="501">
        <f>E95/(SUM(C95:E95))</f>
        <v>1.4014677367891417E-2</v>
      </c>
      <c r="H98" s="501">
        <f>H95/(SUM(F95:H95))</f>
        <v>1.9585586788631458E-3</v>
      </c>
      <c r="J98" s="511"/>
      <c r="K98" s="501">
        <f>K95/(SUM(I95:L95))</f>
        <v>5.7009889470622452E-2</v>
      </c>
      <c r="O98" s="501">
        <f>O95/(SUM(M95:P95))</f>
        <v>1.1269412249759494E-2</v>
      </c>
    </row>
    <row r="99" spans="1:17">
      <c r="B99" s="499"/>
      <c r="C99" s="500"/>
      <c r="D99" s="500"/>
      <c r="E99" s="516">
        <f>E66/E95</f>
        <v>0</v>
      </c>
      <c r="F99" s="514" t="s">
        <v>281</v>
      </c>
      <c r="G99" s="500"/>
      <c r="H99" s="500"/>
      <c r="I99" s="500"/>
      <c r="J99" s="487"/>
      <c r="K99" s="500"/>
      <c r="L99" s="500"/>
      <c r="M99" s="500"/>
      <c r="N99" s="500"/>
      <c r="O99" s="500"/>
      <c r="P99" s="500"/>
      <c r="Q99" s="500"/>
    </row>
    <row r="100" spans="1:17">
      <c r="B100" s="499"/>
      <c r="C100" s="500"/>
      <c r="D100" s="500"/>
      <c r="E100" s="500"/>
      <c r="F100" s="500"/>
      <c r="G100" s="500"/>
      <c r="H100" s="500"/>
      <c r="I100" s="500"/>
      <c r="J100" s="487"/>
      <c r="K100" s="500"/>
      <c r="L100" s="500"/>
      <c r="M100" s="500"/>
      <c r="N100" s="500"/>
      <c r="O100" s="500"/>
      <c r="P100" s="500"/>
      <c r="Q100" s="500"/>
    </row>
    <row r="101" spans="1:17">
      <c r="B101" s="499"/>
      <c r="C101" s="500"/>
      <c r="D101" s="500"/>
      <c r="E101" s="500"/>
      <c r="F101" s="500"/>
      <c r="G101" s="500"/>
      <c r="H101" s="500"/>
      <c r="I101" s="500"/>
      <c r="J101" s="487"/>
      <c r="K101" s="500"/>
      <c r="L101" s="500"/>
      <c r="M101" s="500"/>
      <c r="N101" s="500"/>
      <c r="O101" s="500"/>
      <c r="P101" s="500"/>
      <c r="Q101" s="500"/>
    </row>
    <row r="102" spans="1:17">
      <c r="B102" s="635" t="s">
        <v>64</v>
      </c>
      <c r="C102" s="635"/>
      <c r="D102" s="56">
        <v>1</v>
      </c>
      <c r="E102" s="630" t="s">
        <v>65</v>
      </c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470"/>
    </row>
    <row r="103" spans="1:17">
      <c r="B103" s="462"/>
      <c r="C103" s="469"/>
      <c r="D103" s="56">
        <v>2</v>
      </c>
      <c r="E103" s="630" t="s">
        <v>66</v>
      </c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470"/>
    </row>
    <row r="104" spans="1:17">
      <c r="D104" s="57" t="s">
        <v>67</v>
      </c>
      <c r="E104" s="631" t="s">
        <v>68</v>
      </c>
      <c r="F104" s="631"/>
      <c r="G104" s="631"/>
      <c r="H104" s="631"/>
      <c r="I104" s="631"/>
      <c r="J104" s="631"/>
      <c r="K104" s="631"/>
      <c r="L104" s="631"/>
      <c r="M104" s="631"/>
      <c r="N104" s="631"/>
      <c r="O104" s="631"/>
      <c r="P104" s="631"/>
      <c r="Q104" s="471"/>
    </row>
    <row r="105" spans="1:17">
      <c r="D105" s="57" t="s">
        <v>69</v>
      </c>
      <c r="E105" s="631" t="s">
        <v>70</v>
      </c>
      <c r="F105" s="631"/>
      <c r="G105" s="631"/>
      <c r="H105" s="631"/>
      <c r="I105" s="631"/>
      <c r="J105" s="631"/>
      <c r="K105" s="631"/>
      <c r="L105" s="631"/>
      <c r="M105" s="631"/>
      <c r="N105" s="631"/>
      <c r="O105" s="631"/>
      <c r="P105" s="631"/>
      <c r="Q105" s="471"/>
    </row>
    <row r="106" spans="1:17">
      <c r="D106" s="57" t="s">
        <v>71</v>
      </c>
      <c r="E106" s="631" t="s">
        <v>72</v>
      </c>
      <c r="F106" s="631"/>
      <c r="G106" s="631"/>
      <c r="H106" s="631"/>
      <c r="I106" s="631"/>
      <c r="J106" s="631"/>
      <c r="K106" s="631"/>
      <c r="L106" s="631"/>
      <c r="M106" s="631"/>
      <c r="N106" s="631"/>
      <c r="O106" s="631"/>
      <c r="P106" s="631"/>
      <c r="Q106" s="471"/>
    </row>
  </sheetData>
  <mergeCells count="16">
    <mergeCell ref="B1:B2"/>
    <mergeCell ref="C1:H1"/>
    <mergeCell ref="I1:P1"/>
    <mergeCell ref="C2:E2"/>
    <mergeCell ref="F2:H2"/>
    <mergeCell ref="I2:L2"/>
    <mergeCell ref="M2:P2"/>
    <mergeCell ref="E103:P103"/>
    <mergeCell ref="E104:P104"/>
    <mergeCell ref="E105:P105"/>
    <mergeCell ref="E106:P106"/>
    <mergeCell ref="C32:P32"/>
    <mergeCell ref="C41:P41"/>
    <mergeCell ref="C80:P80"/>
    <mergeCell ref="B102:C102"/>
    <mergeCell ref="E102:P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workbookViewId="0">
      <pane ySplit="3" topLeftCell="A28" activePane="bottomLeft" state="frozen"/>
      <selection activeCell="A8" sqref="A8:XFD8"/>
      <selection pane="bottomLeft" activeCell="A8" sqref="A8:XFD8"/>
    </sheetView>
  </sheetViews>
  <sheetFormatPr defaultColWidth="9.109375" defaultRowHeight="13.2"/>
  <cols>
    <col min="1" max="1" width="25.5546875" style="3" customWidth="1"/>
    <col min="2" max="2" width="32.109375" style="3" customWidth="1"/>
    <col min="3" max="17" width="5.5546875" style="3" customWidth="1"/>
    <col min="18" max="18" width="8.88671875" style="3"/>
    <col min="19" max="16384" width="9.109375" style="3"/>
  </cols>
  <sheetData>
    <row r="1" spans="2:25" ht="15" customHeight="1" thickBot="1">
      <c r="B1" s="622" t="s">
        <v>251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2:25" ht="13.5" customHeight="1" thickTop="1">
      <c r="B2" s="622"/>
      <c r="C2" s="627" t="s">
        <v>2</v>
      </c>
      <c r="D2" s="628"/>
      <c r="E2" s="628"/>
      <c r="F2" s="627" t="s">
        <v>3</v>
      </c>
      <c r="G2" s="628"/>
      <c r="H2" s="629"/>
      <c r="I2" s="627" t="s">
        <v>2</v>
      </c>
      <c r="J2" s="628"/>
      <c r="K2" s="628"/>
      <c r="L2" s="628"/>
      <c r="M2" s="627" t="s">
        <v>3</v>
      </c>
      <c r="N2" s="628"/>
      <c r="O2" s="628"/>
      <c r="P2" s="629"/>
      <c r="Q2" s="472"/>
    </row>
    <row r="3" spans="2:25" ht="68.400000000000006">
      <c r="B3" s="11" t="s">
        <v>4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Y3" s="4"/>
    </row>
    <row r="4" spans="2:25" ht="13.8">
      <c r="B4" s="11"/>
      <c r="C4" s="306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Y4" s="4"/>
    </row>
    <row r="5" spans="2:25" ht="13.8">
      <c r="B5" s="11"/>
      <c r="C5" s="306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Y5" s="4"/>
    </row>
    <row r="6" spans="2:25" ht="13.8">
      <c r="B6" s="11"/>
      <c r="C6" s="306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Y6" s="475"/>
    </row>
    <row r="7" spans="2:25" ht="13.8">
      <c r="B7" s="11"/>
      <c r="C7" s="306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Y7" s="475"/>
    </row>
    <row r="8" spans="2:25" s="495" customFormat="1" ht="13.8">
      <c r="B8" s="561"/>
      <c r="C8" s="565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Y8" s="526"/>
    </row>
    <row r="9" spans="2:25">
      <c r="B9" s="465" t="s">
        <v>12</v>
      </c>
      <c r="C9" s="18">
        <v>433</v>
      </c>
      <c r="D9" s="19">
        <v>947</v>
      </c>
      <c r="E9" s="20">
        <v>36</v>
      </c>
      <c r="F9" s="18">
        <v>0</v>
      </c>
      <c r="G9" s="19">
        <v>3</v>
      </c>
      <c r="H9" s="20">
        <v>0</v>
      </c>
      <c r="I9" s="18">
        <v>390</v>
      </c>
      <c r="J9" s="19">
        <v>155</v>
      </c>
      <c r="K9" s="19">
        <v>351</v>
      </c>
      <c r="L9" s="20">
        <v>489</v>
      </c>
      <c r="M9" s="18">
        <v>0</v>
      </c>
      <c r="N9" s="19">
        <v>0</v>
      </c>
      <c r="O9" s="19">
        <v>0</v>
      </c>
      <c r="P9" s="21">
        <v>3</v>
      </c>
      <c r="Q9" s="472"/>
      <c r="R9" s="475">
        <f t="shared" si="0"/>
        <v>0.1094632768361582</v>
      </c>
      <c r="Y9" s="475"/>
    </row>
    <row r="10" spans="2:25">
      <c r="B10" s="465"/>
      <c r="C10" s="18"/>
      <c r="D10" s="19"/>
      <c r="E10" s="20"/>
      <c r="F10" s="18"/>
      <c r="G10" s="19"/>
      <c r="H10" s="20"/>
      <c r="I10" s="18"/>
      <c r="J10" s="19"/>
      <c r="K10" s="19"/>
      <c r="L10" s="20"/>
      <c r="M10" s="18"/>
      <c r="N10" s="19"/>
      <c r="O10" s="19"/>
      <c r="P10" s="21"/>
      <c r="Q10" s="472"/>
      <c r="R10" s="475" t="e">
        <f t="shared" si="0"/>
        <v>#DIV/0!</v>
      </c>
      <c r="Y10" s="475"/>
    </row>
    <row r="11" spans="2:25">
      <c r="B11" s="465"/>
      <c r="C11" s="18"/>
      <c r="D11" s="19"/>
      <c r="E11" s="20"/>
      <c r="F11" s="18"/>
      <c r="G11" s="19"/>
      <c r="H11" s="20"/>
      <c r="I11" s="18"/>
      <c r="J11" s="19"/>
      <c r="K11" s="19"/>
      <c r="L11" s="20"/>
      <c r="M11" s="18"/>
      <c r="N11" s="19"/>
      <c r="O11" s="19"/>
      <c r="P11" s="21"/>
      <c r="Q11" s="472"/>
      <c r="R11" s="475" t="e">
        <f t="shared" si="0"/>
        <v>#DIV/0!</v>
      </c>
      <c r="Y11" s="475"/>
    </row>
    <row r="12" spans="2:25">
      <c r="B12" s="465" t="s">
        <v>73</v>
      </c>
      <c r="C12" s="18">
        <v>309</v>
      </c>
      <c r="D12" s="19">
        <v>407</v>
      </c>
      <c r="E12" s="20">
        <v>0</v>
      </c>
      <c r="F12" s="18">
        <v>484</v>
      </c>
      <c r="G12" s="19">
        <v>518</v>
      </c>
      <c r="H12" s="20">
        <v>0</v>
      </c>
      <c r="I12" s="18">
        <v>259</v>
      </c>
      <c r="J12" s="19">
        <v>200</v>
      </c>
      <c r="K12" s="19">
        <v>54</v>
      </c>
      <c r="L12" s="20">
        <v>378</v>
      </c>
      <c r="M12" s="18">
        <v>267</v>
      </c>
      <c r="N12" s="19">
        <v>8</v>
      </c>
      <c r="O12" s="19">
        <v>8</v>
      </c>
      <c r="P12" s="21">
        <v>825</v>
      </c>
      <c r="Q12" s="472"/>
      <c r="R12" s="475">
        <f t="shared" si="0"/>
        <v>0.27932960893854747</v>
      </c>
      <c r="Y12" s="475"/>
    </row>
    <row r="13" spans="2:25">
      <c r="B13" s="465"/>
      <c r="C13" s="18"/>
      <c r="D13" s="19"/>
      <c r="E13" s="20"/>
      <c r="F13" s="18"/>
      <c r="G13" s="19"/>
      <c r="H13" s="20"/>
      <c r="I13" s="18"/>
      <c r="J13" s="19"/>
      <c r="K13" s="19"/>
      <c r="L13" s="20"/>
      <c r="M13" s="18"/>
      <c r="N13" s="19"/>
      <c r="O13" s="19"/>
      <c r="P13" s="21"/>
      <c r="Q13" s="472"/>
      <c r="R13" s="475" t="e">
        <f t="shared" si="0"/>
        <v>#DIV/0!</v>
      </c>
      <c r="Y13" s="475"/>
    </row>
    <row r="14" spans="2:25">
      <c r="B14" s="465"/>
      <c r="C14" s="18"/>
      <c r="D14" s="19"/>
      <c r="E14" s="20"/>
      <c r="F14" s="18"/>
      <c r="G14" s="19"/>
      <c r="H14" s="20"/>
      <c r="I14" s="18"/>
      <c r="J14" s="19"/>
      <c r="K14" s="19"/>
      <c r="L14" s="20"/>
      <c r="M14" s="18"/>
      <c r="N14" s="19"/>
      <c r="O14" s="19"/>
      <c r="P14" s="21"/>
      <c r="Q14" s="472"/>
      <c r="R14" s="475" t="e">
        <f t="shared" si="0"/>
        <v>#DIV/0!</v>
      </c>
      <c r="Y14" s="475"/>
    </row>
    <row r="15" spans="2:25">
      <c r="B15" s="465"/>
      <c r="C15" s="18"/>
      <c r="D15" s="19"/>
      <c r="E15" s="20"/>
      <c r="F15" s="18"/>
      <c r="G15" s="19"/>
      <c r="H15" s="20"/>
      <c r="I15" s="18"/>
      <c r="J15" s="19"/>
      <c r="K15" s="19"/>
      <c r="L15" s="20"/>
      <c r="M15" s="18"/>
      <c r="N15" s="19"/>
      <c r="O15" s="19"/>
      <c r="P15" s="21"/>
      <c r="Q15" s="472"/>
      <c r="R15" s="475" t="e">
        <f t="shared" si="0"/>
        <v>#DIV/0!</v>
      </c>
      <c r="Y15" s="475"/>
    </row>
    <row r="16" spans="2:25">
      <c r="B16" s="465" t="s">
        <v>14</v>
      </c>
      <c r="C16" s="18"/>
      <c r="D16" s="19">
        <v>1609</v>
      </c>
      <c r="E16" s="20">
        <v>0</v>
      </c>
      <c r="F16" s="18"/>
      <c r="G16" s="19">
        <v>43</v>
      </c>
      <c r="H16" s="20">
        <v>0</v>
      </c>
      <c r="I16" s="18">
        <v>566</v>
      </c>
      <c r="J16" s="19">
        <v>706</v>
      </c>
      <c r="K16" s="19">
        <v>179</v>
      </c>
      <c r="L16" s="20">
        <v>158</v>
      </c>
      <c r="M16" s="18">
        <v>22</v>
      </c>
      <c r="N16" s="19">
        <v>0</v>
      </c>
      <c r="O16" s="19">
        <v>0</v>
      </c>
      <c r="P16" s="21">
        <v>21</v>
      </c>
      <c r="Q16" s="472"/>
      <c r="R16" s="475">
        <f t="shared" si="0"/>
        <v>0.43878185208203851</v>
      </c>
      <c r="Y16" s="475"/>
    </row>
    <row r="17" spans="2:25">
      <c r="B17" s="465" t="s">
        <v>15</v>
      </c>
      <c r="C17" s="18"/>
      <c r="D17" s="19"/>
      <c r="E17" s="20"/>
      <c r="F17" s="18"/>
      <c r="G17" s="19"/>
      <c r="H17" s="20"/>
      <c r="I17" s="18"/>
      <c r="J17" s="19"/>
      <c r="K17" s="19"/>
      <c r="L17" s="20"/>
      <c r="M17" s="18"/>
      <c r="N17" s="19"/>
      <c r="O17" s="19"/>
      <c r="P17" s="21"/>
      <c r="Q17" s="472"/>
      <c r="R17" s="475" t="e">
        <f t="shared" si="0"/>
        <v>#DIV/0!</v>
      </c>
      <c r="Y17" s="475"/>
    </row>
    <row r="18" spans="2:25">
      <c r="B18" s="465" t="s">
        <v>16</v>
      </c>
      <c r="C18" s="18"/>
      <c r="D18" s="19"/>
      <c r="E18" s="20"/>
      <c r="F18" s="18"/>
      <c r="G18" s="19"/>
      <c r="H18" s="20"/>
      <c r="I18" s="18"/>
      <c r="J18" s="19"/>
      <c r="K18" s="19"/>
      <c r="L18" s="20"/>
      <c r="M18" s="18"/>
      <c r="N18" s="19"/>
      <c r="O18" s="19"/>
      <c r="P18" s="21"/>
      <c r="Q18" s="472"/>
      <c r="R18" s="475" t="e">
        <f t="shared" si="0"/>
        <v>#DIV/0!</v>
      </c>
      <c r="Y18" s="475"/>
    </row>
    <row r="19" spans="2:25">
      <c r="B19" s="465"/>
      <c r="C19" s="18"/>
      <c r="D19" s="19"/>
      <c r="E19" s="20"/>
      <c r="F19" s="18"/>
      <c r="G19" s="19"/>
      <c r="H19" s="20"/>
      <c r="I19" s="18"/>
      <c r="J19" s="19"/>
      <c r="K19" s="19"/>
      <c r="L19" s="20"/>
      <c r="M19" s="18"/>
      <c r="N19" s="19"/>
      <c r="O19" s="19"/>
      <c r="P19" s="21"/>
      <c r="Q19" s="472"/>
      <c r="R19" s="475" t="e">
        <f t="shared" si="0"/>
        <v>#DIV/0!</v>
      </c>
      <c r="Y19" s="475"/>
    </row>
    <row r="20" spans="2:25">
      <c r="B20" s="465"/>
      <c r="C20" s="18"/>
      <c r="D20" s="19"/>
      <c r="E20" s="20"/>
      <c r="F20" s="18"/>
      <c r="G20" s="19"/>
      <c r="H20" s="20"/>
      <c r="I20" s="18"/>
      <c r="J20" s="19"/>
      <c r="K20" s="19"/>
      <c r="L20" s="20"/>
      <c r="M20" s="18"/>
      <c r="N20" s="19"/>
      <c r="O20" s="19"/>
      <c r="P20" s="21"/>
      <c r="Q20" s="472"/>
      <c r="R20" s="475" t="e">
        <f t="shared" si="0"/>
        <v>#DIV/0!</v>
      </c>
      <c r="Y20" s="475"/>
    </row>
    <row r="21" spans="2:25">
      <c r="B21" s="465" t="s">
        <v>17</v>
      </c>
      <c r="C21" s="18">
        <v>871</v>
      </c>
      <c r="D21" s="19">
        <v>521</v>
      </c>
      <c r="E21" s="20">
        <v>0</v>
      </c>
      <c r="F21" s="18">
        <v>421</v>
      </c>
      <c r="G21" s="19">
        <v>1491</v>
      </c>
      <c r="H21" s="20">
        <v>0</v>
      </c>
      <c r="I21" s="18">
        <v>891</v>
      </c>
      <c r="J21" s="19"/>
      <c r="K21" s="19">
        <v>0</v>
      </c>
      <c r="L21" s="20">
        <v>511</v>
      </c>
      <c r="M21" s="18">
        <v>511</v>
      </c>
      <c r="N21" s="19"/>
      <c r="O21" s="19">
        <v>0</v>
      </c>
      <c r="P21" s="21">
        <v>1234</v>
      </c>
      <c r="Q21" s="472"/>
      <c r="R21" s="475">
        <f t="shared" si="0"/>
        <v>0</v>
      </c>
      <c r="Y21" s="475"/>
    </row>
    <row r="22" spans="2:25">
      <c r="B22" s="465" t="s">
        <v>18</v>
      </c>
      <c r="C22" s="18">
        <v>115</v>
      </c>
      <c r="D22" s="19">
        <v>147</v>
      </c>
      <c r="E22" s="20">
        <v>0</v>
      </c>
      <c r="F22" s="18">
        <v>8</v>
      </c>
      <c r="G22" s="19">
        <v>0</v>
      </c>
      <c r="H22" s="20">
        <v>0</v>
      </c>
      <c r="I22" s="18">
        <v>169</v>
      </c>
      <c r="J22" s="19">
        <v>120</v>
      </c>
      <c r="K22" s="19">
        <v>50</v>
      </c>
      <c r="L22" s="20">
        <v>63</v>
      </c>
      <c r="M22" s="18">
        <v>0</v>
      </c>
      <c r="N22" s="19">
        <v>0</v>
      </c>
      <c r="O22" s="19">
        <v>0</v>
      </c>
      <c r="P22" s="21">
        <v>8</v>
      </c>
      <c r="Q22" s="472"/>
      <c r="R22" s="475">
        <f>J22/SUM(C22:E22)</f>
        <v>0.4580152671755725</v>
      </c>
      <c r="Y22" s="475"/>
    </row>
    <row r="23" spans="2:25">
      <c r="B23" s="465" t="s">
        <v>19</v>
      </c>
      <c r="C23" s="18"/>
      <c r="D23" s="19"/>
      <c r="E23" s="20"/>
      <c r="F23" s="18">
        <v>0</v>
      </c>
      <c r="G23" s="19">
        <v>681</v>
      </c>
      <c r="H23" s="20">
        <v>6</v>
      </c>
      <c r="I23" s="18"/>
      <c r="J23" s="19"/>
      <c r="K23" s="19"/>
      <c r="L23" s="20"/>
      <c r="M23" s="18">
        <v>663</v>
      </c>
      <c r="N23" s="19">
        <v>0</v>
      </c>
      <c r="O23" s="19">
        <v>0</v>
      </c>
      <c r="P23" s="21">
        <v>43</v>
      </c>
      <c r="Q23" s="472"/>
      <c r="R23" s="475" t="e">
        <f t="shared" si="0"/>
        <v>#DIV/0!</v>
      </c>
      <c r="Y23" s="475"/>
    </row>
    <row r="24" spans="2:25">
      <c r="B24" s="465" t="s">
        <v>20</v>
      </c>
      <c r="C24" s="18"/>
      <c r="D24" s="19"/>
      <c r="E24" s="20"/>
      <c r="F24" s="25"/>
      <c r="G24" s="26"/>
      <c r="H24" s="27"/>
      <c r="I24" s="18"/>
      <c r="J24" s="19"/>
      <c r="K24" s="19"/>
      <c r="L24" s="20"/>
      <c r="M24" s="28"/>
      <c r="N24" s="29"/>
      <c r="O24" s="29"/>
      <c r="P24" s="30"/>
      <c r="Q24" s="56"/>
      <c r="R24" s="475" t="e">
        <f t="shared" si="0"/>
        <v>#DIV/0!</v>
      </c>
      <c r="Y24" s="475"/>
    </row>
    <row r="25" spans="2:25">
      <c r="B25" s="541"/>
      <c r="C25" s="18"/>
      <c r="D25" s="19"/>
      <c r="E25" s="20"/>
      <c r="F25" s="25"/>
      <c r="G25" s="26"/>
      <c r="H25" s="27"/>
      <c r="I25" s="18"/>
      <c r="J25" s="19"/>
      <c r="K25" s="19"/>
      <c r="L25" s="20"/>
      <c r="M25" s="28"/>
      <c r="N25" s="29"/>
      <c r="O25" s="29"/>
      <c r="P25" s="30"/>
      <c r="Q25" s="56"/>
      <c r="R25" s="475"/>
      <c r="Y25" s="475"/>
    </row>
    <row r="26" spans="2:25">
      <c r="B26" s="541"/>
      <c r="C26" s="18"/>
      <c r="D26" s="19"/>
      <c r="E26" s="20"/>
      <c r="F26" s="25"/>
      <c r="G26" s="26"/>
      <c r="H26" s="27"/>
      <c r="I26" s="18"/>
      <c r="J26" s="19"/>
      <c r="K26" s="19"/>
      <c r="L26" s="20"/>
      <c r="M26" s="28"/>
      <c r="N26" s="29"/>
      <c r="O26" s="29"/>
      <c r="P26" s="30"/>
      <c r="Q26" s="56"/>
      <c r="R26" s="475"/>
      <c r="Y26" s="475"/>
    </row>
    <row r="27" spans="2:25">
      <c r="B27" s="465"/>
      <c r="C27" s="18"/>
      <c r="D27" s="19"/>
      <c r="E27" s="20"/>
      <c r="F27" s="25"/>
      <c r="G27" s="26"/>
      <c r="H27" s="27"/>
      <c r="I27" s="18"/>
      <c r="J27" s="19"/>
      <c r="K27" s="19"/>
      <c r="L27" s="20"/>
      <c r="M27" s="28"/>
      <c r="N27" s="29"/>
      <c r="O27" s="29"/>
      <c r="P27" s="30"/>
      <c r="Q27" s="56"/>
      <c r="R27" s="475" t="e">
        <f t="shared" si="0"/>
        <v>#DIV/0!</v>
      </c>
      <c r="Y27" s="475"/>
    </row>
    <row r="28" spans="2:25">
      <c r="B28" s="465" t="s">
        <v>74</v>
      </c>
      <c r="C28" s="28"/>
      <c r="D28" s="29"/>
      <c r="E28" s="44"/>
      <c r="F28" s="28"/>
      <c r="G28" s="29"/>
      <c r="H28" s="44"/>
      <c r="I28" s="25"/>
      <c r="J28" s="26"/>
      <c r="K28" s="26"/>
      <c r="L28" s="27"/>
      <c r="M28" s="28"/>
      <c r="N28" s="29"/>
      <c r="O28" s="29"/>
      <c r="P28" s="30"/>
      <c r="Q28" s="56"/>
      <c r="R28" s="475" t="e">
        <f t="shared" si="0"/>
        <v>#DIV/0!</v>
      </c>
      <c r="Y28" s="475"/>
    </row>
    <row r="29" spans="2:25">
      <c r="B29" s="465" t="s">
        <v>23</v>
      </c>
      <c r="C29" s="18">
        <v>232</v>
      </c>
      <c r="D29" s="19"/>
      <c r="E29" s="20">
        <v>448</v>
      </c>
      <c r="F29" s="28"/>
      <c r="G29" s="29"/>
      <c r="H29" s="44"/>
      <c r="I29" s="18">
        <v>618</v>
      </c>
      <c r="J29" s="19">
        <v>7</v>
      </c>
      <c r="K29" s="19">
        <v>26</v>
      </c>
      <c r="L29" s="20">
        <v>4</v>
      </c>
      <c r="M29" s="28"/>
      <c r="N29" s="29"/>
      <c r="O29" s="29"/>
      <c r="P29" s="30"/>
      <c r="Q29" s="56"/>
      <c r="R29" s="475">
        <f t="shared" si="0"/>
        <v>1.0294117647058823E-2</v>
      </c>
      <c r="Y29" s="475"/>
    </row>
    <row r="30" spans="2:25">
      <c r="B30" s="465" t="s">
        <v>24</v>
      </c>
      <c r="C30" s="18">
        <v>93</v>
      </c>
      <c r="D30" s="19">
        <v>157</v>
      </c>
      <c r="E30" s="20">
        <v>0</v>
      </c>
      <c r="F30" s="18">
        <v>113</v>
      </c>
      <c r="G30" s="19">
        <v>338</v>
      </c>
      <c r="H30" s="20">
        <v>0</v>
      </c>
      <c r="I30" s="18">
        <v>161</v>
      </c>
      <c r="J30" s="19">
        <v>82</v>
      </c>
      <c r="K30" s="19">
        <v>3</v>
      </c>
      <c r="L30" s="20">
        <v>0</v>
      </c>
      <c r="M30" s="18">
        <v>419</v>
      </c>
      <c r="N30" s="19">
        <v>5</v>
      </c>
      <c r="O30" s="19">
        <v>0</v>
      </c>
      <c r="P30" s="21">
        <v>38</v>
      </c>
      <c r="Q30" s="472"/>
      <c r="R30" s="475">
        <f t="shared" si="0"/>
        <v>0.32800000000000001</v>
      </c>
      <c r="Y30" s="475"/>
    </row>
    <row r="31" spans="2:25">
      <c r="B31" s="46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72"/>
      <c r="R31" s="475" t="e">
        <f t="shared" si="0"/>
        <v>#DIV/0!</v>
      </c>
      <c r="Y31" s="475"/>
    </row>
    <row r="32" spans="2:25">
      <c r="B32" s="465" t="s">
        <v>25</v>
      </c>
      <c r="C32" s="632" t="s">
        <v>75</v>
      </c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470"/>
      <c r="R32" s="475" t="e">
        <f t="shared" si="0"/>
        <v>#DIV/0!</v>
      </c>
      <c r="Y32" s="475"/>
    </row>
    <row r="33" spans="1:25">
      <c r="B33" s="465"/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6"/>
      <c r="Q33" s="470"/>
      <c r="R33" s="475" t="e">
        <f t="shared" si="0"/>
        <v>#DIV/0!</v>
      </c>
      <c r="Y33" s="475"/>
    </row>
    <row r="34" spans="1:25">
      <c r="B34" s="465" t="s">
        <v>27</v>
      </c>
      <c r="C34" s="18">
        <v>851</v>
      </c>
      <c r="D34" s="19">
        <v>93</v>
      </c>
      <c r="E34" s="20"/>
      <c r="F34" s="18">
        <v>1632</v>
      </c>
      <c r="G34" s="19">
        <v>215</v>
      </c>
      <c r="H34" s="20"/>
      <c r="I34" s="18">
        <v>713</v>
      </c>
      <c r="J34" s="19"/>
      <c r="K34" s="19">
        <v>92</v>
      </c>
      <c r="L34" s="20">
        <v>131</v>
      </c>
      <c r="M34" s="18">
        <v>1385</v>
      </c>
      <c r="N34" s="19"/>
      <c r="O34" s="19">
        <v>12</v>
      </c>
      <c r="P34" s="21">
        <v>558</v>
      </c>
      <c r="Q34" s="472"/>
      <c r="R34" s="475">
        <f t="shared" si="0"/>
        <v>0</v>
      </c>
      <c r="Y34" s="475"/>
    </row>
    <row r="35" spans="1:25">
      <c r="B35" s="465"/>
      <c r="C35" s="18"/>
      <c r="D35" s="19"/>
      <c r="E35" s="20"/>
      <c r="F35" s="18"/>
      <c r="G35" s="19"/>
      <c r="H35" s="20"/>
      <c r="I35" s="18"/>
      <c r="J35" s="19"/>
      <c r="K35" s="19"/>
      <c r="L35" s="20"/>
      <c r="M35" s="18"/>
      <c r="N35" s="19"/>
      <c r="O35" s="19"/>
      <c r="P35" s="21"/>
      <c r="Q35" s="472"/>
      <c r="R35" s="475" t="e">
        <f t="shared" si="0"/>
        <v>#DIV/0!</v>
      </c>
      <c r="Y35" s="475"/>
    </row>
    <row r="36" spans="1:25">
      <c r="B36" s="465" t="s">
        <v>76</v>
      </c>
      <c r="C36" s="18"/>
      <c r="D36" s="19">
        <v>126</v>
      </c>
      <c r="E36" s="20"/>
      <c r="F36" s="18"/>
      <c r="G36" s="19"/>
      <c r="H36" s="20"/>
      <c r="I36" s="18">
        <v>35</v>
      </c>
      <c r="J36" s="19">
        <v>52</v>
      </c>
      <c r="K36" s="19"/>
      <c r="L36" s="20">
        <v>39</v>
      </c>
      <c r="M36" s="18"/>
      <c r="N36" s="19"/>
      <c r="O36" s="19"/>
      <c r="P36" s="21"/>
      <c r="Q36" s="472"/>
      <c r="R36" s="475">
        <f t="shared" si="0"/>
        <v>0.41269841269841268</v>
      </c>
      <c r="Y36" s="475"/>
    </row>
    <row r="37" spans="1:25">
      <c r="B37" s="465" t="s">
        <v>29</v>
      </c>
      <c r="C37" s="18">
        <v>388</v>
      </c>
      <c r="D37" s="19">
        <v>451</v>
      </c>
      <c r="E37" s="20"/>
      <c r="F37" s="18">
        <v>1088</v>
      </c>
      <c r="G37" s="19">
        <v>918</v>
      </c>
      <c r="H37" s="20"/>
      <c r="I37" s="18">
        <v>401</v>
      </c>
      <c r="J37" s="19">
        <v>315</v>
      </c>
      <c r="K37" s="19"/>
      <c r="L37" s="20">
        <v>124</v>
      </c>
      <c r="M37" s="18">
        <v>825</v>
      </c>
      <c r="N37" s="19">
        <v>59</v>
      </c>
      <c r="O37" s="19"/>
      <c r="P37" s="21">
        <v>1048</v>
      </c>
      <c r="Q37" s="472"/>
      <c r="R37" s="475">
        <f t="shared" si="0"/>
        <v>0.37544696066746125</v>
      </c>
      <c r="Y37" s="475"/>
    </row>
    <row r="38" spans="1:25">
      <c r="B38" s="465" t="s">
        <v>30</v>
      </c>
      <c r="C38" s="33">
        <v>100</v>
      </c>
      <c r="D38" s="19">
        <v>100</v>
      </c>
      <c r="E38" s="34">
        <v>45</v>
      </c>
      <c r="F38" s="33">
        <v>12</v>
      </c>
      <c r="G38" s="19"/>
      <c r="H38" s="34"/>
      <c r="I38" s="33">
        <v>193</v>
      </c>
      <c r="J38" s="19">
        <v>3</v>
      </c>
      <c r="K38" s="19">
        <v>44</v>
      </c>
      <c r="L38" s="34">
        <v>7</v>
      </c>
      <c r="M38" s="33">
        <v>12</v>
      </c>
      <c r="N38" s="19"/>
      <c r="O38" s="19"/>
      <c r="P38" s="35">
        <v>0</v>
      </c>
      <c r="Q38" s="472"/>
      <c r="R38" s="475">
        <f t="shared" si="0"/>
        <v>1.2244897959183673E-2</v>
      </c>
      <c r="Y38" s="475"/>
    </row>
    <row r="40" spans="1:25" ht="14.4">
      <c r="A40" s="425"/>
      <c r="B40" s="465"/>
      <c r="C40" s="33"/>
      <c r="D40" s="19"/>
      <c r="E40" s="34"/>
      <c r="F40" s="33"/>
      <c r="G40" s="19"/>
      <c r="H40" s="34"/>
      <c r="I40" s="33"/>
      <c r="J40" s="19"/>
      <c r="K40" s="19"/>
      <c r="L40" s="34"/>
      <c r="M40" s="33"/>
      <c r="N40" s="19"/>
      <c r="O40" s="19"/>
      <c r="P40" s="35"/>
      <c r="Q40" s="472"/>
      <c r="R40" s="475" t="e">
        <f t="shared" si="0"/>
        <v>#DIV/0!</v>
      </c>
      <c r="Y40" s="475"/>
    </row>
    <row r="41" spans="1:25">
      <c r="B41" s="465" t="s">
        <v>31</v>
      </c>
      <c r="C41" s="33">
        <v>0</v>
      </c>
      <c r="D41" s="19">
        <v>224</v>
      </c>
      <c r="E41" s="34">
        <v>0</v>
      </c>
      <c r="F41" s="33">
        <v>0</v>
      </c>
      <c r="G41" s="19">
        <v>1</v>
      </c>
      <c r="H41" s="34">
        <v>0</v>
      </c>
      <c r="I41" s="33"/>
      <c r="J41" s="19"/>
      <c r="K41" s="19">
        <v>167</v>
      </c>
      <c r="L41" s="34"/>
      <c r="M41" s="33">
        <v>0</v>
      </c>
      <c r="N41" s="19">
        <v>0</v>
      </c>
      <c r="O41" s="19">
        <v>1</v>
      </c>
      <c r="P41" s="35">
        <v>1</v>
      </c>
      <c r="Q41" s="472"/>
      <c r="R41" s="475">
        <f t="shared" si="0"/>
        <v>0</v>
      </c>
      <c r="Y41" s="475"/>
    </row>
    <row r="42" spans="1:25">
      <c r="B42" s="541"/>
      <c r="C42" s="33"/>
      <c r="D42" s="19"/>
      <c r="E42" s="34"/>
      <c r="F42" s="33"/>
      <c r="G42" s="19"/>
      <c r="H42" s="34"/>
      <c r="I42" s="33"/>
      <c r="J42" s="19"/>
      <c r="K42" s="19"/>
      <c r="L42" s="34"/>
      <c r="M42" s="33"/>
      <c r="N42" s="19"/>
      <c r="O42" s="19"/>
      <c r="P42" s="35"/>
      <c r="Q42" s="544"/>
      <c r="R42" s="475"/>
      <c r="Y42" s="475"/>
    </row>
    <row r="43" spans="1:25">
      <c r="B43" s="465" t="s">
        <v>32</v>
      </c>
      <c r="C43" s="18">
        <v>481</v>
      </c>
      <c r="D43" s="19">
        <v>1494</v>
      </c>
      <c r="E43" s="20"/>
      <c r="F43" s="18">
        <v>1264</v>
      </c>
      <c r="G43" s="19">
        <v>502</v>
      </c>
      <c r="H43" s="20">
        <v>32</v>
      </c>
      <c r="I43" s="18">
        <v>796</v>
      </c>
      <c r="J43" s="19">
        <v>939</v>
      </c>
      <c r="K43" s="19">
        <v>148</v>
      </c>
      <c r="L43" s="20">
        <v>94</v>
      </c>
      <c r="M43" s="18">
        <v>1457</v>
      </c>
      <c r="N43" s="19">
        <v>42</v>
      </c>
      <c r="O43" s="19">
        <v>10</v>
      </c>
      <c r="P43" s="21">
        <v>289</v>
      </c>
      <c r="Q43" s="472"/>
      <c r="R43" s="475">
        <f t="shared" si="0"/>
        <v>0.47544303797468357</v>
      </c>
      <c r="Y43" s="475"/>
    </row>
    <row r="44" spans="1:25">
      <c r="B44" s="465" t="s">
        <v>33</v>
      </c>
      <c r="C44" s="18">
        <v>660</v>
      </c>
      <c r="D44" s="19"/>
      <c r="E44" s="20"/>
      <c r="F44" s="18">
        <v>982</v>
      </c>
      <c r="G44" s="19"/>
      <c r="H44" s="20"/>
      <c r="I44" s="18">
        <v>289</v>
      </c>
      <c r="J44" s="19">
        <v>149</v>
      </c>
      <c r="K44" s="19">
        <v>113</v>
      </c>
      <c r="L44" s="20">
        <v>108</v>
      </c>
      <c r="M44" s="18">
        <v>284</v>
      </c>
      <c r="N44" s="19">
        <v>11</v>
      </c>
      <c r="O44" s="19">
        <v>15</v>
      </c>
      <c r="P44" s="21">
        <v>616</v>
      </c>
      <c r="Q44" s="472"/>
      <c r="R44" s="475">
        <f t="shared" si="0"/>
        <v>0.22575757575757577</v>
      </c>
      <c r="Y44" s="475"/>
    </row>
    <row r="45" spans="1:25">
      <c r="B45" s="465" t="s">
        <v>34</v>
      </c>
      <c r="C45" s="18">
        <v>262</v>
      </c>
      <c r="D45" s="19">
        <v>272</v>
      </c>
      <c r="E45" s="20"/>
      <c r="F45" s="18">
        <v>513</v>
      </c>
      <c r="G45" s="19">
        <v>234</v>
      </c>
      <c r="H45" s="20"/>
      <c r="I45" s="18">
        <v>741</v>
      </c>
      <c r="J45" s="19">
        <v>233</v>
      </c>
      <c r="K45" s="19"/>
      <c r="L45" s="20">
        <v>151</v>
      </c>
      <c r="M45" s="18">
        <v>221</v>
      </c>
      <c r="N45" s="19">
        <v>23</v>
      </c>
      <c r="O45" s="19"/>
      <c r="P45" s="21">
        <v>163</v>
      </c>
      <c r="Q45" s="472"/>
      <c r="R45" s="475">
        <f t="shared" si="0"/>
        <v>0.43632958801498128</v>
      </c>
      <c r="Y45" s="475"/>
    </row>
    <row r="46" spans="1:25">
      <c r="B46" s="465" t="s">
        <v>35</v>
      </c>
      <c r="C46" s="18">
        <v>1492</v>
      </c>
      <c r="D46" s="19">
        <v>1836</v>
      </c>
      <c r="E46" s="20">
        <v>247</v>
      </c>
      <c r="F46" s="18">
        <v>5233</v>
      </c>
      <c r="G46" s="19">
        <v>2770</v>
      </c>
      <c r="H46" s="20">
        <v>33</v>
      </c>
      <c r="I46" s="18">
        <v>1337</v>
      </c>
      <c r="J46" s="19">
        <v>577</v>
      </c>
      <c r="K46" s="19">
        <v>247</v>
      </c>
      <c r="L46" s="20">
        <v>1405</v>
      </c>
      <c r="M46" s="18">
        <v>2011</v>
      </c>
      <c r="N46" s="19">
        <v>76</v>
      </c>
      <c r="O46" s="19">
        <v>33</v>
      </c>
      <c r="P46" s="21">
        <v>6085</v>
      </c>
      <c r="Q46" s="472"/>
      <c r="R46" s="475">
        <f t="shared" si="0"/>
        <v>0.1613986013986014</v>
      </c>
      <c r="Y46" s="475"/>
    </row>
    <row r="47" spans="1:25">
      <c r="B47" s="465" t="s">
        <v>36</v>
      </c>
      <c r="C47" s="18">
        <v>662</v>
      </c>
      <c r="D47" s="19">
        <v>1674</v>
      </c>
      <c r="E47" s="20">
        <v>11</v>
      </c>
      <c r="F47" s="18">
        <v>333</v>
      </c>
      <c r="G47" s="19">
        <v>2735</v>
      </c>
      <c r="H47" s="20">
        <v>76</v>
      </c>
      <c r="I47" s="18">
        <v>990</v>
      </c>
      <c r="J47" s="19">
        <v>805</v>
      </c>
      <c r="K47" s="19">
        <v>4</v>
      </c>
      <c r="L47" s="20">
        <v>737</v>
      </c>
      <c r="M47" s="18">
        <v>736</v>
      </c>
      <c r="N47" s="19">
        <v>37</v>
      </c>
      <c r="O47" s="19">
        <v>3</v>
      </c>
      <c r="P47" s="21">
        <v>2332</v>
      </c>
      <c r="Q47" s="472"/>
      <c r="R47" s="475">
        <f t="shared" si="0"/>
        <v>0.34299105240732852</v>
      </c>
      <c r="Y47" s="475"/>
    </row>
    <row r="48" spans="1:25">
      <c r="B48" s="465" t="s">
        <v>37</v>
      </c>
      <c r="C48" s="18">
        <v>102</v>
      </c>
      <c r="D48" s="19">
        <v>248</v>
      </c>
      <c r="E48" s="20">
        <v>0</v>
      </c>
      <c r="F48" s="18"/>
      <c r="G48" s="19"/>
      <c r="H48" s="20"/>
      <c r="I48" s="18">
        <v>50</v>
      </c>
      <c r="J48" s="19">
        <v>108</v>
      </c>
      <c r="K48" s="19">
        <v>115</v>
      </c>
      <c r="L48" s="20">
        <v>77</v>
      </c>
      <c r="M48" s="18"/>
      <c r="N48" s="19"/>
      <c r="O48" s="19"/>
      <c r="P48" s="21">
        <v>122</v>
      </c>
      <c r="Q48" s="472"/>
      <c r="R48" s="475">
        <f t="shared" si="0"/>
        <v>0.30857142857142855</v>
      </c>
      <c r="Y48" s="475"/>
    </row>
    <row r="49" spans="2:25">
      <c r="B49" s="465" t="s">
        <v>38</v>
      </c>
      <c r="C49" s="18">
        <v>522</v>
      </c>
      <c r="D49" s="19">
        <v>766</v>
      </c>
      <c r="E49" s="20">
        <v>0</v>
      </c>
      <c r="F49" s="18">
        <v>238</v>
      </c>
      <c r="G49" s="19">
        <v>757</v>
      </c>
      <c r="H49" s="20">
        <v>0</v>
      </c>
      <c r="I49" s="18">
        <v>387</v>
      </c>
      <c r="J49" s="19">
        <v>204</v>
      </c>
      <c r="K49" s="19">
        <v>0</v>
      </c>
      <c r="L49" s="20">
        <v>599</v>
      </c>
      <c r="M49" s="18">
        <v>165</v>
      </c>
      <c r="N49" s="19">
        <v>8</v>
      </c>
      <c r="O49" s="19">
        <v>0</v>
      </c>
      <c r="P49" s="21">
        <v>803</v>
      </c>
      <c r="Q49" s="472"/>
      <c r="R49" s="475">
        <f t="shared" si="0"/>
        <v>0.15838509316770186</v>
      </c>
      <c r="Y49" s="475"/>
    </row>
    <row r="50" spans="2:25">
      <c r="B50" s="465" t="s">
        <v>39</v>
      </c>
      <c r="C50" s="18">
        <v>1116</v>
      </c>
      <c r="D50" s="19">
        <v>889</v>
      </c>
      <c r="E50" s="20">
        <v>0</v>
      </c>
      <c r="F50" s="18">
        <v>1702</v>
      </c>
      <c r="G50" s="19"/>
      <c r="H50" s="20">
        <v>0</v>
      </c>
      <c r="I50" s="18">
        <v>627</v>
      </c>
      <c r="J50" s="19">
        <v>337</v>
      </c>
      <c r="K50" s="19">
        <v>10</v>
      </c>
      <c r="L50" s="20">
        <v>888</v>
      </c>
      <c r="M50" s="18">
        <v>312</v>
      </c>
      <c r="N50" s="19">
        <v>4</v>
      </c>
      <c r="O50" s="19">
        <v>0</v>
      </c>
      <c r="P50" s="21">
        <v>1270</v>
      </c>
      <c r="Q50" s="472"/>
      <c r="R50" s="475">
        <f t="shared" si="0"/>
        <v>0.16807980049875312</v>
      </c>
      <c r="Y50" s="475"/>
    </row>
    <row r="51" spans="2:25">
      <c r="B51" s="465" t="s">
        <v>40</v>
      </c>
      <c r="C51" s="18"/>
      <c r="D51" s="19">
        <v>68</v>
      </c>
      <c r="E51" s="20"/>
      <c r="F51" s="18"/>
      <c r="G51" s="19"/>
      <c r="H51" s="20"/>
      <c r="I51" s="18"/>
      <c r="J51" s="19"/>
      <c r="K51" s="19"/>
      <c r="L51" s="20"/>
      <c r="M51" s="18"/>
      <c r="N51" s="19"/>
      <c r="O51" s="19"/>
      <c r="P51" s="21"/>
      <c r="Q51" s="472"/>
      <c r="R51" s="475">
        <f t="shared" si="0"/>
        <v>0</v>
      </c>
      <c r="Y51" s="475"/>
    </row>
    <row r="52" spans="2:25">
      <c r="B52" s="465" t="s">
        <v>41</v>
      </c>
      <c r="C52" s="18">
        <v>0</v>
      </c>
      <c r="D52" s="19">
        <v>2278</v>
      </c>
      <c r="E52" s="20">
        <v>0</v>
      </c>
      <c r="F52" s="18">
        <v>0</v>
      </c>
      <c r="G52" s="19">
        <v>1118</v>
      </c>
      <c r="H52" s="20">
        <v>0</v>
      </c>
      <c r="I52" s="18">
        <v>660</v>
      </c>
      <c r="J52" s="19">
        <v>713</v>
      </c>
      <c r="K52" s="19">
        <v>0</v>
      </c>
      <c r="L52" s="20">
        <v>913</v>
      </c>
      <c r="M52" s="18">
        <v>183</v>
      </c>
      <c r="N52" s="19">
        <v>8</v>
      </c>
      <c r="O52" s="19">
        <v>0</v>
      </c>
      <c r="P52" s="21">
        <v>1062</v>
      </c>
      <c r="Q52" s="472"/>
      <c r="R52" s="475">
        <f t="shared" si="0"/>
        <v>0.31299385425812115</v>
      </c>
      <c r="Y52" s="475"/>
    </row>
    <row r="53" spans="2:25">
      <c r="B53" s="465" t="s">
        <v>42</v>
      </c>
      <c r="C53" s="18">
        <v>207</v>
      </c>
      <c r="D53" s="19">
        <v>286</v>
      </c>
      <c r="E53" s="20">
        <v>0</v>
      </c>
      <c r="F53" s="18">
        <v>241</v>
      </c>
      <c r="G53" s="19">
        <v>223</v>
      </c>
      <c r="H53" s="20">
        <v>0</v>
      </c>
      <c r="I53" s="18">
        <v>190</v>
      </c>
      <c r="J53" s="19">
        <v>184</v>
      </c>
      <c r="K53" s="19"/>
      <c r="L53" s="20">
        <v>126</v>
      </c>
      <c r="M53" s="18">
        <v>253</v>
      </c>
      <c r="N53" s="19">
        <v>8</v>
      </c>
      <c r="O53" s="19">
        <v>0</v>
      </c>
      <c r="P53" s="21">
        <v>231</v>
      </c>
      <c r="Q53" s="472"/>
      <c r="R53" s="475">
        <f t="shared" si="0"/>
        <v>0.37322515212981744</v>
      </c>
      <c r="Y53" s="475"/>
    </row>
    <row r="54" spans="2:25">
      <c r="B54" s="466" t="s">
        <v>43</v>
      </c>
      <c r="C54" s="18">
        <v>402</v>
      </c>
      <c r="D54" s="19">
        <v>846</v>
      </c>
      <c r="E54" s="20">
        <v>0</v>
      </c>
      <c r="F54" s="18">
        <v>0</v>
      </c>
      <c r="G54" s="19">
        <v>0</v>
      </c>
      <c r="H54" s="20">
        <v>0</v>
      </c>
      <c r="I54" s="18">
        <v>207</v>
      </c>
      <c r="J54" s="19">
        <v>313</v>
      </c>
      <c r="K54" s="19">
        <v>318</v>
      </c>
      <c r="L54" s="20">
        <v>400</v>
      </c>
      <c r="M54" s="18">
        <v>0</v>
      </c>
      <c r="N54" s="19">
        <v>0</v>
      </c>
      <c r="O54" s="19">
        <v>0</v>
      </c>
      <c r="P54" s="21">
        <v>125</v>
      </c>
      <c r="Q54" s="472"/>
      <c r="R54" s="475">
        <f t="shared" si="0"/>
        <v>0.25080128205128205</v>
      </c>
      <c r="Y54" s="475"/>
    </row>
    <row r="55" spans="2:25">
      <c r="B55" s="541"/>
      <c r="C55" s="18"/>
      <c r="D55" s="19"/>
      <c r="E55" s="20"/>
      <c r="F55" s="18"/>
      <c r="G55" s="19"/>
      <c r="H55" s="20"/>
      <c r="I55" s="18"/>
      <c r="J55" s="19"/>
      <c r="K55" s="19"/>
      <c r="L55" s="20"/>
      <c r="M55" s="18"/>
      <c r="N55" s="19"/>
      <c r="O55" s="19"/>
      <c r="P55" s="21"/>
      <c r="Q55" s="544"/>
      <c r="R55" s="475"/>
      <c r="Y55" s="475"/>
    </row>
    <row r="56" spans="2:25">
      <c r="B56" s="465"/>
      <c r="C56" s="18"/>
      <c r="D56" s="19"/>
      <c r="E56" s="20"/>
      <c r="F56" s="18"/>
      <c r="G56" s="19"/>
      <c r="H56" s="20"/>
      <c r="I56" s="18"/>
      <c r="J56" s="19"/>
      <c r="K56" s="19"/>
      <c r="L56" s="20"/>
      <c r="M56" s="18"/>
      <c r="N56" s="19"/>
      <c r="O56" s="19"/>
      <c r="P56" s="21"/>
      <c r="Q56" s="472"/>
      <c r="R56" s="475" t="e">
        <f t="shared" si="0"/>
        <v>#DIV/0!</v>
      </c>
      <c r="Y56" s="475"/>
    </row>
    <row r="57" spans="2:25">
      <c r="B57" s="465" t="s">
        <v>44</v>
      </c>
      <c r="C57" s="18"/>
      <c r="D57" s="19"/>
      <c r="E57" s="20"/>
      <c r="F57" s="18"/>
      <c r="G57" s="19"/>
      <c r="H57" s="20"/>
      <c r="I57" s="18"/>
      <c r="J57" s="19"/>
      <c r="K57" s="19"/>
      <c r="L57" s="20"/>
      <c r="M57" s="18"/>
      <c r="N57" s="19"/>
      <c r="O57" s="19"/>
      <c r="P57" s="21"/>
      <c r="Q57" s="472"/>
      <c r="R57" s="475" t="e">
        <f t="shared" si="0"/>
        <v>#DIV/0!</v>
      </c>
      <c r="Y57" s="475"/>
    </row>
    <row r="58" spans="2:25">
      <c r="B58" s="539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475"/>
      <c r="Y58" s="475"/>
    </row>
    <row r="59" spans="2:25">
      <c r="R59" s="475" t="e">
        <f t="shared" si="0"/>
        <v>#DIV/0!</v>
      </c>
      <c r="Y59" s="475"/>
    </row>
    <row r="60" spans="2:25">
      <c r="B60" s="465" t="s">
        <v>45</v>
      </c>
      <c r="C60" s="36">
        <v>0</v>
      </c>
      <c r="D60" s="37">
        <v>59</v>
      </c>
      <c r="E60" s="38">
        <v>0</v>
      </c>
      <c r="F60" s="36">
        <v>0</v>
      </c>
      <c r="G60" s="37">
        <v>0</v>
      </c>
      <c r="H60" s="38">
        <v>0</v>
      </c>
      <c r="I60" s="36">
        <v>0</v>
      </c>
      <c r="J60" s="37">
        <v>53</v>
      </c>
      <c r="K60" s="37">
        <v>6</v>
      </c>
      <c r="L60" s="38">
        <v>0</v>
      </c>
      <c r="M60" s="36">
        <v>0</v>
      </c>
      <c r="N60" s="37">
        <v>0</v>
      </c>
      <c r="O60" s="37">
        <v>0</v>
      </c>
      <c r="P60" s="39">
        <v>0</v>
      </c>
      <c r="Q60" s="472"/>
      <c r="R60" s="475">
        <f t="shared" si="0"/>
        <v>0.89830508474576276</v>
      </c>
      <c r="Y60" s="475"/>
    </row>
    <row r="61" spans="2:25">
      <c r="B61" s="465" t="s">
        <v>46</v>
      </c>
      <c r="C61" s="36"/>
      <c r="D61" s="37"/>
      <c r="E61" s="38">
        <v>4346</v>
      </c>
      <c r="F61" s="36"/>
      <c r="G61" s="37"/>
      <c r="H61" s="38">
        <v>4593</v>
      </c>
      <c r="I61" s="36">
        <v>928</v>
      </c>
      <c r="J61" s="37">
        <v>1918</v>
      </c>
      <c r="K61" s="37">
        <v>367</v>
      </c>
      <c r="L61" s="38">
        <v>754</v>
      </c>
      <c r="M61" s="36">
        <v>1188</v>
      </c>
      <c r="N61" s="37">
        <v>176</v>
      </c>
      <c r="O61" s="37">
        <v>427</v>
      </c>
      <c r="P61" s="39">
        <v>2198</v>
      </c>
      <c r="Q61" s="472"/>
      <c r="R61" s="475">
        <f t="shared" si="0"/>
        <v>0.44132535664979289</v>
      </c>
      <c r="Y61" s="475"/>
    </row>
    <row r="62" spans="2:25">
      <c r="B62" s="465" t="s">
        <v>47</v>
      </c>
      <c r="C62" s="28"/>
      <c r="D62" s="29"/>
      <c r="E62" s="44"/>
      <c r="F62" s="28"/>
      <c r="G62" s="29"/>
      <c r="H62" s="44"/>
      <c r="I62" s="28"/>
      <c r="J62" s="29"/>
      <c r="K62" s="29"/>
      <c r="L62" s="44"/>
      <c r="M62" s="28"/>
      <c r="N62" s="29"/>
      <c r="O62" s="29"/>
      <c r="P62" s="30"/>
      <c r="Q62" s="56"/>
      <c r="R62" s="475" t="e">
        <f t="shared" si="0"/>
        <v>#DIV/0!</v>
      </c>
      <c r="Y62" s="475"/>
    </row>
    <row r="63" spans="2:25">
      <c r="B63" s="465" t="s">
        <v>48</v>
      </c>
      <c r="C63" s="18">
        <v>9</v>
      </c>
      <c r="D63" s="19">
        <v>177</v>
      </c>
      <c r="E63" s="20">
        <v>0</v>
      </c>
      <c r="F63" s="18">
        <v>6</v>
      </c>
      <c r="G63" s="19">
        <v>14</v>
      </c>
      <c r="H63" s="20">
        <v>0</v>
      </c>
      <c r="I63" s="18">
        <v>48</v>
      </c>
      <c r="J63" s="19">
        <v>127</v>
      </c>
      <c r="K63" s="19">
        <v>0</v>
      </c>
      <c r="L63" s="20">
        <v>0</v>
      </c>
      <c r="M63" s="18">
        <v>16</v>
      </c>
      <c r="N63" s="19">
        <v>0</v>
      </c>
      <c r="O63" s="19">
        <v>0</v>
      </c>
      <c r="P63" s="21">
        <v>5</v>
      </c>
      <c r="Q63" s="472"/>
      <c r="R63" s="475">
        <f t="shared" si="0"/>
        <v>0.68279569892473113</v>
      </c>
      <c r="Y63" s="475"/>
    </row>
    <row r="64" spans="2:25">
      <c r="B64" s="541"/>
      <c r="C64" s="18"/>
      <c r="D64" s="19"/>
      <c r="E64" s="20"/>
      <c r="F64" s="18"/>
      <c r="G64" s="19"/>
      <c r="H64" s="20"/>
      <c r="I64" s="18"/>
      <c r="J64" s="19"/>
      <c r="K64" s="19"/>
      <c r="L64" s="20"/>
      <c r="M64" s="18"/>
      <c r="N64" s="19"/>
      <c r="O64" s="19"/>
      <c r="P64" s="21"/>
      <c r="Q64" s="544"/>
      <c r="R64" s="475"/>
      <c r="Y64" s="475"/>
    </row>
    <row r="65" spans="1:25">
      <c r="B65" s="465"/>
      <c r="C65" s="18"/>
      <c r="D65" s="19"/>
      <c r="E65" s="20"/>
      <c r="F65" s="18"/>
      <c r="G65" s="19"/>
      <c r="H65" s="20"/>
      <c r="I65" s="18"/>
      <c r="J65" s="19"/>
      <c r="K65" s="19"/>
      <c r="L65" s="20"/>
      <c r="M65" s="18"/>
      <c r="N65" s="19"/>
      <c r="O65" s="19"/>
      <c r="P65" s="21"/>
      <c r="Q65" s="472"/>
      <c r="R65" s="475" t="e">
        <f t="shared" si="0"/>
        <v>#DIV/0!</v>
      </c>
      <c r="Y65" s="475"/>
    </row>
    <row r="66" spans="1:25">
      <c r="B66" s="465" t="s">
        <v>49</v>
      </c>
      <c r="C66" s="18">
        <v>3671</v>
      </c>
      <c r="D66" s="19">
        <v>500</v>
      </c>
      <c r="E66" s="20"/>
      <c r="F66" s="18">
        <v>3387</v>
      </c>
      <c r="G66" s="19">
        <v>3322</v>
      </c>
      <c r="H66" s="20"/>
      <c r="I66" s="18">
        <v>3536</v>
      </c>
      <c r="J66" s="19">
        <v>120</v>
      </c>
      <c r="K66" s="19">
        <v>385</v>
      </c>
      <c r="L66" s="20">
        <v>133</v>
      </c>
      <c r="M66" s="18">
        <v>4897</v>
      </c>
      <c r="N66" s="19">
        <v>96</v>
      </c>
      <c r="O66" s="19">
        <v>16</v>
      </c>
      <c r="P66" s="21">
        <v>1756</v>
      </c>
      <c r="Q66" s="472"/>
      <c r="R66" s="475">
        <f t="shared" si="0"/>
        <v>2.8770079117717572E-2</v>
      </c>
      <c r="Y66" s="475"/>
    </row>
    <row r="67" spans="1:25">
      <c r="B67" s="541"/>
      <c r="C67" s="18"/>
      <c r="D67" s="19"/>
      <c r="E67" s="20"/>
      <c r="F67" s="18"/>
      <c r="G67" s="19"/>
      <c r="H67" s="20"/>
      <c r="I67" s="18"/>
      <c r="J67" s="19"/>
      <c r="K67" s="19"/>
      <c r="L67" s="20"/>
      <c r="M67" s="18"/>
      <c r="N67" s="19"/>
      <c r="O67" s="19"/>
      <c r="P67" s="21"/>
      <c r="Q67" s="544"/>
      <c r="R67" s="475"/>
      <c r="Y67" s="475"/>
    </row>
    <row r="68" spans="1:25">
      <c r="B68" s="465"/>
      <c r="C68" s="18"/>
      <c r="D68" s="19"/>
      <c r="E68" s="20"/>
      <c r="F68" s="18"/>
      <c r="G68" s="19"/>
      <c r="H68" s="20"/>
      <c r="I68" s="18"/>
      <c r="J68" s="19"/>
      <c r="K68" s="19"/>
      <c r="L68" s="20"/>
      <c r="M68" s="18"/>
      <c r="N68" s="19"/>
      <c r="O68" s="19"/>
      <c r="P68" s="21"/>
      <c r="Q68" s="472"/>
      <c r="R68" s="475" t="e">
        <f t="shared" si="0"/>
        <v>#DIV/0!</v>
      </c>
      <c r="Y68" s="475"/>
    </row>
    <row r="69" spans="1:25" ht="14.4">
      <c r="A69" s="425"/>
      <c r="B69" s="465"/>
      <c r="C69" s="41"/>
      <c r="D69" s="19"/>
      <c r="E69" s="20"/>
      <c r="F69" s="18"/>
      <c r="G69" s="19"/>
      <c r="H69" s="20"/>
      <c r="I69" s="18"/>
      <c r="J69" s="19"/>
      <c r="K69" s="19"/>
      <c r="L69" s="20"/>
      <c r="M69" s="18"/>
      <c r="N69" s="19"/>
      <c r="O69" s="19"/>
      <c r="P69" s="21"/>
      <c r="Q69" s="472"/>
      <c r="R69" s="475" t="e">
        <f t="shared" si="0"/>
        <v>#DIV/0!</v>
      </c>
      <c r="Y69" s="475"/>
    </row>
    <row r="70" spans="1:25" s="78" customFormat="1">
      <c r="A70" s="3"/>
      <c r="B70" s="2" t="s">
        <v>50</v>
      </c>
      <c r="C70" s="40"/>
      <c r="D70" s="41"/>
      <c r="E70" s="42"/>
      <c r="F70" s="40"/>
      <c r="G70" s="41"/>
      <c r="H70" s="42"/>
      <c r="I70" s="40"/>
      <c r="J70" s="41"/>
      <c r="K70" s="41"/>
      <c r="L70" s="42"/>
      <c r="M70" s="40"/>
      <c r="N70" s="41"/>
      <c r="O70" s="41"/>
      <c r="P70" s="43"/>
      <c r="Q70" s="480"/>
      <c r="R70" s="475" t="e">
        <f t="shared" si="0"/>
        <v>#DIV/0!</v>
      </c>
      <c r="Y70" s="475"/>
    </row>
    <row r="71" spans="1:25" s="78" customFormat="1">
      <c r="A71" s="3"/>
      <c r="B71" s="2"/>
      <c r="C71" s="40"/>
      <c r="D71" s="41"/>
      <c r="E71" s="42"/>
      <c r="F71" s="40"/>
      <c r="G71" s="41"/>
      <c r="H71" s="42"/>
      <c r="I71" s="40"/>
      <c r="J71" s="41"/>
      <c r="K71" s="41"/>
      <c r="L71" s="42"/>
      <c r="M71" s="40"/>
      <c r="N71" s="41"/>
      <c r="O71" s="41"/>
      <c r="P71" s="43"/>
      <c r="Q71" s="480"/>
      <c r="R71" s="475" t="e">
        <f t="shared" si="0"/>
        <v>#DIV/0!</v>
      </c>
      <c r="Y71" s="475"/>
    </row>
    <row r="72" spans="1:25" s="78" customFormat="1">
      <c r="A72" s="3"/>
      <c r="B72" s="2"/>
      <c r="C72" s="40"/>
      <c r="D72" s="41"/>
      <c r="E72" s="42"/>
      <c r="F72" s="40"/>
      <c r="G72" s="41"/>
      <c r="H72" s="42"/>
      <c r="I72" s="40"/>
      <c r="J72" s="41"/>
      <c r="K72" s="41"/>
      <c r="L72" s="42"/>
      <c r="M72" s="40"/>
      <c r="N72" s="41"/>
      <c r="O72" s="41"/>
      <c r="P72" s="43"/>
      <c r="Q72" s="480"/>
      <c r="R72" s="475" t="e">
        <f t="shared" si="0"/>
        <v>#DIV/0!</v>
      </c>
      <c r="Y72" s="475"/>
    </row>
    <row r="73" spans="1:25" s="78" customFormat="1">
      <c r="A73" s="3"/>
      <c r="B73" s="2"/>
      <c r="C73" s="40"/>
      <c r="D73" s="41"/>
      <c r="E73" s="42"/>
      <c r="F73" s="40"/>
      <c r="G73" s="41"/>
      <c r="H73" s="42"/>
      <c r="I73" s="40"/>
      <c r="J73" s="41"/>
      <c r="K73" s="41"/>
      <c r="L73" s="42"/>
      <c r="M73" s="40"/>
      <c r="N73" s="41"/>
      <c r="O73" s="41"/>
      <c r="P73" s="43"/>
      <c r="Q73" s="480"/>
      <c r="R73" s="475"/>
      <c r="Y73" s="475"/>
    </row>
    <row r="74" spans="1:25" s="78" customFormat="1">
      <c r="A74" s="3"/>
      <c r="B74" s="2"/>
      <c r="C74" s="40"/>
      <c r="D74" s="41"/>
      <c r="E74" s="42"/>
      <c r="F74" s="40"/>
      <c r="G74" s="41"/>
      <c r="H74" s="42"/>
      <c r="I74" s="40"/>
      <c r="J74" s="41"/>
      <c r="K74" s="41"/>
      <c r="L74" s="42"/>
      <c r="M74" s="40"/>
      <c r="N74" s="41"/>
      <c r="O74" s="41"/>
      <c r="P74" s="43"/>
      <c r="Q74" s="480"/>
      <c r="R74" s="475" t="e">
        <f t="shared" si="0"/>
        <v>#DIV/0!</v>
      </c>
      <c r="Y74" s="475"/>
    </row>
    <row r="75" spans="1:25">
      <c r="B75" s="465" t="s">
        <v>51</v>
      </c>
      <c r="C75" s="18"/>
      <c r="D75" s="19">
        <v>101</v>
      </c>
      <c r="E75" s="20">
        <v>0</v>
      </c>
      <c r="F75" s="25"/>
      <c r="G75" s="26"/>
      <c r="H75" s="27"/>
      <c r="I75" s="18">
        <v>4</v>
      </c>
      <c r="J75" s="19">
        <v>45</v>
      </c>
      <c r="K75" s="19">
        <v>37</v>
      </c>
      <c r="L75" s="20">
        <v>15</v>
      </c>
      <c r="M75" s="25"/>
      <c r="N75" s="26"/>
      <c r="O75" s="26"/>
      <c r="P75" s="85"/>
      <c r="Q75" s="482"/>
      <c r="R75" s="475">
        <f t="shared" si="0"/>
        <v>0.44554455445544555</v>
      </c>
      <c r="Y75" s="475"/>
    </row>
    <row r="76" spans="1:25">
      <c r="B76" s="465" t="s">
        <v>52</v>
      </c>
      <c r="C76" s="28"/>
      <c r="D76" s="29"/>
      <c r="E76" s="44"/>
      <c r="F76" s="28"/>
      <c r="G76" s="29"/>
      <c r="H76" s="44"/>
      <c r="I76" s="28"/>
      <c r="J76" s="29"/>
      <c r="K76" s="29"/>
      <c r="L76" s="44"/>
      <c r="M76" s="28"/>
      <c r="N76" s="29"/>
      <c r="O76" s="29"/>
      <c r="P76" s="30"/>
      <c r="Q76" s="56"/>
      <c r="R76" s="475" t="e">
        <f t="shared" si="0"/>
        <v>#DIV/0!</v>
      </c>
      <c r="Y76" s="475"/>
    </row>
    <row r="77" spans="1:25" s="80" customFormat="1">
      <c r="A77" s="3" t="s">
        <v>135</v>
      </c>
      <c r="B77" s="465" t="s">
        <v>53</v>
      </c>
      <c r="C77" s="18">
        <v>473</v>
      </c>
      <c r="D77" s="19"/>
      <c r="E77" s="20"/>
      <c r="F77" s="18">
        <v>244</v>
      </c>
      <c r="G77" s="19"/>
      <c r="H77" s="20"/>
      <c r="I77" s="18">
        <v>418</v>
      </c>
      <c r="J77" s="19"/>
      <c r="K77" s="19"/>
      <c r="L77" s="20"/>
      <c r="M77" s="18">
        <v>288</v>
      </c>
      <c r="N77" s="19"/>
      <c r="O77" s="19"/>
      <c r="P77" s="21"/>
      <c r="Q77" s="472"/>
      <c r="R77" s="475">
        <f t="shared" si="0"/>
        <v>0</v>
      </c>
      <c r="Y77" s="475"/>
    </row>
    <row r="78" spans="1:25">
      <c r="B78" s="465" t="s">
        <v>77</v>
      </c>
      <c r="C78" s="18">
        <v>454</v>
      </c>
      <c r="D78" s="19">
        <v>1117</v>
      </c>
      <c r="E78" s="20">
        <v>0</v>
      </c>
      <c r="F78" s="18">
        <v>763</v>
      </c>
      <c r="G78" s="19">
        <v>897</v>
      </c>
      <c r="H78" s="20">
        <v>0</v>
      </c>
      <c r="I78" s="18">
        <v>701</v>
      </c>
      <c r="J78" s="19">
        <v>376</v>
      </c>
      <c r="K78" s="19">
        <v>75</v>
      </c>
      <c r="L78" s="20">
        <v>419</v>
      </c>
      <c r="M78" s="18">
        <v>609</v>
      </c>
      <c r="N78" s="19">
        <v>18</v>
      </c>
      <c r="O78" s="19">
        <v>7</v>
      </c>
      <c r="P78" s="21">
        <v>1033</v>
      </c>
      <c r="Q78" s="472"/>
      <c r="R78" s="475">
        <f t="shared" ref="R78:R94" si="1">J78/SUM(C78:E78)</f>
        <v>0.23933800127307447</v>
      </c>
      <c r="Y78" s="475"/>
    </row>
    <row r="79" spans="1:25">
      <c r="B79" s="465" t="s">
        <v>54</v>
      </c>
      <c r="C79" s="18"/>
      <c r="D79" s="19"/>
      <c r="E79" s="20"/>
      <c r="F79" s="18"/>
      <c r="G79" s="19"/>
      <c r="H79" s="20"/>
      <c r="I79" s="18"/>
      <c r="J79" s="19"/>
      <c r="K79" s="19"/>
      <c r="L79" s="20"/>
      <c r="M79" s="18"/>
      <c r="N79" s="19"/>
      <c r="O79" s="19"/>
      <c r="P79" s="21"/>
      <c r="Q79" s="472"/>
      <c r="R79" s="475" t="e">
        <f t="shared" si="1"/>
        <v>#DIV/0!</v>
      </c>
      <c r="Y79" s="475"/>
    </row>
    <row r="80" spans="1:25">
      <c r="B80" s="465" t="s">
        <v>55</v>
      </c>
      <c r="C80" s="632" t="s">
        <v>75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4"/>
      <c r="Q80" s="470"/>
      <c r="R80" s="475" t="e">
        <f t="shared" si="1"/>
        <v>#DIV/0!</v>
      </c>
      <c r="Y80" s="475"/>
    </row>
    <row r="81" spans="2:25">
      <c r="B81" s="2" t="s">
        <v>56</v>
      </c>
      <c r="C81" s="18"/>
      <c r="D81" s="19"/>
      <c r="E81" s="20"/>
      <c r="F81" s="18"/>
      <c r="G81" s="19"/>
      <c r="H81" s="20"/>
      <c r="I81" s="18"/>
      <c r="J81" s="19"/>
      <c r="K81" s="19"/>
      <c r="L81" s="20"/>
      <c r="M81" s="18"/>
      <c r="N81" s="19"/>
      <c r="O81" s="19"/>
      <c r="P81" s="21"/>
      <c r="Q81" s="472"/>
      <c r="R81" s="475" t="e">
        <f t="shared" si="1"/>
        <v>#DIV/0!</v>
      </c>
      <c r="Y81" s="475"/>
    </row>
    <row r="82" spans="2:25">
      <c r="B82" s="465" t="s">
        <v>57</v>
      </c>
      <c r="C82" s="18">
        <v>171</v>
      </c>
      <c r="D82" s="19">
        <v>0</v>
      </c>
      <c r="E82" s="20">
        <v>66</v>
      </c>
      <c r="F82" s="18">
        <v>217</v>
      </c>
      <c r="G82" s="19">
        <v>0</v>
      </c>
      <c r="H82" s="20">
        <v>44</v>
      </c>
      <c r="I82" s="18">
        <v>301</v>
      </c>
      <c r="J82" s="19"/>
      <c r="K82" s="19"/>
      <c r="L82" s="20">
        <v>12</v>
      </c>
      <c r="M82" s="18">
        <v>258</v>
      </c>
      <c r="N82" s="19"/>
      <c r="O82" s="19">
        <v>4</v>
      </c>
      <c r="P82" s="21">
        <v>0</v>
      </c>
      <c r="Q82" s="472"/>
      <c r="R82" s="475">
        <f t="shared" si="1"/>
        <v>0</v>
      </c>
      <c r="Y82" s="475"/>
    </row>
    <row r="83" spans="2:25">
      <c r="B83" s="2"/>
      <c r="C83" s="18"/>
      <c r="D83" s="19"/>
      <c r="E83" s="20"/>
      <c r="F83" s="18"/>
      <c r="G83" s="19"/>
      <c r="H83" s="20"/>
      <c r="I83" s="18"/>
      <c r="J83" s="19"/>
      <c r="K83" s="19"/>
      <c r="L83" s="20"/>
      <c r="M83" s="18"/>
      <c r="N83" s="19"/>
      <c r="O83" s="19"/>
      <c r="P83" s="21"/>
      <c r="Q83" s="472"/>
      <c r="R83" s="475" t="e">
        <f t="shared" si="1"/>
        <v>#DIV/0!</v>
      </c>
      <c r="Y83" s="475"/>
    </row>
    <row r="84" spans="2:25">
      <c r="R84" s="475" t="e">
        <f t="shared" si="1"/>
        <v>#DIV/0!</v>
      </c>
      <c r="Y84" s="475"/>
    </row>
    <row r="85" spans="2:25">
      <c r="B85" s="465" t="s">
        <v>58</v>
      </c>
      <c r="C85" s="18">
        <v>0</v>
      </c>
      <c r="D85" s="19">
        <v>93</v>
      </c>
      <c r="E85" s="20">
        <v>0</v>
      </c>
      <c r="F85" s="18">
        <v>0</v>
      </c>
      <c r="G85" s="19">
        <v>45</v>
      </c>
      <c r="H85" s="20">
        <v>0</v>
      </c>
      <c r="I85" s="18">
        <v>16</v>
      </c>
      <c r="J85" s="19">
        <v>41</v>
      </c>
      <c r="K85" s="19">
        <v>2</v>
      </c>
      <c r="L85" s="20">
        <v>34</v>
      </c>
      <c r="M85" s="18">
        <v>14</v>
      </c>
      <c r="N85" s="19">
        <v>1</v>
      </c>
      <c r="O85" s="19">
        <v>0</v>
      </c>
      <c r="P85" s="21">
        <v>30</v>
      </c>
      <c r="Q85" s="472"/>
      <c r="R85" s="475">
        <f t="shared" si="1"/>
        <v>0.44086021505376344</v>
      </c>
      <c r="Y85" s="475"/>
    </row>
    <row r="86" spans="2:25">
      <c r="B86" s="465"/>
      <c r="C86" s="18"/>
      <c r="D86" s="469"/>
      <c r="E86" s="469"/>
      <c r="F86" s="18"/>
      <c r="G86" s="469"/>
      <c r="H86" s="469"/>
      <c r="I86" s="18"/>
      <c r="J86" s="469"/>
      <c r="K86" s="469"/>
      <c r="L86" s="469"/>
      <c r="M86" s="18"/>
      <c r="N86" s="469"/>
      <c r="O86" s="469"/>
      <c r="P86" s="21"/>
      <c r="Q86" s="472"/>
      <c r="R86" s="475" t="e">
        <f t="shared" si="1"/>
        <v>#DIV/0!</v>
      </c>
      <c r="Y86" s="475"/>
    </row>
    <row r="87" spans="2:25">
      <c r="B87" s="2" t="s">
        <v>59</v>
      </c>
      <c r="C87" s="40"/>
      <c r="F87" s="40"/>
      <c r="I87" s="18"/>
      <c r="M87" s="18"/>
      <c r="P87" s="21"/>
      <c r="Q87" s="472"/>
      <c r="R87" s="475" t="e">
        <f t="shared" si="1"/>
        <v>#DIV/0!</v>
      </c>
      <c r="Y87" s="475"/>
    </row>
    <row r="88" spans="2:25">
      <c r="B88" s="465" t="s">
        <v>60</v>
      </c>
      <c r="C88" s="18">
        <v>595</v>
      </c>
      <c r="D88" s="19"/>
      <c r="E88" s="20">
        <v>167</v>
      </c>
      <c r="F88" s="18">
        <v>588</v>
      </c>
      <c r="G88" s="19"/>
      <c r="H88" s="20">
        <v>1</v>
      </c>
      <c r="I88" s="18">
        <v>83</v>
      </c>
      <c r="J88" s="19">
        <v>222</v>
      </c>
      <c r="K88" s="19">
        <v>6</v>
      </c>
      <c r="L88" s="20"/>
      <c r="M88" s="18">
        <v>64</v>
      </c>
      <c r="N88" s="19">
        <v>11</v>
      </c>
      <c r="O88" s="19">
        <v>3</v>
      </c>
      <c r="P88" s="21"/>
      <c r="Q88" s="472"/>
      <c r="R88" s="475">
        <f t="shared" si="1"/>
        <v>0.29133858267716534</v>
      </c>
      <c r="Y88" s="475"/>
    </row>
    <row r="89" spans="2:25">
      <c r="B89" s="465" t="s">
        <v>61</v>
      </c>
      <c r="C89" s="18">
        <v>704</v>
      </c>
      <c r="D89" s="19">
        <v>1846</v>
      </c>
      <c r="E89" s="20"/>
      <c r="F89" s="18">
        <v>745</v>
      </c>
      <c r="G89" s="19">
        <v>2833</v>
      </c>
      <c r="H89" s="20"/>
      <c r="I89" s="18">
        <v>651</v>
      </c>
      <c r="J89" s="19">
        <v>1095</v>
      </c>
      <c r="K89" s="19">
        <v>76</v>
      </c>
      <c r="L89" s="20">
        <v>816</v>
      </c>
      <c r="M89" s="18">
        <v>1072</v>
      </c>
      <c r="N89" s="19">
        <v>69</v>
      </c>
      <c r="O89" s="19">
        <v>204</v>
      </c>
      <c r="P89" s="21">
        <v>2301</v>
      </c>
      <c r="Q89" s="472"/>
      <c r="R89" s="475">
        <f t="shared" si="1"/>
        <v>0.42941176470588233</v>
      </c>
      <c r="Y89" s="475"/>
    </row>
    <row r="90" spans="2:25">
      <c r="B90" s="465"/>
      <c r="C90" s="47"/>
      <c r="D90" s="48"/>
      <c r="E90" s="49"/>
      <c r="F90" s="47"/>
      <c r="G90" s="48"/>
      <c r="H90" s="49"/>
      <c r="I90" s="47"/>
      <c r="J90" s="48"/>
      <c r="K90" s="48"/>
      <c r="L90" s="49"/>
      <c r="M90" s="47"/>
      <c r="N90" s="48"/>
      <c r="O90" s="48"/>
      <c r="P90" s="50"/>
      <c r="Q90" s="472"/>
      <c r="R90" s="475" t="e">
        <f t="shared" si="1"/>
        <v>#DIV/0!</v>
      </c>
      <c r="Y90" s="475"/>
    </row>
    <row r="91" spans="2:25">
      <c r="B91" s="465"/>
      <c r="C91" s="47"/>
      <c r="D91" s="48"/>
      <c r="E91" s="49"/>
      <c r="F91" s="47"/>
      <c r="G91" s="48"/>
      <c r="H91" s="49"/>
      <c r="I91" s="47"/>
      <c r="J91" s="48"/>
      <c r="K91" s="48"/>
      <c r="L91" s="49"/>
      <c r="M91" s="47"/>
      <c r="N91" s="48"/>
      <c r="O91" s="48"/>
      <c r="P91" s="50"/>
      <c r="Q91" s="472"/>
      <c r="R91" s="475" t="e">
        <f t="shared" si="1"/>
        <v>#DIV/0!</v>
      </c>
      <c r="Y91" s="475"/>
    </row>
    <row r="92" spans="2:25">
      <c r="B92" s="541"/>
      <c r="C92" s="47"/>
      <c r="D92" s="48"/>
      <c r="E92" s="49"/>
      <c r="F92" s="47"/>
      <c r="G92" s="48"/>
      <c r="H92" s="49"/>
      <c r="I92" s="47"/>
      <c r="J92" s="48"/>
      <c r="K92" s="48"/>
      <c r="L92" s="49"/>
      <c r="M92" s="47"/>
      <c r="N92" s="48"/>
      <c r="O92" s="48"/>
      <c r="P92" s="50"/>
      <c r="Q92" s="544"/>
      <c r="R92" s="475"/>
      <c r="Y92" s="475"/>
    </row>
    <row r="93" spans="2:25">
      <c r="B93" s="2" t="s">
        <v>62</v>
      </c>
      <c r="C93" s="81"/>
      <c r="D93" s="82"/>
      <c r="E93" s="83"/>
      <c r="F93" s="81"/>
      <c r="G93" s="82"/>
      <c r="H93" s="83"/>
      <c r="I93" s="81"/>
      <c r="J93" s="82"/>
      <c r="K93" s="82"/>
      <c r="L93" s="83"/>
      <c r="M93" s="81"/>
      <c r="N93" s="82"/>
      <c r="O93" s="82"/>
      <c r="P93" s="84"/>
      <c r="Q93" s="482"/>
      <c r="R93" s="475" t="e">
        <f t="shared" si="1"/>
        <v>#DIV/0!</v>
      </c>
      <c r="Y93" s="475"/>
    </row>
    <row r="94" spans="2:25">
      <c r="B94" s="12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72"/>
      <c r="R94" s="475" t="e">
        <f t="shared" si="1"/>
        <v>#DIV/0!</v>
      </c>
      <c r="Y94" s="475"/>
    </row>
    <row r="95" spans="2:25" s="502" customFormat="1" ht="11.4">
      <c r="B95" s="503" t="s">
        <v>63</v>
      </c>
      <c r="C95" s="504">
        <f t="shared" ref="C95:P95" si="2">SUM(C9:C93)</f>
        <v>15375</v>
      </c>
      <c r="D95" s="504">
        <f t="shared" si="2"/>
        <v>19332</v>
      </c>
      <c r="E95" s="504">
        <f t="shared" si="2"/>
        <v>5366</v>
      </c>
      <c r="F95" s="504">
        <f t="shared" si="2"/>
        <v>20214</v>
      </c>
      <c r="G95" s="504">
        <f t="shared" si="2"/>
        <v>19658</v>
      </c>
      <c r="H95" s="504">
        <f t="shared" si="2"/>
        <v>4785</v>
      </c>
      <c r="I95" s="504">
        <f t="shared" si="2"/>
        <v>17356</v>
      </c>
      <c r="J95" s="504">
        <f t="shared" si="2"/>
        <v>10199</v>
      </c>
      <c r="K95" s="504">
        <f t="shared" si="2"/>
        <v>2875</v>
      </c>
      <c r="L95" s="504">
        <f t="shared" si="2"/>
        <v>9585</v>
      </c>
      <c r="M95" s="504">
        <f t="shared" si="2"/>
        <v>18132</v>
      </c>
      <c r="N95" s="504">
        <f t="shared" si="2"/>
        <v>660</v>
      </c>
      <c r="O95" s="504">
        <f t="shared" si="2"/>
        <v>743</v>
      </c>
      <c r="P95" s="504">
        <f t="shared" si="2"/>
        <v>24200</v>
      </c>
      <c r="Q95" s="505"/>
    </row>
    <row r="96" spans="2:25"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0.25451051830409505</v>
      </c>
      <c r="K96" s="474"/>
      <c r="L96" s="474"/>
      <c r="M96" s="474"/>
      <c r="N96" s="474"/>
      <c r="O96" s="474"/>
      <c r="P96" s="474"/>
      <c r="Q96" s="474"/>
    </row>
    <row r="97" spans="1:17" s="509" customFormat="1" ht="10.199999999999999">
      <c r="A97" s="507"/>
      <c r="B97" s="508"/>
      <c r="E97" s="510"/>
      <c r="H97" s="510"/>
      <c r="K97" s="510"/>
      <c r="O97" s="510"/>
    </row>
    <row r="98" spans="1:17" s="509" customFormat="1" ht="10.199999999999999">
      <c r="A98" s="507"/>
      <c r="B98" s="508"/>
      <c r="E98" s="510">
        <f>E95/(SUM(C95:E95))</f>
        <v>0.13390562223941307</v>
      </c>
      <c r="H98" s="510">
        <f>H95/(SUM(F95:H95))</f>
        <v>0.10715005486261953</v>
      </c>
      <c r="J98" s="512"/>
      <c r="K98" s="510">
        <f>K95/(SUM(I95:L95))</f>
        <v>7.1848056978633015E-2</v>
      </c>
      <c r="O98" s="510">
        <f>O95/(SUM(M95:P95))</f>
        <v>1.6988681833771578E-2</v>
      </c>
    </row>
    <row r="99" spans="1:17">
      <c r="B99" s="499"/>
      <c r="C99" s="500"/>
      <c r="D99" s="500"/>
      <c r="E99" s="516">
        <f>E66/E95</f>
        <v>0</v>
      </c>
      <c r="F99" s="514" t="s">
        <v>281</v>
      </c>
      <c r="G99" s="500"/>
      <c r="H99" s="500"/>
      <c r="I99" s="500"/>
      <c r="J99" s="487"/>
      <c r="K99" s="500"/>
      <c r="L99" s="500"/>
      <c r="M99" s="500"/>
      <c r="N99" s="500"/>
      <c r="O99" s="500"/>
      <c r="P99" s="500"/>
      <c r="Q99" s="500"/>
    </row>
    <row r="100" spans="1:17">
      <c r="B100" s="499"/>
      <c r="C100" s="500"/>
      <c r="D100" s="500"/>
      <c r="E100" s="500"/>
      <c r="F100" s="500"/>
      <c r="G100" s="500"/>
      <c r="H100" s="500"/>
      <c r="I100" s="500"/>
      <c r="J100" s="487"/>
      <c r="K100" s="500"/>
      <c r="L100" s="500"/>
      <c r="M100" s="500"/>
      <c r="N100" s="500"/>
      <c r="O100" s="500"/>
      <c r="P100" s="500"/>
      <c r="Q100" s="500"/>
    </row>
    <row r="101" spans="1:17">
      <c r="B101" s="635" t="s">
        <v>64</v>
      </c>
      <c r="C101" s="635"/>
      <c r="D101" s="56">
        <v>1</v>
      </c>
      <c r="E101" s="630" t="s">
        <v>65</v>
      </c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470"/>
    </row>
    <row r="102" spans="1:17">
      <c r="B102" s="462"/>
      <c r="C102" s="469"/>
      <c r="D102" s="56">
        <v>2</v>
      </c>
      <c r="E102" s="630" t="s">
        <v>66</v>
      </c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470"/>
    </row>
    <row r="103" spans="1:17">
      <c r="D103" s="57" t="s">
        <v>67</v>
      </c>
      <c r="E103" s="631" t="s">
        <v>68</v>
      </c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471"/>
    </row>
    <row r="104" spans="1:17">
      <c r="D104" s="57" t="s">
        <v>69</v>
      </c>
      <c r="E104" s="3" t="s">
        <v>78</v>
      </c>
    </row>
  </sheetData>
  <mergeCells count="13">
    <mergeCell ref="B1:B2"/>
    <mergeCell ref="C1:H1"/>
    <mergeCell ref="I1:P1"/>
    <mergeCell ref="C2:E2"/>
    <mergeCell ref="F2:H2"/>
    <mergeCell ref="I2:L2"/>
    <mergeCell ref="M2:P2"/>
    <mergeCell ref="B101:C101"/>
    <mergeCell ref="C80:P80"/>
    <mergeCell ref="C32:P32"/>
    <mergeCell ref="E102:P102"/>
    <mergeCell ref="E103:P103"/>
    <mergeCell ref="E101:P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B1" workbookViewId="0">
      <pane ySplit="3" topLeftCell="A69" activePane="bottomLeft" state="frozen"/>
      <selection activeCell="A8" sqref="A8:XFD8"/>
      <selection pane="bottomLeft" activeCell="P75" sqref="P75"/>
    </sheetView>
  </sheetViews>
  <sheetFormatPr defaultColWidth="9.109375" defaultRowHeight="13.2"/>
  <cols>
    <col min="1" max="1" width="23.21875" style="3" customWidth="1"/>
    <col min="2" max="2" width="32.109375" style="3" customWidth="1"/>
    <col min="3" max="9" width="6.6640625" style="3" customWidth="1"/>
    <col min="10" max="10" width="8.5546875" style="3" customWidth="1"/>
    <col min="11" max="17" width="6.6640625" style="3" customWidth="1"/>
    <col min="18" max="18" width="8.88671875" style="3"/>
    <col min="19" max="16384" width="9.109375" style="3"/>
  </cols>
  <sheetData>
    <row r="1" spans="2:25" ht="15" customHeight="1" thickBot="1">
      <c r="B1" s="622" t="s">
        <v>252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2:25" ht="13.5" customHeight="1" thickTop="1">
      <c r="B2" s="622"/>
      <c r="C2" s="627" t="s">
        <v>2</v>
      </c>
      <c r="D2" s="628"/>
      <c r="E2" s="628"/>
      <c r="F2" s="627" t="s">
        <v>3</v>
      </c>
      <c r="G2" s="628"/>
      <c r="H2" s="629"/>
      <c r="I2" s="627" t="s">
        <v>2</v>
      </c>
      <c r="J2" s="628"/>
      <c r="K2" s="628"/>
      <c r="L2" s="628"/>
      <c r="M2" s="627" t="s">
        <v>3</v>
      </c>
      <c r="N2" s="628"/>
      <c r="O2" s="628"/>
      <c r="P2" s="629"/>
      <c r="Q2" s="472"/>
    </row>
    <row r="3" spans="2:25" ht="68.400000000000006">
      <c r="B3" s="11" t="s">
        <v>4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Y3" s="4"/>
    </row>
    <row r="4" spans="2:25" ht="13.8">
      <c r="B4" s="11"/>
      <c r="C4" s="306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Y4" s="4"/>
    </row>
    <row r="5" spans="2:25" ht="13.8">
      <c r="B5" s="11"/>
      <c r="C5" s="306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Y5" s="4"/>
    </row>
    <row r="6" spans="2:25" ht="13.8">
      <c r="B6" s="11"/>
      <c r="C6" s="306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Y6" s="475"/>
    </row>
    <row r="7" spans="2:25" ht="13.8">
      <c r="B7" s="11"/>
      <c r="C7" s="306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Y7" s="475"/>
    </row>
    <row r="8" spans="2:25" s="495" customFormat="1" ht="13.8">
      <c r="B8" s="561"/>
      <c r="C8" s="565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Y8" s="526"/>
    </row>
    <row r="9" spans="2:25">
      <c r="B9" s="465" t="s">
        <v>12</v>
      </c>
      <c r="C9" s="18">
        <v>428</v>
      </c>
      <c r="D9" s="19">
        <v>955</v>
      </c>
      <c r="E9" s="20">
        <v>63</v>
      </c>
      <c r="F9" s="18">
        <v>0</v>
      </c>
      <c r="G9" s="19">
        <v>0</v>
      </c>
      <c r="H9" s="20">
        <v>0</v>
      </c>
      <c r="I9" s="18">
        <v>320</v>
      </c>
      <c r="J9" s="19">
        <v>219</v>
      </c>
      <c r="K9" s="19">
        <v>387</v>
      </c>
      <c r="L9" s="20">
        <v>520</v>
      </c>
      <c r="M9" s="18">
        <v>0</v>
      </c>
      <c r="N9" s="19">
        <v>0</v>
      </c>
      <c r="O9" s="19">
        <v>0</v>
      </c>
      <c r="P9" s="21">
        <v>0</v>
      </c>
      <c r="Q9" s="472"/>
      <c r="R9" s="475">
        <f t="shared" si="0"/>
        <v>0.15145228215767634</v>
      </c>
      <c r="Y9" s="475"/>
    </row>
    <row r="10" spans="2:25">
      <c r="B10" s="465"/>
      <c r="C10" s="18"/>
      <c r="D10" s="19"/>
      <c r="E10" s="20"/>
      <c r="F10" s="18"/>
      <c r="G10" s="19"/>
      <c r="H10" s="20"/>
      <c r="I10" s="18"/>
      <c r="J10" s="19"/>
      <c r="K10" s="19"/>
      <c r="L10" s="20"/>
      <c r="M10" s="18"/>
      <c r="N10" s="19"/>
      <c r="O10" s="19"/>
      <c r="P10" s="21"/>
      <c r="Q10" s="472"/>
      <c r="R10" s="475" t="e">
        <f t="shared" si="0"/>
        <v>#DIV/0!</v>
      </c>
      <c r="Y10" s="475"/>
    </row>
    <row r="11" spans="2:25">
      <c r="B11" s="465"/>
      <c r="C11" s="18"/>
      <c r="D11" s="19"/>
      <c r="E11" s="20"/>
      <c r="F11" s="18"/>
      <c r="G11" s="19"/>
      <c r="H11" s="20"/>
      <c r="I11" s="18"/>
      <c r="J11" s="19"/>
      <c r="K11" s="19"/>
      <c r="L11" s="20"/>
      <c r="M11" s="18"/>
      <c r="N11" s="19"/>
      <c r="O11" s="19"/>
      <c r="P11" s="21"/>
      <c r="Q11" s="472"/>
      <c r="R11" s="475" t="e">
        <f t="shared" si="0"/>
        <v>#DIV/0!</v>
      </c>
      <c r="Y11" s="475"/>
    </row>
    <row r="12" spans="2:25">
      <c r="B12" s="465" t="s">
        <v>73</v>
      </c>
      <c r="C12" s="18">
        <v>403</v>
      </c>
      <c r="D12" s="19">
        <v>428</v>
      </c>
      <c r="E12" s="20">
        <v>0</v>
      </c>
      <c r="F12" s="18">
        <v>635</v>
      </c>
      <c r="G12" s="19">
        <v>580</v>
      </c>
      <c r="H12" s="20">
        <v>0</v>
      </c>
      <c r="I12" s="18">
        <v>268</v>
      </c>
      <c r="J12" s="19">
        <v>239</v>
      </c>
      <c r="K12" s="19">
        <v>31</v>
      </c>
      <c r="L12" s="20">
        <v>300</v>
      </c>
      <c r="M12" s="18">
        <v>300</v>
      </c>
      <c r="N12" s="19">
        <v>10</v>
      </c>
      <c r="O12" s="19">
        <v>4</v>
      </c>
      <c r="P12" s="21">
        <v>876</v>
      </c>
      <c r="Q12" s="472"/>
      <c r="R12" s="475">
        <f t="shared" si="0"/>
        <v>0.28760529482551145</v>
      </c>
      <c r="Y12" s="475"/>
    </row>
    <row r="13" spans="2:25">
      <c r="B13" s="465"/>
      <c r="C13" s="18"/>
      <c r="D13" s="19"/>
      <c r="E13" s="20"/>
      <c r="F13" s="18"/>
      <c r="G13" s="19"/>
      <c r="H13" s="20"/>
      <c r="I13" s="18"/>
      <c r="J13" s="19"/>
      <c r="K13" s="19"/>
      <c r="L13" s="20"/>
      <c r="M13" s="18"/>
      <c r="N13" s="19"/>
      <c r="O13" s="19"/>
      <c r="P13" s="21"/>
      <c r="Q13" s="472"/>
      <c r="R13" s="475" t="e">
        <f t="shared" si="0"/>
        <v>#DIV/0!</v>
      </c>
      <c r="Y13" s="475"/>
    </row>
    <row r="14" spans="2:25">
      <c r="B14" s="465"/>
      <c r="C14" s="18"/>
      <c r="D14" s="19"/>
      <c r="E14" s="20"/>
      <c r="F14" s="18"/>
      <c r="G14" s="19"/>
      <c r="H14" s="20"/>
      <c r="I14" s="18"/>
      <c r="J14" s="19"/>
      <c r="K14" s="19"/>
      <c r="L14" s="20"/>
      <c r="M14" s="18"/>
      <c r="N14" s="19"/>
      <c r="O14" s="19"/>
      <c r="P14" s="21"/>
      <c r="Q14" s="472"/>
      <c r="R14" s="475" t="e">
        <f t="shared" si="0"/>
        <v>#DIV/0!</v>
      </c>
      <c r="Y14" s="475"/>
    </row>
    <row r="15" spans="2:25">
      <c r="B15" s="465"/>
      <c r="C15" s="18"/>
      <c r="D15" s="19"/>
      <c r="E15" s="20"/>
      <c r="F15" s="18"/>
      <c r="G15" s="19"/>
      <c r="H15" s="20"/>
      <c r="I15" s="18"/>
      <c r="J15" s="19"/>
      <c r="K15" s="19"/>
      <c r="L15" s="20"/>
      <c r="M15" s="18"/>
      <c r="N15" s="19"/>
      <c r="O15" s="19"/>
      <c r="P15" s="21"/>
      <c r="Q15" s="472"/>
      <c r="R15" s="475" t="e">
        <f t="shared" si="0"/>
        <v>#DIV/0!</v>
      </c>
      <c r="Y15" s="475"/>
    </row>
    <row r="16" spans="2:25">
      <c r="B16" s="465" t="s">
        <v>14</v>
      </c>
      <c r="C16" s="18">
        <v>165</v>
      </c>
      <c r="D16" s="19">
        <v>1670</v>
      </c>
      <c r="E16" s="20"/>
      <c r="F16" s="18"/>
      <c r="G16" s="19"/>
      <c r="H16" s="20"/>
      <c r="I16" s="18">
        <v>819</v>
      </c>
      <c r="J16" s="19">
        <v>686</v>
      </c>
      <c r="K16" s="19"/>
      <c r="L16" s="20">
        <v>165</v>
      </c>
      <c r="M16" s="18"/>
      <c r="N16" s="19"/>
      <c r="O16" s="19"/>
      <c r="P16" s="21"/>
      <c r="Q16" s="472"/>
      <c r="R16" s="475">
        <f t="shared" si="0"/>
        <v>0.37384196185286106</v>
      </c>
      <c r="Y16" s="475"/>
    </row>
    <row r="17" spans="2:25">
      <c r="B17" s="465" t="s">
        <v>15</v>
      </c>
      <c r="C17" s="18"/>
      <c r="D17" s="19"/>
      <c r="E17" s="20"/>
      <c r="F17" s="18"/>
      <c r="G17" s="19"/>
      <c r="H17" s="20"/>
      <c r="I17" s="18"/>
      <c r="J17" s="19"/>
      <c r="K17" s="19"/>
      <c r="L17" s="20"/>
      <c r="M17" s="18"/>
      <c r="N17" s="19"/>
      <c r="O17" s="19"/>
      <c r="P17" s="21"/>
      <c r="Q17" s="472"/>
      <c r="R17" s="475" t="e">
        <f t="shared" si="0"/>
        <v>#DIV/0!</v>
      </c>
      <c r="Y17" s="475"/>
    </row>
    <row r="18" spans="2:25">
      <c r="B18" s="465" t="s">
        <v>16</v>
      </c>
      <c r="C18" s="18"/>
      <c r="D18" s="19">
        <v>374</v>
      </c>
      <c r="E18" s="20"/>
      <c r="F18" s="18"/>
      <c r="G18" s="19">
        <v>197</v>
      </c>
      <c r="H18" s="20"/>
      <c r="I18" s="18">
        <v>182</v>
      </c>
      <c r="J18" s="19">
        <v>146</v>
      </c>
      <c r="K18" s="19"/>
      <c r="L18" s="20">
        <v>47</v>
      </c>
      <c r="M18" s="18">
        <v>107</v>
      </c>
      <c r="N18" s="19">
        <v>4</v>
      </c>
      <c r="O18" s="19"/>
      <c r="P18" s="21">
        <v>84</v>
      </c>
      <c r="Q18" s="472"/>
      <c r="R18" s="475">
        <f t="shared" si="0"/>
        <v>0.39037433155080214</v>
      </c>
      <c r="Y18" s="475"/>
    </row>
    <row r="19" spans="2:25">
      <c r="B19" s="465"/>
      <c r="C19" s="18"/>
      <c r="D19" s="19"/>
      <c r="E19" s="20"/>
      <c r="F19" s="18"/>
      <c r="G19" s="19"/>
      <c r="H19" s="20"/>
      <c r="I19" s="18"/>
      <c r="J19" s="19"/>
      <c r="K19" s="19"/>
      <c r="L19" s="20"/>
      <c r="M19" s="18"/>
      <c r="N19" s="19"/>
      <c r="O19" s="19"/>
      <c r="P19" s="21"/>
      <c r="Q19" s="472"/>
      <c r="R19" s="475" t="e">
        <f t="shared" si="0"/>
        <v>#DIV/0!</v>
      </c>
      <c r="Y19" s="475"/>
    </row>
    <row r="20" spans="2:25">
      <c r="B20" s="465"/>
      <c r="C20" s="18"/>
      <c r="D20" s="19"/>
      <c r="E20" s="20"/>
      <c r="F20" s="18"/>
      <c r="G20" s="19"/>
      <c r="H20" s="20"/>
      <c r="I20" s="18"/>
      <c r="J20" s="19"/>
      <c r="K20" s="19"/>
      <c r="L20" s="20"/>
      <c r="M20" s="18"/>
      <c r="N20" s="19"/>
      <c r="O20" s="19"/>
      <c r="P20" s="21"/>
      <c r="Q20" s="472"/>
      <c r="R20" s="475" t="e">
        <f t="shared" si="0"/>
        <v>#DIV/0!</v>
      </c>
      <c r="Y20" s="475"/>
    </row>
    <row r="21" spans="2:25">
      <c r="B21" s="465" t="s">
        <v>17</v>
      </c>
      <c r="C21" s="18">
        <v>594</v>
      </c>
      <c r="D21" s="19">
        <v>481</v>
      </c>
      <c r="E21" s="20">
        <v>0</v>
      </c>
      <c r="F21" s="18">
        <v>618</v>
      </c>
      <c r="G21" s="19">
        <v>1344</v>
      </c>
      <c r="H21" s="20">
        <v>0</v>
      </c>
      <c r="I21" s="18">
        <v>497</v>
      </c>
      <c r="J21" s="19">
        <v>178</v>
      </c>
      <c r="K21" s="19">
        <v>152</v>
      </c>
      <c r="L21" s="20">
        <v>248</v>
      </c>
      <c r="M21" s="18">
        <v>312</v>
      </c>
      <c r="N21" s="19">
        <v>0</v>
      </c>
      <c r="O21" s="19">
        <v>0</v>
      </c>
      <c r="P21" s="21">
        <v>1650</v>
      </c>
      <c r="Q21" s="472"/>
      <c r="R21" s="475">
        <f t="shared" si="0"/>
        <v>0.1655813953488372</v>
      </c>
      <c r="Y21" s="475"/>
    </row>
    <row r="22" spans="2:25">
      <c r="B22" s="465" t="s">
        <v>18</v>
      </c>
      <c r="C22" s="18">
        <v>75</v>
      </c>
      <c r="D22" s="19">
        <v>105</v>
      </c>
      <c r="E22" s="20">
        <v>0</v>
      </c>
      <c r="F22" s="18">
        <v>0</v>
      </c>
      <c r="G22" s="19">
        <v>0</v>
      </c>
      <c r="H22" s="20">
        <v>0</v>
      </c>
      <c r="I22" s="18">
        <v>148</v>
      </c>
      <c r="J22" s="19">
        <v>50</v>
      </c>
      <c r="K22" s="19">
        <v>20</v>
      </c>
      <c r="L22" s="20">
        <v>45</v>
      </c>
      <c r="M22" s="18">
        <v>0</v>
      </c>
      <c r="N22" s="19">
        <v>0</v>
      </c>
      <c r="O22" s="19">
        <v>0</v>
      </c>
      <c r="P22" s="21">
        <v>44</v>
      </c>
      <c r="Q22" s="472"/>
      <c r="R22" s="475">
        <f>J22/SUM(C22:E22)</f>
        <v>0.27777777777777779</v>
      </c>
      <c r="Y22" s="475"/>
    </row>
    <row r="23" spans="2:25">
      <c r="B23" s="465" t="s">
        <v>173</v>
      </c>
      <c r="C23" s="76">
        <f>('2003'!C23+'2005'!C23)/2</f>
        <v>0</v>
      </c>
      <c r="D23" s="76">
        <f>('2003'!D23+'2005'!D23)/2</f>
        <v>0</v>
      </c>
      <c r="E23" s="76">
        <f>('2003'!E23+'2005'!E23)/2</f>
        <v>0</v>
      </c>
      <c r="F23" s="76">
        <f>('2003'!F23+'2005'!F23)/2</f>
        <v>0</v>
      </c>
      <c r="G23" s="76">
        <f>('2003'!G23+'2005'!G23)/2</f>
        <v>655.5</v>
      </c>
      <c r="H23" s="76">
        <f>('2003'!H23+'2005'!H23)/2</f>
        <v>3</v>
      </c>
      <c r="I23" s="76">
        <f>('2003'!I23+'2005'!I23)/2</f>
        <v>0</v>
      </c>
      <c r="J23" s="76">
        <f>('2003'!J23+'2005'!J23)/2</f>
        <v>0</v>
      </c>
      <c r="K23" s="76">
        <f>('2003'!K23+'2005'!K23)/2</f>
        <v>0</v>
      </c>
      <c r="L23" s="76">
        <f>('2003'!L23+'2005'!L23)/2</f>
        <v>0</v>
      </c>
      <c r="M23" s="76">
        <f>('2003'!M23+'2005'!M23)/2</f>
        <v>643.5</v>
      </c>
      <c r="N23" s="76">
        <f>('2003'!N23+'2005'!N23)/2</f>
        <v>0</v>
      </c>
      <c r="O23" s="76">
        <f>('2003'!O23+'2005'!O23)/2</f>
        <v>0</v>
      </c>
      <c r="P23" s="76">
        <f>('2003'!P23+'2005'!P23)/2</f>
        <v>21.5</v>
      </c>
      <c r="Q23" s="481"/>
      <c r="R23" s="475" t="e">
        <f t="shared" si="0"/>
        <v>#DIV/0!</v>
      </c>
      <c r="Y23" s="475"/>
    </row>
    <row r="24" spans="2:25">
      <c r="B24" s="465" t="s">
        <v>20</v>
      </c>
      <c r="C24" s="18"/>
      <c r="D24" s="19"/>
      <c r="E24" s="20"/>
      <c r="F24" s="25"/>
      <c r="G24" s="26"/>
      <c r="H24" s="27"/>
      <c r="I24" s="18"/>
      <c r="J24" s="19"/>
      <c r="K24" s="19"/>
      <c r="L24" s="20"/>
      <c r="M24" s="28"/>
      <c r="N24" s="29"/>
      <c r="O24" s="29"/>
      <c r="P24" s="30"/>
      <c r="Q24" s="56"/>
      <c r="R24" s="475" t="e">
        <f t="shared" si="0"/>
        <v>#DIV/0!</v>
      </c>
      <c r="Y24" s="475"/>
    </row>
    <row r="25" spans="2:25">
      <c r="B25" s="541"/>
      <c r="C25" s="18"/>
      <c r="D25" s="19"/>
      <c r="E25" s="20"/>
      <c r="F25" s="25"/>
      <c r="G25" s="26"/>
      <c r="H25" s="27"/>
      <c r="I25" s="18"/>
      <c r="J25" s="19"/>
      <c r="K25" s="19"/>
      <c r="L25" s="20"/>
      <c r="M25" s="28"/>
      <c r="N25" s="29"/>
      <c r="O25" s="29"/>
      <c r="P25" s="30"/>
      <c r="Q25" s="56"/>
      <c r="R25" s="475"/>
      <c r="Y25" s="475"/>
    </row>
    <row r="26" spans="2:25">
      <c r="B26" s="541"/>
      <c r="C26" s="18"/>
      <c r="D26" s="19"/>
      <c r="E26" s="20"/>
      <c r="F26" s="25"/>
      <c r="G26" s="26"/>
      <c r="H26" s="27"/>
      <c r="I26" s="18"/>
      <c r="J26" s="19"/>
      <c r="K26" s="19"/>
      <c r="L26" s="20"/>
      <c r="M26" s="28"/>
      <c r="N26" s="29"/>
      <c r="O26" s="29"/>
      <c r="P26" s="30"/>
      <c r="Q26" s="56"/>
      <c r="R26" s="475"/>
      <c r="Y26" s="475"/>
    </row>
    <row r="27" spans="2:25">
      <c r="B27" s="465"/>
      <c r="C27" s="18"/>
      <c r="D27" s="19"/>
      <c r="E27" s="20"/>
      <c r="F27" s="25"/>
      <c r="G27" s="26"/>
      <c r="H27" s="27"/>
      <c r="I27" s="18"/>
      <c r="J27" s="19"/>
      <c r="K27" s="19"/>
      <c r="L27" s="20"/>
      <c r="M27" s="28"/>
      <c r="N27" s="29"/>
      <c r="O27" s="29"/>
      <c r="P27" s="30"/>
      <c r="Q27" s="56"/>
      <c r="R27" s="475" t="e">
        <f t="shared" si="0"/>
        <v>#DIV/0!</v>
      </c>
      <c r="Y27" s="475"/>
    </row>
    <row r="28" spans="2:25">
      <c r="B28" s="465" t="s">
        <v>74</v>
      </c>
      <c r="C28" s="28"/>
      <c r="D28" s="29"/>
      <c r="E28" s="44"/>
      <c r="F28" s="28"/>
      <c r="G28" s="29"/>
      <c r="H28" s="44"/>
      <c r="I28" s="25"/>
      <c r="J28" s="26"/>
      <c r="K28" s="26"/>
      <c r="L28" s="27"/>
      <c r="M28" s="28"/>
      <c r="N28" s="29"/>
      <c r="O28" s="29"/>
      <c r="P28" s="30"/>
      <c r="Q28" s="56"/>
      <c r="R28" s="475" t="e">
        <f t="shared" si="0"/>
        <v>#DIV/0!</v>
      </c>
      <c r="Y28" s="475"/>
    </row>
    <row r="29" spans="2:25">
      <c r="B29" s="465" t="s">
        <v>23</v>
      </c>
      <c r="C29" s="18">
        <v>128</v>
      </c>
      <c r="D29" s="19">
        <v>0</v>
      </c>
      <c r="E29" s="21">
        <v>391</v>
      </c>
      <c r="F29" s="77">
        <v>0</v>
      </c>
      <c r="G29" s="19">
        <v>0</v>
      </c>
      <c r="H29" s="20">
        <v>0</v>
      </c>
      <c r="I29" s="18">
        <v>519</v>
      </c>
      <c r="J29" s="19">
        <v>0</v>
      </c>
      <c r="K29" s="19">
        <v>1</v>
      </c>
      <c r="L29" s="20">
        <v>1</v>
      </c>
      <c r="M29" s="18">
        <v>0</v>
      </c>
      <c r="N29" s="19">
        <v>0</v>
      </c>
      <c r="O29" s="19">
        <v>0</v>
      </c>
      <c r="P29" s="19">
        <v>0</v>
      </c>
      <c r="Q29" s="472"/>
      <c r="R29" s="475">
        <f t="shared" si="0"/>
        <v>0</v>
      </c>
      <c r="Y29" s="475"/>
    </row>
    <row r="30" spans="2:25">
      <c r="B30" s="465" t="s">
        <v>24</v>
      </c>
      <c r="C30" s="18">
        <v>49</v>
      </c>
      <c r="D30" s="19">
        <v>208</v>
      </c>
      <c r="E30" s="20">
        <v>0</v>
      </c>
      <c r="F30" s="18">
        <v>135</v>
      </c>
      <c r="G30" s="19">
        <v>285</v>
      </c>
      <c r="H30" s="20">
        <v>0</v>
      </c>
      <c r="I30" s="18">
        <v>131</v>
      </c>
      <c r="J30" s="19">
        <v>107</v>
      </c>
      <c r="K30" s="19">
        <v>17</v>
      </c>
      <c r="L30" s="20">
        <v>1</v>
      </c>
      <c r="M30" s="18">
        <v>371</v>
      </c>
      <c r="N30" s="19">
        <v>17</v>
      </c>
      <c r="O30" s="19">
        <v>3</v>
      </c>
      <c r="P30" s="21">
        <v>31</v>
      </c>
      <c r="Q30" s="472"/>
      <c r="R30" s="475">
        <f t="shared" si="0"/>
        <v>0.41634241245136189</v>
      </c>
      <c r="Y30" s="475"/>
    </row>
    <row r="31" spans="2:25">
      <c r="B31" s="46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72"/>
      <c r="R31" s="475" t="e">
        <f t="shared" si="0"/>
        <v>#DIV/0!</v>
      </c>
      <c r="Y31" s="475"/>
    </row>
    <row r="32" spans="2:25">
      <c r="B32" s="465" t="s">
        <v>25</v>
      </c>
      <c r="C32" s="632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470"/>
      <c r="R32" s="475" t="e">
        <f t="shared" si="0"/>
        <v>#DIV/0!</v>
      </c>
      <c r="Y32" s="475"/>
    </row>
    <row r="33" spans="2:25">
      <c r="B33" s="465"/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6"/>
      <c r="Q33" s="470"/>
      <c r="R33" s="475" t="e">
        <f t="shared" si="0"/>
        <v>#DIV/0!</v>
      </c>
      <c r="Y33" s="475"/>
    </row>
    <row r="34" spans="2:25">
      <c r="B34" s="465" t="s">
        <v>27</v>
      </c>
      <c r="C34" s="18">
        <v>670</v>
      </c>
      <c r="D34" s="19">
        <v>98</v>
      </c>
      <c r="E34" s="20">
        <v>122</v>
      </c>
      <c r="F34" s="18">
        <v>1914</v>
      </c>
      <c r="G34" s="19">
        <v>437</v>
      </c>
      <c r="H34" s="20">
        <v>327</v>
      </c>
      <c r="I34" s="18">
        <v>581</v>
      </c>
      <c r="J34" s="19">
        <v>37</v>
      </c>
      <c r="K34" s="19">
        <v>69</v>
      </c>
      <c r="L34" s="20">
        <v>158</v>
      </c>
      <c r="M34" s="18">
        <v>1252</v>
      </c>
      <c r="N34" s="19">
        <v>17</v>
      </c>
      <c r="O34" s="19">
        <v>3</v>
      </c>
      <c r="P34" s="21">
        <v>900</v>
      </c>
      <c r="Q34" s="472"/>
      <c r="R34" s="475">
        <f t="shared" si="0"/>
        <v>4.1573033707865172E-2</v>
      </c>
      <c r="Y34" s="475"/>
    </row>
    <row r="35" spans="2:25">
      <c r="B35" s="465"/>
      <c r="C35" s="18"/>
      <c r="D35" s="19"/>
      <c r="E35" s="20"/>
      <c r="F35" s="18"/>
      <c r="G35" s="19"/>
      <c r="H35" s="20"/>
      <c r="I35" s="18"/>
      <c r="J35" s="19"/>
      <c r="K35" s="19"/>
      <c r="L35" s="20"/>
      <c r="M35" s="18"/>
      <c r="N35" s="19"/>
      <c r="O35" s="19"/>
      <c r="P35" s="21"/>
      <c r="Q35" s="472"/>
      <c r="R35" s="475" t="e">
        <f t="shared" si="0"/>
        <v>#DIV/0!</v>
      </c>
      <c r="Y35" s="475"/>
    </row>
    <row r="36" spans="2:25">
      <c r="B36" s="465" t="s">
        <v>76</v>
      </c>
      <c r="C36" s="18"/>
      <c r="D36" s="19">
        <v>142</v>
      </c>
      <c r="E36" s="20"/>
      <c r="F36" s="18"/>
      <c r="G36" s="19"/>
      <c r="H36" s="20"/>
      <c r="I36" s="18">
        <v>30</v>
      </c>
      <c r="J36" s="19">
        <v>81</v>
      </c>
      <c r="K36" s="19"/>
      <c r="L36" s="20">
        <v>31</v>
      </c>
      <c r="M36" s="18"/>
      <c r="N36" s="19"/>
      <c r="O36" s="19"/>
      <c r="P36" s="21"/>
      <c r="Q36" s="472"/>
      <c r="R36" s="475">
        <f t="shared" si="0"/>
        <v>0.57042253521126762</v>
      </c>
      <c r="Y36" s="475"/>
    </row>
    <row r="37" spans="2:25">
      <c r="B37" s="465" t="s">
        <v>29</v>
      </c>
      <c r="C37" s="18">
        <v>422</v>
      </c>
      <c r="D37" s="19">
        <v>430</v>
      </c>
      <c r="E37" s="20">
        <v>43</v>
      </c>
      <c r="F37" s="18">
        <v>1552</v>
      </c>
      <c r="G37" s="19">
        <v>771</v>
      </c>
      <c r="H37" s="20">
        <v>0</v>
      </c>
      <c r="I37" s="18">
        <v>415</v>
      </c>
      <c r="J37" s="19">
        <v>308</v>
      </c>
      <c r="K37" s="19">
        <v>52</v>
      </c>
      <c r="L37" s="20">
        <v>114</v>
      </c>
      <c r="M37" s="18">
        <v>829</v>
      </c>
      <c r="N37" s="19">
        <v>71</v>
      </c>
      <c r="O37" s="19">
        <v>28</v>
      </c>
      <c r="P37" s="21">
        <v>1387</v>
      </c>
      <c r="Q37" s="472"/>
      <c r="R37" s="475">
        <f t="shared" si="0"/>
        <v>0.34413407821229053</v>
      </c>
      <c r="Y37" s="475"/>
    </row>
    <row r="38" spans="2:25">
      <c r="B38" s="465" t="s">
        <v>30</v>
      </c>
      <c r="C38" s="33">
        <v>253</v>
      </c>
      <c r="D38" s="19">
        <v>276</v>
      </c>
      <c r="E38" s="34">
        <v>20</v>
      </c>
      <c r="F38" s="33">
        <v>67</v>
      </c>
      <c r="G38" s="19"/>
      <c r="H38" s="34">
        <v>14</v>
      </c>
      <c r="I38" s="33">
        <v>398</v>
      </c>
      <c r="J38" s="19">
        <v>93</v>
      </c>
      <c r="K38" s="19">
        <v>16</v>
      </c>
      <c r="L38" s="34">
        <v>32</v>
      </c>
      <c r="M38" s="33">
        <v>50</v>
      </c>
      <c r="N38" s="19">
        <v>3</v>
      </c>
      <c r="O38" s="19">
        <v>0</v>
      </c>
      <c r="P38" s="35">
        <v>7</v>
      </c>
      <c r="Q38" s="472"/>
      <c r="R38" s="475">
        <f t="shared" si="0"/>
        <v>0.16939890710382513</v>
      </c>
      <c r="Y38" s="475"/>
    </row>
    <row r="40" spans="2:25">
      <c r="B40" s="465"/>
      <c r="C40" s="33"/>
      <c r="D40" s="19"/>
      <c r="E40" s="34"/>
      <c r="F40" s="33"/>
      <c r="G40" s="19"/>
      <c r="H40" s="34"/>
      <c r="I40" s="33"/>
      <c r="J40" s="19"/>
      <c r="K40" s="19"/>
      <c r="L40" s="34"/>
      <c r="M40" s="33"/>
      <c r="N40" s="19"/>
      <c r="O40" s="19"/>
      <c r="P40" s="35"/>
      <c r="Q40" s="472"/>
      <c r="R40" s="475" t="e">
        <f t="shared" si="0"/>
        <v>#DIV/0!</v>
      </c>
      <c r="Y40" s="475"/>
    </row>
    <row r="41" spans="2:25">
      <c r="B41" s="465" t="s">
        <v>31</v>
      </c>
      <c r="C41" s="33">
        <v>0</v>
      </c>
      <c r="D41" s="19">
        <v>259</v>
      </c>
      <c r="E41" s="34">
        <v>0</v>
      </c>
      <c r="F41" s="33">
        <v>0</v>
      </c>
      <c r="G41" s="19">
        <v>1</v>
      </c>
      <c r="H41" s="34">
        <v>0</v>
      </c>
      <c r="I41" s="33">
        <v>11</v>
      </c>
      <c r="J41" s="19">
        <v>173</v>
      </c>
      <c r="K41" s="19">
        <v>59</v>
      </c>
      <c r="L41" s="34">
        <v>13</v>
      </c>
      <c r="M41" s="33">
        <v>0</v>
      </c>
      <c r="N41" s="19">
        <v>0</v>
      </c>
      <c r="O41" s="19">
        <v>1</v>
      </c>
      <c r="P41" s="35"/>
      <c r="Q41" s="472"/>
      <c r="R41" s="475">
        <f t="shared" si="0"/>
        <v>0.66795366795366795</v>
      </c>
      <c r="Y41" s="475"/>
    </row>
    <row r="42" spans="2:25">
      <c r="B42" s="541"/>
      <c r="C42" s="33"/>
      <c r="D42" s="19"/>
      <c r="E42" s="34"/>
      <c r="F42" s="33"/>
      <c r="G42" s="19"/>
      <c r="H42" s="34"/>
      <c r="I42" s="33"/>
      <c r="J42" s="19"/>
      <c r="K42" s="19"/>
      <c r="L42" s="34"/>
      <c r="M42" s="33"/>
      <c r="N42" s="19"/>
      <c r="O42" s="19"/>
      <c r="P42" s="35"/>
      <c r="Q42" s="544"/>
      <c r="R42" s="475"/>
      <c r="Y42" s="475"/>
    </row>
    <row r="43" spans="2:25">
      <c r="B43" s="465" t="s">
        <v>32</v>
      </c>
      <c r="C43" s="18">
        <v>475</v>
      </c>
      <c r="D43" s="19">
        <v>1531</v>
      </c>
      <c r="E43" s="20">
        <v>20</v>
      </c>
      <c r="F43" s="18">
        <v>562</v>
      </c>
      <c r="G43" s="19">
        <v>1412</v>
      </c>
      <c r="H43" s="20">
        <v>23</v>
      </c>
      <c r="I43" s="18">
        <v>760</v>
      </c>
      <c r="J43" s="19">
        <v>1011</v>
      </c>
      <c r="K43" s="19">
        <v>48</v>
      </c>
      <c r="L43" s="20">
        <v>107</v>
      </c>
      <c r="M43" s="18">
        <v>1700</v>
      </c>
      <c r="N43" s="19">
        <v>64</v>
      </c>
      <c r="O43" s="19"/>
      <c r="P43" s="21">
        <v>233</v>
      </c>
      <c r="Q43" s="472"/>
      <c r="R43" s="475">
        <f t="shared" si="0"/>
        <v>0.49901283316880551</v>
      </c>
      <c r="Y43" s="475"/>
    </row>
    <row r="44" spans="2:25">
      <c r="B44" s="465" t="s">
        <v>33</v>
      </c>
      <c r="C44" s="18">
        <v>276</v>
      </c>
      <c r="D44" s="19">
        <v>414</v>
      </c>
      <c r="E44" s="20">
        <v>5</v>
      </c>
      <c r="F44" s="18">
        <v>325</v>
      </c>
      <c r="G44" s="19">
        <v>515</v>
      </c>
      <c r="H44" s="20">
        <v>2</v>
      </c>
      <c r="I44" s="18">
        <v>281</v>
      </c>
      <c r="J44" s="19">
        <v>247</v>
      </c>
      <c r="K44" s="19">
        <v>107</v>
      </c>
      <c r="L44" s="20">
        <v>80</v>
      </c>
      <c r="M44" s="18">
        <v>273</v>
      </c>
      <c r="N44" s="19">
        <v>13</v>
      </c>
      <c r="O44" s="19">
        <v>8</v>
      </c>
      <c r="P44" s="21">
        <v>479</v>
      </c>
      <c r="Q44" s="472"/>
      <c r="R44" s="475">
        <f t="shared" si="0"/>
        <v>0.35539568345323741</v>
      </c>
      <c r="Y44" s="475"/>
    </row>
    <row r="45" spans="2:25">
      <c r="B45" s="465" t="s">
        <v>34</v>
      </c>
      <c r="C45" s="18">
        <v>235</v>
      </c>
      <c r="D45" s="19">
        <v>272</v>
      </c>
      <c r="E45" s="20">
        <v>0</v>
      </c>
      <c r="F45" s="18">
        <v>398</v>
      </c>
      <c r="G45" s="19">
        <v>887</v>
      </c>
      <c r="H45" s="20">
        <v>0</v>
      </c>
      <c r="I45" s="18">
        <v>332</v>
      </c>
      <c r="J45" s="19">
        <v>340</v>
      </c>
      <c r="K45" s="19">
        <v>25</v>
      </c>
      <c r="L45" s="20">
        <v>95</v>
      </c>
      <c r="M45" s="18">
        <v>437</v>
      </c>
      <c r="N45" s="19">
        <v>13</v>
      </c>
      <c r="O45" s="19">
        <v>0</v>
      </c>
      <c r="P45" s="21">
        <v>607</v>
      </c>
      <c r="Q45" s="472"/>
      <c r="R45" s="475">
        <f t="shared" si="0"/>
        <v>0.67061143984220906</v>
      </c>
      <c r="Y45" s="475"/>
    </row>
    <row r="46" spans="2:25">
      <c r="B46" s="465" t="s">
        <v>35</v>
      </c>
      <c r="C46" s="18">
        <v>1662</v>
      </c>
      <c r="D46" s="19">
        <v>1996</v>
      </c>
      <c r="E46" s="20"/>
      <c r="F46" s="18">
        <v>5467</v>
      </c>
      <c r="G46" s="19">
        <v>2638</v>
      </c>
      <c r="H46" s="20"/>
      <c r="I46" s="18">
        <v>1369</v>
      </c>
      <c r="J46" s="19">
        <v>651</v>
      </c>
      <c r="K46" s="19">
        <v>273</v>
      </c>
      <c r="L46" s="20">
        <v>1250</v>
      </c>
      <c r="M46" s="18">
        <v>1823</v>
      </c>
      <c r="N46" s="19">
        <v>78</v>
      </c>
      <c r="O46" s="19">
        <v>80</v>
      </c>
      <c r="P46" s="21">
        <v>6093</v>
      </c>
      <c r="Q46" s="472"/>
      <c r="R46" s="475">
        <f t="shared" si="0"/>
        <v>0.17796610169491525</v>
      </c>
      <c r="Y46" s="475"/>
    </row>
    <row r="47" spans="2:25">
      <c r="B47" s="465" t="s">
        <v>36</v>
      </c>
      <c r="C47" s="18">
        <v>703</v>
      </c>
      <c r="D47" s="19">
        <v>1724</v>
      </c>
      <c r="E47" s="20">
        <v>9</v>
      </c>
      <c r="F47" s="18">
        <v>433</v>
      </c>
      <c r="G47" s="19">
        <v>2917</v>
      </c>
      <c r="H47" s="20">
        <v>30</v>
      </c>
      <c r="I47" s="18">
        <v>612</v>
      </c>
      <c r="J47" s="19">
        <v>747</v>
      </c>
      <c r="K47" s="19">
        <v>0</v>
      </c>
      <c r="L47" s="20">
        <v>765</v>
      </c>
      <c r="M47" s="18">
        <v>725</v>
      </c>
      <c r="N47" s="19">
        <v>68</v>
      </c>
      <c r="O47" s="19">
        <v>1</v>
      </c>
      <c r="P47" s="21">
        <v>2518</v>
      </c>
      <c r="Q47" s="472"/>
      <c r="R47" s="475">
        <f t="shared" si="0"/>
        <v>0.30665024630541871</v>
      </c>
      <c r="Y47" s="475"/>
    </row>
    <row r="48" spans="2:25">
      <c r="B48" s="465" t="s">
        <v>37</v>
      </c>
      <c r="C48" s="18">
        <v>76</v>
      </c>
      <c r="D48" s="19">
        <v>316</v>
      </c>
      <c r="E48" s="20">
        <v>0</v>
      </c>
      <c r="F48" s="18"/>
      <c r="G48" s="19"/>
      <c r="H48" s="20"/>
      <c r="I48" s="18">
        <v>31</v>
      </c>
      <c r="J48" s="19">
        <v>119</v>
      </c>
      <c r="K48" s="19">
        <v>141</v>
      </c>
      <c r="L48" s="20">
        <v>78</v>
      </c>
      <c r="M48" s="18"/>
      <c r="N48" s="19"/>
      <c r="O48" s="19"/>
      <c r="P48" s="21">
        <v>34</v>
      </c>
      <c r="Q48" s="472"/>
      <c r="R48" s="475">
        <f t="shared" si="0"/>
        <v>0.30357142857142855</v>
      </c>
      <c r="Y48" s="475"/>
    </row>
    <row r="49" spans="2:25">
      <c r="B49" s="465" t="s">
        <v>38</v>
      </c>
      <c r="C49" s="18">
        <v>552</v>
      </c>
      <c r="D49" s="19">
        <v>809</v>
      </c>
      <c r="E49" s="20">
        <v>0</v>
      </c>
      <c r="F49" s="18">
        <v>313</v>
      </c>
      <c r="G49" s="19">
        <v>902</v>
      </c>
      <c r="H49" s="20">
        <v>0</v>
      </c>
      <c r="I49" s="18">
        <v>415</v>
      </c>
      <c r="J49" s="19">
        <v>304</v>
      </c>
      <c r="K49" s="19">
        <v>0</v>
      </c>
      <c r="L49" s="20">
        <v>638</v>
      </c>
      <c r="M49" s="18">
        <v>154</v>
      </c>
      <c r="N49" s="19">
        <v>12</v>
      </c>
      <c r="O49" s="19">
        <v>0</v>
      </c>
      <c r="P49" s="21">
        <v>1024</v>
      </c>
      <c r="Q49" s="472"/>
      <c r="R49" s="475">
        <f t="shared" si="0"/>
        <v>0.2233651726671565</v>
      </c>
      <c r="Y49" s="475"/>
    </row>
    <row r="50" spans="2:25">
      <c r="B50" s="465" t="s">
        <v>39</v>
      </c>
      <c r="C50" s="18"/>
      <c r="D50" s="19"/>
      <c r="E50" s="20"/>
      <c r="F50" s="18"/>
      <c r="G50" s="19"/>
      <c r="H50" s="20"/>
      <c r="I50" s="18"/>
      <c r="J50" s="19"/>
      <c r="K50" s="19"/>
      <c r="L50" s="20"/>
      <c r="M50" s="18"/>
      <c r="N50" s="19"/>
      <c r="O50" s="19"/>
      <c r="P50" s="21"/>
      <c r="Q50" s="472"/>
      <c r="R50" s="475" t="e">
        <f t="shared" si="0"/>
        <v>#DIV/0!</v>
      </c>
      <c r="Y50" s="475"/>
    </row>
    <row r="51" spans="2:25">
      <c r="B51" s="465" t="s">
        <v>40</v>
      </c>
      <c r="C51" s="18"/>
      <c r="D51" s="19"/>
      <c r="E51" s="20"/>
      <c r="F51" s="18"/>
      <c r="G51" s="19"/>
      <c r="H51" s="20"/>
      <c r="I51" s="18"/>
      <c r="J51" s="19"/>
      <c r="K51" s="19"/>
      <c r="L51" s="20"/>
      <c r="M51" s="18"/>
      <c r="N51" s="19"/>
      <c r="O51" s="19"/>
      <c r="P51" s="21"/>
      <c r="Q51" s="472"/>
      <c r="R51" s="475" t="e">
        <f t="shared" si="0"/>
        <v>#DIV/0!</v>
      </c>
      <c r="Y51" s="475"/>
    </row>
    <row r="52" spans="2:25">
      <c r="B52" s="465" t="s">
        <v>41</v>
      </c>
      <c r="C52" s="18">
        <v>0</v>
      </c>
      <c r="D52" s="19">
        <v>1459</v>
      </c>
      <c r="E52" s="20">
        <v>0</v>
      </c>
      <c r="F52" s="18">
        <v>0</v>
      </c>
      <c r="G52" s="19">
        <v>1269</v>
      </c>
      <c r="H52" s="20">
        <v>0</v>
      </c>
      <c r="I52" s="18">
        <v>676</v>
      </c>
      <c r="J52" s="19">
        <v>656</v>
      </c>
      <c r="K52" s="19">
        <v>0</v>
      </c>
      <c r="L52" s="20">
        <v>402</v>
      </c>
      <c r="M52" s="18">
        <v>267</v>
      </c>
      <c r="N52" s="19">
        <v>43</v>
      </c>
      <c r="O52" s="19">
        <v>0</v>
      </c>
      <c r="P52" s="21">
        <v>920</v>
      </c>
      <c r="Q52" s="472"/>
      <c r="R52" s="475">
        <f t="shared" si="0"/>
        <v>0.44962302947224125</v>
      </c>
      <c r="Y52" s="475"/>
    </row>
    <row r="53" spans="2:25">
      <c r="B53" s="465" t="s">
        <v>42</v>
      </c>
      <c r="C53" s="18">
        <v>138</v>
      </c>
      <c r="D53" s="19">
        <v>289</v>
      </c>
      <c r="E53" s="20">
        <v>0</v>
      </c>
      <c r="F53" s="18">
        <v>242</v>
      </c>
      <c r="G53" s="19">
        <v>266</v>
      </c>
      <c r="H53" s="20">
        <v>0</v>
      </c>
      <c r="I53" s="18">
        <v>175</v>
      </c>
      <c r="J53" s="19">
        <v>136</v>
      </c>
      <c r="K53" s="19">
        <v>17</v>
      </c>
      <c r="L53" s="20">
        <v>92</v>
      </c>
      <c r="M53" s="18">
        <v>264</v>
      </c>
      <c r="N53" s="19">
        <v>8</v>
      </c>
      <c r="O53" s="19">
        <v>13</v>
      </c>
      <c r="P53" s="21">
        <v>179</v>
      </c>
      <c r="Q53" s="472"/>
      <c r="R53" s="475">
        <f t="shared" si="0"/>
        <v>0.31850117096018737</v>
      </c>
      <c r="Y53" s="475"/>
    </row>
    <row r="54" spans="2:25">
      <c r="B54" s="466" t="s">
        <v>43</v>
      </c>
      <c r="C54" s="18">
        <v>406</v>
      </c>
      <c r="D54" s="19">
        <v>945</v>
      </c>
      <c r="E54" s="20"/>
      <c r="F54" s="18">
        <v>115</v>
      </c>
      <c r="G54" s="19"/>
      <c r="H54" s="20"/>
      <c r="I54" s="18">
        <v>353</v>
      </c>
      <c r="J54" s="19">
        <v>354</v>
      </c>
      <c r="K54" s="19">
        <v>295</v>
      </c>
      <c r="L54" s="20">
        <v>108</v>
      </c>
      <c r="M54" s="18"/>
      <c r="N54" s="19"/>
      <c r="O54" s="19"/>
      <c r="P54" s="21">
        <v>115</v>
      </c>
      <c r="Q54" s="472"/>
      <c r="R54" s="475">
        <f t="shared" si="0"/>
        <v>0.26202812731310143</v>
      </c>
      <c r="Y54" s="475"/>
    </row>
    <row r="55" spans="2:25">
      <c r="B55" s="541"/>
      <c r="C55" s="18"/>
      <c r="D55" s="19"/>
      <c r="E55" s="20"/>
      <c r="F55" s="18"/>
      <c r="G55" s="19"/>
      <c r="H55" s="20"/>
      <c r="I55" s="18"/>
      <c r="J55" s="19"/>
      <c r="K55" s="19"/>
      <c r="L55" s="20"/>
      <c r="M55" s="18"/>
      <c r="N55" s="19"/>
      <c r="O55" s="19"/>
      <c r="P55" s="21"/>
      <c r="Q55" s="544"/>
      <c r="R55" s="475"/>
      <c r="Y55" s="475"/>
    </row>
    <row r="56" spans="2:25">
      <c r="B56" s="465"/>
      <c r="C56" s="18"/>
      <c r="D56" s="19"/>
      <c r="E56" s="20"/>
      <c r="F56" s="18"/>
      <c r="G56" s="19"/>
      <c r="H56" s="20"/>
      <c r="I56" s="18"/>
      <c r="J56" s="19"/>
      <c r="K56" s="19"/>
      <c r="L56" s="20"/>
      <c r="M56" s="18"/>
      <c r="N56" s="19"/>
      <c r="O56" s="19"/>
      <c r="P56" s="21"/>
      <c r="Q56" s="472"/>
      <c r="R56" s="475" t="e">
        <f t="shared" si="0"/>
        <v>#DIV/0!</v>
      </c>
      <c r="Y56" s="475"/>
    </row>
    <row r="57" spans="2:25">
      <c r="B57" s="465" t="s">
        <v>44</v>
      </c>
      <c r="C57" s="18"/>
      <c r="D57" s="19"/>
      <c r="E57" s="20"/>
      <c r="F57" s="18"/>
      <c r="G57" s="19"/>
      <c r="H57" s="20"/>
      <c r="I57" s="18"/>
      <c r="J57" s="19"/>
      <c r="K57" s="19"/>
      <c r="L57" s="20"/>
      <c r="M57" s="18"/>
      <c r="N57" s="19"/>
      <c r="O57" s="19"/>
      <c r="P57" s="21"/>
      <c r="Q57" s="472"/>
      <c r="R57" s="475" t="e">
        <f t="shared" si="0"/>
        <v>#DIV/0!</v>
      </c>
      <c r="Y57" s="475"/>
    </row>
    <row r="58" spans="2:25">
      <c r="B58" s="541"/>
      <c r="C58" s="36"/>
      <c r="D58" s="37"/>
      <c r="E58" s="38"/>
      <c r="F58" s="36"/>
      <c r="G58" s="37"/>
      <c r="H58" s="38"/>
      <c r="I58" s="36"/>
      <c r="J58" s="37"/>
      <c r="K58" s="37"/>
      <c r="L58" s="38"/>
      <c r="M58" s="36"/>
      <c r="N58" s="37"/>
      <c r="O58" s="37"/>
      <c r="P58" s="39"/>
      <c r="Q58" s="544"/>
      <c r="R58" s="475"/>
      <c r="Y58" s="475"/>
    </row>
    <row r="59" spans="2:25">
      <c r="B59" s="465" t="s">
        <v>45</v>
      </c>
      <c r="C59" s="36"/>
      <c r="D59" s="37"/>
      <c r="E59" s="38"/>
      <c r="F59" s="36"/>
      <c r="G59" s="37"/>
      <c r="H59" s="38"/>
      <c r="I59" s="36"/>
      <c r="J59" s="37"/>
      <c r="K59" s="37"/>
      <c r="L59" s="38"/>
      <c r="M59" s="36"/>
      <c r="N59" s="37"/>
      <c r="O59" s="37"/>
      <c r="P59" s="39"/>
      <c r="Q59" s="472"/>
      <c r="R59" s="475" t="e">
        <f t="shared" si="0"/>
        <v>#DIV/0!</v>
      </c>
      <c r="Y59" s="475"/>
    </row>
    <row r="60" spans="2:25">
      <c r="B60" s="465"/>
      <c r="C60" s="36"/>
      <c r="D60" s="37"/>
      <c r="E60" s="38"/>
      <c r="F60" s="36"/>
      <c r="G60" s="37"/>
      <c r="H60" s="38"/>
      <c r="I60" s="36"/>
      <c r="J60" s="37"/>
      <c r="K60" s="37"/>
      <c r="L60" s="38"/>
      <c r="M60" s="36"/>
      <c r="N60" s="37"/>
      <c r="O60" s="37"/>
      <c r="P60" s="39"/>
      <c r="Q60" s="472"/>
      <c r="R60" s="475" t="e">
        <f t="shared" si="0"/>
        <v>#DIV/0!</v>
      </c>
      <c r="Y60" s="475"/>
    </row>
    <row r="61" spans="2:25">
      <c r="B61" s="465" t="s">
        <v>46</v>
      </c>
      <c r="C61" s="36"/>
      <c r="D61" s="37">
        <v>4346</v>
      </c>
      <c r="E61" s="38"/>
      <c r="F61" s="36"/>
      <c r="G61" s="37">
        <v>4593</v>
      </c>
      <c r="H61" s="38"/>
      <c r="I61" s="36">
        <v>928</v>
      </c>
      <c r="J61" s="37">
        <v>1918</v>
      </c>
      <c r="K61" s="37">
        <v>367</v>
      </c>
      <c r="L61" s="38">
        <v>754</v>
      </c>
      <c r="M61" s="36">
        <v>1188</v>
      </c>
      <c r="N61" s="37">
        <v>176</v>
      </c>
      <c r="O61" s="37">
        <v>427</v>
      </c>
      <c r="P61" s="39">
        <v>2198</v>
      </c>
      <c r="Q61" s="472"/>
      <c r="R61" s="475">
        <f t="shared" si="0"/>
        <v>0.44132535664979289</v>
      </c>
      <c r="Y61" s="475"/>
    </row>
    <row r="62" spans="2:25">
      <c r="B62" s="465" t="s">
        <v>47</v>
      </c>
      <c r="C62" s="28"/>
      <c r="D62" s="29"/>
      <c r="E62" s="44"/>
      <c r="F62" s="28"/>
      <c r="G62" s="29"/>
      <c r="H62" s="44"/>
      <c r="I62" s="28"/>
      <c r="J62" s="29"/>
      <c r="K62" s="29"/>
      <c r="L62" s="44"/>
      <c r="M62" s="28"/>
      <c r="N62" s="29"/>
      <c r="O62" s="29"/>
      <c r="P62" s="30"/>
      <c r="Q62" s="56"/>
      <c r="R62" s="475" t="e">
        <f t="shared" si="0"/>
        <v>#DIV/0!</v>
      </c>
      <c r="Y62" s="475"/>
    </row>
    <row r="63" spans="2:25">
      <c r="B63" s="465" t="s">
        <v>48</v>
      </c>
      <c r="C63" s="18">
        <v>16</v>
      </c>
      <c r="D63" s="19">
        <v>185</v>
      </c>
      <c r="E63" s="20">
        <v>0</v>
      </c>
      <c r="F63" s="18">
        <v>38</v>
      </c>
      <c r="G63" s="19">
        <v>56</v>
      </c>
      <c r="H63" s="20">
        <v>0</v>
      </c>
      <c r="I63" s="18">
        <v>43</v>
      </c>
      <c r="J63" s="19">
        <v>125</v>
      </c>
      <c r="K63" s="19">
        <v>0</v>
      </c>
      <c r="L63" s="20">
        <v>24</v>
      </c>
      <c r="M63" s="18">
        <v>67</v>
      </c>
      <c r="N63" s="19">
        <v>0</v>
      </c>
      <c r="O63" s="19">
        <v>0</v>
      </c>
      <c r="P63" s="21">
        <v>33</v>
      </c>
      <c r="Q63" s="472"/>
      <c r="R63" s="475">
        <f t="shared" si="0"/>
        <v>0.62189054726368154</v>
      </c>
      <c r="Y63" s="475"/>
    </row>
    <row r="64" spans="2:25">
      <c r="B64" s="541"/>
      <c r="C64" s="18"/>
      <c r="D64" s="19"/>
      <c r="E64" s="20"/>
      <c r="F64" s="18"/>
      <c r="G64" s="19"/>
      <c r="H64" s="20"/>
      <c r="I64" s="18"/>
      <c r="J64" s="19"/>
      <c r="K64" s="19"/>
      <c r="L64" s="20"/>
      <c r="M64" s="18"/>
      <c r="N64" s="19"/>
      <c r="O64" s="19"/>
      <c r="P64" s="21"/>
      <c r="Q64" s="544"/>
      <c r="R64" s="475"/>
      <c r="Y64" s="475"/>
    </row>
    <row r="65" spans="1:25">
      <c r="B65" s="465"/>
      <c r="C65" s="18"/>
      <c r="D65" s="19"/>
      <c r="E65" s="20"/>
      <c r="F65" s="18"/>
      <c r="G65" s="19"/>
      <c r="H65" s="20"/>
      <c r="I65" s="18"/>
      <c r="J65" s="19"/>
      <c r="K65" s="19"/>
      <c r="L65" s="20"/>
      <c r="M65" s="18"/>
      <c r="N65" s="19"/>
      <c r="O65" s="19"/>
      <c r="P65" s="21"/>
      <c r="Q65" s="472"/>
      <c r="R65" s="475" t="e">
        <f t="shared" si="0"/>
        <v>#DIV/0!</v>
      </c>
      <c r="Y65" s="475"/>
    </row>
    <row r="66" spans="1:25">
      <c r="B66" s="465" t="s">
        <v>49</v>
      </c>
      <c r="C66" s="18">
        <v>3666</v>
      </c>
      <c r="D66" s="19">
        <v>333</v>
      </c>
      <c r="E66" s="20">
        <v>1648</v>
      </c>
      <c r="F66" s="18">
        <v>3840</v>
      </c>
      <c r="G66" s="19">
        <v>2514</v>
      </c>
      <c r="H66" s="20">
        <v>0</v>
      </c>
      <c r="I66" s="18">
        <v>3448</v>
      </c>
      <c r="J66" s="19">
        <v>125</v>
      </c>
      <c r="K66" s="19">
        <v>300</v>
      </c>
      <c r="L66" s="20">
        <v>117</v>
      </c>
      <c r="M66" s="18">
        <v>4557</v>
      </c>
      <c r="N66" s="19">
        <v>141</v>
      </c>
      <c r="O66" s="19">
        <v>9</v>
      </c>
      <c r="P66" s="21">
        <v>1561</v>
      </c>
      <c r="Q66" s="472"/>
      <c r="R66" s="475">
        <f t="shared" si="0"/>
        <v>2.2135647246325482E-2</v>
      </c>
      <c r="Y66" s="475"/>
    </row>
    <row r="67" spans="1:25">
      <c r="B67" s="541"/>
      <c r="C67" s="18"/>
      <c r="D67" s="19"/>
      <c r="E67" s="20"/>
      <c r="F67" s="18"/>
      <c r="G67" s="19"/>
      <c r="H67" s="20"/>
      <c r="I67" s="18"/>
      <c r="J67" s="19"/>
      <c r="K67" s="19"/>
      <c r="L67" s="20"/>
      <c r="M67" s="18"/>
      <c r="N67" s="19"/>
      <c r="O67" s="19"/>
      <c r="P67" s="21"/>
      <c r="Q67" s="544"/>
      <c r="R67" s="475"/>
      <c r="Y67" s="475"/>
    </row>
    <row r="68" spans="1:25">
      <c r="B68" s="465"/>
      <c r="C68" s="18"/>
      <c r="D68" s="19"/>
      <c r="E68" s="20"/>
      <c r="F68" s="18"/>
      <c r="G68" s="19"/>
      <c r="H68" s="20"/>
      <c r="I68" s="18"/>
      <c r="J68" s="19"/>
      <c r="K68" s="19"/>
      <c r="L68" s="20"/>
      <c r="M68" s="18"/>
      <c r="N68" s="19"/>
      <c r="O68" s="19"/>
      <c r="P68" s="21"/>
      <c r="Q68" s="472"/>
      <c r="R68" s="475" t="e">
        <f t="shared" si="0"/>
        <v>#DIV/0!</v>
      </c>
      <c r="Y68" s="475"/>
    </row>
    <row r="69" spans="1:25">
      <c r="B69" s="465"/>
      <c r="C69" s="41"/>
      <c r="D69" s="19"/>
      <c r="E69" s="20"/>
      <c r="F69" s="18"/>
      <c r="G69" s="19"/>
      <c r="H69" s="20"/>
      <c r="I69" s="18"/>
      <c r="J69" s="19"/>
      <c r="K69" s="19"/>
      <c r="L69" s="20"/>
      <c r="M69" s="18"/>
      <c r="N69" s="19"/>
      <c r="O69" s="19"/>
      <c r="P69" s="21"/>
      <c r="Q69" s="472"/>
      <c r="R69" s="475" t="e">
        <f t="shared" si="0"/>
        <v>#DIV/0!</v>
      </c>
      <c r="Y69" s="475"/>
    </row>
    <row r="70" spans="1:25" s="78" customFormat="1">
      <c r="A70" s="3"/>
      <c r="B70" s="2" t="s">
        <v>50</v>
      </c>
      <c r="C70" s="40"/>
      <c r="D70" s="41"/>
      <c r="E70" s="42"/>
      <c r="F70" s="40"/>
      <c r="G70" s="41"/>
      <c r="H70" s="42"/>
      <c r="I70" s="40"/>
      <c r="J70" s="41"/>
      <c r="K70" s="41"/>
      <c r="L70" s="42"/>
      <c r="M70" s="40"/>
      <c r="N70" s="41"/>
      <c r="O70" s="41"/>
      <c r="P70" s="43"/>
      <c r="Q70" s="480"/>
      <c r="R70" s="475" t="e">
        <f t="shared" si="0"/>
        <v>#DIV/0!</v>
      </c>
      <c r="Y70" s="475"/>
    </row>
    <row r="71" spans="1:25" s="78" customFormat="1">
      <c r="A71" s="3"/>
      <c r="B71" s="2"/>
      <c r="C71" s="40"/>
      <c r="D71" s="41"/>
      <c r="E71" s="42"/>
      <c r="F71" s="90"/>
      <c r="G71" s="93"/>
      <c r="H71" s="91"/>
      <c r="I71" s="40"/>
      <c r="J71" s="41"/>
      <c r="K71" s="41"/>
      <c r="L71" s="42"/>
      <c r="M71" s="90"/>
      <c r="N71" s="41"/>
      <c r="O71" s="93"/>
      <c r="P71" s="43"/>
      <c r="Q71" s="480"/>
      <c r="R71" s="475" t="e">
        <f t="shared" si="0"/>
        <v>#DIV/0!</v>
      </c>
      <c r="Y71" s="475"/>
    </row>
    <row r="72" spans="1:25" s="78" customFormat="1">
      <c r="A72" s="3"/>
      <c r="B72" s="2"/>
      <c r="C72" s="40"/>
      <c r="D72" s="41"/>
      <c r="E72" s="42"/>
      <c r="F72" s="90"/>
      <c r="G72" s="93"/>
      <c r="H72" s="91"/>
      <c r="I72" s="40"/>
      <c r="J72" s="41"/>
      <c r="K72" s="41"/>
      <c r="L72" s="42"/>
      <c r="M72" s="90"/>
      <c r="N72" s="41"/>
      <c r="O72" s="93"/>
      <c r="P72" s="43"/>
      <c r="Q72" s="480"/>
      <c r="R72" s="475" t="e">
        <f t="shared" si="0"/>
        <v>#DIV/0!</v>
      </c>
      <c r="Y72" s="475"/>
    </row>
    <row r="73" spans="1:25" s="78" customFormat="1">
      <c r="A73" s="3"/>
      <c r="B73" s="2"/>
      <c r="C73" s="40"/>
      <c r="D73" s="41"/>
      <c r="E73" s="42"/>
      <c r="F73" s="90"/>
      <c r="G73" s="93"/>
      <c r="H73" s="91"/>
      <c r="I73" s="40"/>
      <c r="J73" s="41"/>
      <c r="K73" s="41"/>
      <c r="L73" s="42"/>
      <c r="M73" s="90"/>
      <c r="N73" s="41"/>
      <c r="O73" s="93"/>
      <c r="P73" s="43"/>
      <c r="Q73" s="480"/>
      <c r="R73" s="475"/>
      <c r="Y73" s="475"/>
    </row>
    <row r="74" spans="1:25" s="78" customFormat="1">
      <c r="A74" s="3"/>
      <c r="B74" s="2"/>
      <c r="C74" s="40"/>
      <c r="D74" s="41"/>
      <c r="E74" s="42"/>
      <c r="F74" s="90"/>
      <c r="G74" s="93"/>
      <c r="H74" s="91"/>
      <c r="I74" s="40"/>
      <c r="J74" s="41"/>
      <c r="K74" s="41"/>
      <c r="L74" s="42"/>
      <c r="M74" s="90"/>
      <c r="N74" s="41"/>
      <c r="O74" s="93"/>
      <c r="P74" s="43"/>
      <c r="Q74" s="480"/>
      <c r="R74" s="475" t="e">
        <f t="shared" si="0"/>
        <v>#DIV/0!</v>
      </c>
      <c r="Y74" s="475"/>
    </row>
    <row r="75" spans="1:25">
      <c r="B75" s="465" t="s">
        <v>51</v>
      </c>
      <c r="C75" s="18"/>
      <c r="D75" s="19">
        <v>230</v>
      </c>
      <c r="E75" s="20">
        <v>37</v>
      </c>
      <c r="F75" s="79"/>
      <c r="G75" s="18"/>
      <c r="H75" s="77"/>
      <c r="I75" s="18">
        <v>9</v>
      </c>
      <c r="J75" s="19">
        <v>83</v>
      </c>
      <c r="K75" s="19">
        <v>103</v>
      </c>
      <c r="L75" s="20">
        <v>34</v>
      </c>
      <c r="M75" s="33"/>
      <c r="N75" s="19"/>
      <c r="O75" s="77"/>
      <c r="P75" s="21"/>
      <c r="Q75" s="472"/>
      <c r="R75" s="475">
        <f t="shared" si="0"/>
        <v>0.31086142322097376</v>
      </c>
      <c r="Y75" s="475"/>
    </row>
    <row r="76" spans="1:25">
      <c r="B76" s="465" t="s">
        <v>52</v>
      </c>
      <c r="C76" s="28"/>
      <c r="D76" s="29"/>
      <c r="E76" s="44"/>
      <c r="F76" s="28"/>
      <c r="G76" s="29"/>
      <c r="H76" s="44"/>
      <c r="I76" s="28"/>
      <c r="J76" s="29"/>
      <c r="K76" s="29"/>
      <c r="L76" s="44"/>
      <c r="M76" s="28"/>
      <c r="N76" s="29"/>
      <c r="O76" s="29"/>
      <c r="P76" s="30"/>
      <c r="Q76" s="56"/>
      <c r="R76" s="475" t="e">
        <f t="shared" si="0"/>
        <v>#DIV/0!</v>
      </c>
      <c r="Y76" s="475"/>
    </row>
    <row r="77" spans="1:25" s="80" customFormat="1">
      <c r="A77" s="3" t="s">
        <v>135</v>
      </c>
      <c r="B77" s="465" t="s">
        <v>53</v>
      </c>
      <c r="C77" s="18">
        <v>278</v>
      </c>
      <c r="D77" s="19"/>
      <c r="E77" s="20">
        <v>228</v>
      </c>
      <c r="F77" s="18">
        <v>241</v>
      </c>
      <c r="G77" s="19"/>
      <c r="H77" s="20">
        <v>21</v>
      </c>
      <c r="I77" s="18">
        <v>421</v>
      </c>
      <c r="J77" s="19"/>
      <c r="K77" s="19">
        <v>53</v>
      </c>
      <c r="L77" s="20"/>
      <c r="M77" s="18">
        <v>257</v>
      </c>
      <c r="N77" s="19"/>
      <c r="O77" s="19"/>
      <c r="P77" s="21"/>
      <c r="Q77" s="472"/>
      <c r="R77" s="475">
        <f t="shared" si="0"/>
        <v>0</v>
      </c>
      <c r="Y77" s="475"/>
    </row>
    <row r="78" spans="1:25">
      <c r="B78" s="465" t="s">
        <v>77</v>
      </c>
      <c r="C78" s="18">
        <v>386</v>
      </c>
      <c r="D78" s="19">
        <v>1121</v>
      </c>
      <c r="E78" s="20">
        <v>0</v>
      </c>
      <c r="F78" s="18">
        <v>1145</v>
      </c>
      <c r="G78" s="19">
        <v>825</v>
      </c>
      <c r="H78" s="20">
        <v>0</v>
      </c>
      <c r="I78" s="18">
        <v>714</v>
      </c>
      <c r="J78" s="19">
        <v>420</v>
      </c>
      <c r="K78" s="19">
        <v>151</v>
      </c>
      <c r="L78" s="20">
        <v>318</v>
      </c>
      <c r="M78" s="18">
        <v>584</v>
      </c>
      <c r="N78" s="19">
        <v>28</v>
      </c>
      <c r="O78" s="19">
        <v>17</v>
      </c>
      <c r="P78" s="21">
        <v>1352</v>
      </c>
      <c r="Q78" s="472"/>
      <c r="R78" s="475">
        <f t="shared" ref="R78:R94" si="1">J78/SUM(C78:E78)</f>
        <v>0.27869940278699401</v>
      </c>
      <c r="Y78" s="475"/>
    </row>
    <row r="79" spans="1:25">
      <c r="B79" s="465" t="s">
        <v>54</v>
      </c>
      <c r="C79" s="18"/>
      <c r="D79" s="19"/>
      <c r="E79" s="20"/>
      <c r="F79" s="18"/>
      <c r="G79" s="19"/>
      <c r="H79" s="20"/>
      <c r="I79" s="18"/>
      <c r="J79" s="19"/>
      <c r="K79" s="19"/>
      <c r="L79" s="20"/>
      <c r="M79" s="18"/>
      <c r="N79" s="19"/>
      <c r="O79" s="19"/>
      <c r="P79" s="21"/>
      <c r="Q79" s="472"/>
      <c r="R79" s="475" t="e">
        <f t="shared" si="1"/>
        <v>#DIV/0!</v>
      </c>
      <c r="Y79" s="475"/>
    </row>
    <row r="80" spans="1:25">
      <c r="B80" s="465" t="s">
        <v>55</v>
      </c>
      <c r="C80" s="632" t="s">
        <v>75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4"/>
      <c r="Q80" s="470"/>
      <c r="R80" s="475" t="e">
        <f t="shared" si="1"/>
        <v>#DIV/0!</v>
      </c>
      <c r="Y80" s="475"/>
    </row>
    <row r="81" spans="2:25">
      <c r="B81" s="465" t="s">
        <v>56</v>
      </c>
      <c r="C81" s="18">
        <v>95</v>
      </c>
      <c r="D81" s="19">
        <v>0</v>
      </c>
      <c r="E81" s="20">
        <v>0</v>
      </c>
      <c r="F81" s="18">
        <v>39</v>
      </c>
      <c r="G81" s="19">
        <v>119</v>
      </c>
      <c r="H81" s="20">
        <v>0</v>
      </c>
      <c r="I81" s="18">
        <v>115</v>
      </c>
      <c r="J81" s="19">
        <v>0</v>
      </c>
      <c r="K81" s="19">
        <v>0</v>
      </c>
      <c r="L81" s="20">
        <v>3</v>
      </c>
      <c r="M81" s="18">
        <v>136</v>
      </c>
      <c r="N81" s="19">
        <v>0</v>
      </c>
      <c r="O81" s="19">
        <v>0</v>
      </c>
      <c r="P81" s="21">
        <v>12</v>
      </c>
      <c r="Q81" s="472"/>
      <c r="R81" s="475">
        <f t="shared" si="1"/>
        <v>0</v>
      </c>
      <c r="Y81" s="475"/>
    </row>
    <row r="82" spans="2:25">
      <c r="B82" s="465" t="s">
        <v>57</v>
      </c>
      <c r="C82" s="18">
        <v>187</v>
      </c>
      <c r="D82" s="19">
        <v>0</v>
      </c>
      <c r="E82" s="20">
        <v>162</v>
      </c>
      <c r="F82" s="18">
        <v>155</v>
      </c>
      <c r="G82" s="19">
        <v>0</v>
      </c>
      <c r="H82" s="20">
        <v>47</v>
      </c>
      <c r="I82" s="18">
        <v>392</v>
      </c>
      <c r="J82" s="19">
        <v>0</v>
      </c>
      <c r="K82" s="19">
        <v>19</v>
      </c>
      <c r="L82" s="20">
        <v>2</v>
      </c>
      <c r="M82" s="18">
        <v>238</v>
      </c>
      <c r="N82" s="19">
        <v>0</v>
      </c>
      <c r="O82" s="19">
        <v>5</v>
      </c>
      <c r="P82" s="21"/>
      <c r="Q82" s="472"/>
      <c r="R82" s="475">
        <f t="shared" si="1"/>
        <v>0</v>
      </c>
      <c r="Y82" s="475"/>
    </row>
    <row r="83" spans="2:25">
      <c r="B83" s="465"/>
      <c r="C83" s="18"/>
      <c r="D83" s="19"/>
      <c r="E83" s="20"/>
      <c r="F83" s="18"/>
      <c r="G83" s="19"/>
      <c r="H83" s="20"/>
      <c r="I83" s="18"/>
      <c r="J83" s="19"/>
      <c r="K83" s="19"/>
      <c r="L83" s="20"/>
      <c r="M83" s="18"/>
      <c r="N83" s="19"/>
      <c r="O83" s="19"/>
      <c r="P83" s="21"/>
      <c r="Q83" s="472"/>
      <c r="R83" s="475" t="e">
        <f t="shared" si="1"/>
        <v>#DIV/0!</v>
      </c>
      <c r="Y83" s="475"/>
    </row>
    <row r="84" spans="2:25">
      <c r="B84" s="465"/>
      <c r="C84" s="18"/>
      <c r="D84" s="19"/>
      <c r="E84" s="20"/>
      <c r="F84" s="18"/>
      <c r="G84" s="19"/>
      <c r="H84" s="20"/>
      <c r="I84" s="18"/>
      <c r="J84" s="19"/>
      <c r="K84" s="19"/>
      <c r="L84" s="20"/>
      <c r="M84" s="18"/>
      <c r="N84" s="19"/>
      <c r="O84" s="19"/>
      <c r="P84" s="21"/>
      <c r="Q84" s="472"/>
      <c r="R84" s="475" t="e">
        <f t="shared" si="1"/>
        <v>#DIV/0!</v>
      </c>
      <c r="Y84" s="475"/>
    </row>
    <row r="85" spans="2:25">
      <c r="B85" s="465" t="s">
        <v>58</v>
      </c>
      <c r="C85" s="18"/>
      <c r="D85" s="19"/>
      <c r="E85" s="20"/>
      <c r="F85" s="18"/>
      <c r="G85" s="19"/>
      <c r="H85" s="20"/>
      <c r="I85" s="18"/>
      <c r="J85" s="19"/>
      <c r="K85" s="19"/>
      <c r="L85" s="20"/>
      <c r="M85" s="18"/>
      <c r="N85" s="19"/>
      <c r="O85" s="19"/>
      <c r="P85" s="21"/>
      <c r="Q85" s="472"/>
      <c r="R85" s="475" t="e">
        <f t="shared" si="1"/>
        <v>#DIV/0!</v>
      </c>
      <c r="Y85" s="475"/>
    </row>
    <row r="86" spans="2:25">
      <c r="B86" s="465"/>
      <c r="C86" s="18"/>
      <c r="D86" s="469"/>
      <c r="E86" s="469"/>
      <c r="F86" s="18"/>
      <c r="G86" s="469"/>
      <c r="H86" s="469"/>
      <c r="I86" s="18"/>
      <c r="J86" s="469"/>
      <c r="K86" s="469"/>
      <c r="L86" s="469"/>
      <c r="M86" s="18"/>
      <c r="N86" s="469"/>
      <c r="O86" s="469"/>
      <c r="P86" s="21"/>
      <c r="Q86" s="472"/>
      <c r="R86" s="475" t="e">
        <f t="shared" si="1"/>
        <v>#DIV/0!</v>
      </c>
      <c r="Y86" s="475"/>
    </row>
    <row r="87" spans="2:25">
      <c r="B87" s="2" t="s">
        <v>59</v>
      </c>
      <c r="C87" s="40"/>
      <c r="F87" s="40"/>
      <c r="I87" s="18"/>
      <c r="M87" s="18"/>
      <c r="P87" s="21"/>
      <c r="Q87" s="472"/>
      <c r="R87" s="475" t="e">
        <f t="shared" si="1"/>
        <v>#DIV/0!</v>
      </c>
      <c r="Y87" s="475"/>
    </row>
    <row r="88" spans="2:25">
      <c r="B88" s="465" t="s">
        <v>60</v>
      </c>
      <c r="C88" s="18">
        <v>180</v>
      </c>
      <c r="D88" s="19">
        <v>110</v>
      </c>
      <c r="E88" s="20"/>
      <c r="F88" s="18">
        <v>360</v>
      </c>
      <c r="G88" s="19"/>
      <c r="H88" s="20"/>
      <c r="I88" s="18">
        <v>40</v>
      </c>
      <c r="J88" s="19">
        <v>47</v>
      </c>
      <c r="K88" s="19">
        <v>20</v>
      </c>
      <c r="L88" s="20">
        <v>183</v>
      </c>
      <c r="M88" s="18">
        <v>12</v>
      </c>
      <c r="N88" s="19"/>
      <c r="O88" s="19">
        <v>14</v>
      </c>
      <c r="P88" s="21">
        <v>334</v>
      </c>
      <c r="Q88" s="472"/>
      <c r="R88" s="475">
        <f t="shared" si="1"/>
        <v>0.16206896551724137</v>
      </c>
      <c r="Y88" s="475"/>
    </row>
    <row r="89" spans="2:25">
      <c r="B89" s="465" t="s">
        <v>61</v>
      </c>
      <c r="C89" s="18">
        <v>778</v>
      </c>
      <c r="D89" s="19">
        <v>2153</v>
      </c>
      <c r="E89" s="20"/>
      <c r="F89" s="18">
        <v>630</v>
      </c>
      <c r="G89" s="19">
        <v>3400</v>
      </c>
      <c r="H89" s="20"/>
      <c r="I89" s="18">
        <v>557</v>
      </c>
      <c r="J89" s="19">
        <v>1082</v>
      </c>
      <c r="K89" s="19">
        <v>201</v>
      </c>
      <c r="L89" s="20">
        <v>1093</v>
      </c>
      <c r="M89" s="18">
        <v>1051</v>
      </c>
      <c r="N89" s="19">
        <v>87</v>
      </c>
      <c r="O89" s="19">
        <v>284</v>
      </c>
      <c r="P89" s="21">
        <v>2464</v>
      </c>
      <c r="Q89" s="472"/>
      <c r="R89" s="475">
        <f t="shared" si="1"/>
        <v>0.36915728420334359</v>
      </c>
      <c r="Y89" s="475"/>
    </row>
    <row r="90" spans="2:25">
      <c r="B90" s="465"/>
      <c r="C90" s="47"/>
      <c r="D90" s="48"/>
      <c r="E90" s="49"/>
      <c r="F90" s="47"/>
      <c r="G90" s="48"/>
      <c r="H90" s="49"/>
      <c r="I90" s="47"/>
      <c r="J90" s="48"/>
      <c r="K90" s="48"/>
      <c r="L90" s="49"/>
      <c r="M90" s="47"/>
      <c r="N90" s="48"/>
      <c r="O90" s="48"/>
      <c r="P90" s="50"/>
      <c r="Q90" s="472"/>
      <c r="R90" s="475" t="e">
        <f t="shared" si="1"/>
        <v>#DIV/0!</v>
      </c>
      <c r="Y90" s="475"/>
    </row>
    <row r="91" spans="2:25">
      <c r="B91" s="465"/>
      <c r="C91" s="47"/>
      <c r="D91" s="48"/>
      <c r="E91" s="49"/>
      <c r="F91" s="47"/>
      <c r="G91" s="48"/>
      <c r="H91" s="49"/>
      <c r="I91" s="47"/>
      <c r="J91" s="48"/>
      <c r="K91" s="48"/>
      <c r="L91" s="49"/>
      <c r="M91" s="47"/>
      <c r="N91" s="48"/>
      <c r="O91" s="48"/>
      <c r="P91" s="50"/>
      <c r="Q91" s="472"/>
      <c r="R91" s="475" t="e">
        <f t="shared" si="1"/>
        <v>#DIV/0!</v>
      </c>
      <c r="Y91" s="475"/>
    </row>
    <row r="92" spans="2:25">
      <c r="B92" s="541"/>
      <c r="C92" s="47"/>
      <c r="D92" s="48"/>
      <c r="E92" s="49"/>
      <c r="F92" s="47"/>
      <c r="G92" s="48"/>
      <c r="H92" s="49"/>
      <c r="I92" s="47"/>
      <c r="J92" s="48"/>
      <c r="K92" s="48"/>
      <c r="L92" s="49"/>
      <c r="M92" s="47"/>
      <c r="N92" s="48"/>
      <c r="O92" s="48"/>
      <c r="P92" s="50"/>
      <c r="Q92" s="544"/>
      <c r="R92" s="475"/>
      <c r="Y92" s="475"/>
    </row>
    <row r="93" spans="2:25">
      <c r="B93" s="2" t="s">
        <v>62</v>
      </c>
      <c r="C93" s="81"/>
      <c r="D93" s="82"/>
      <c r="E93" s="83"/>
      <c r="F93" s="81"/>
      <c r="G93" s="82"/>
      <c r="H93" s="83"/>
      <c r="I93" s="81"/>
      <c r="J93" s="82"/>
      <c r="K93" s="82"/>
      <c r="L93" s="83"/>
      <c r="M93" s="81"/>
      <c r="N93" s="82"/>
      <c r="O93" s="82"/>
      <c r="P93" s="84"/>
      <c r="Q93" s="482"/>
      <c r="R93" s="475" t="e">
        <f t="shared" si="1"/>
        <v>#DIV/0!</v>
      </c>
      <c r="Y93" s="475"/>
    </row>
    <row r="94" spans="2:25">
      <c r="B94" s="12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72"/>
      <c r="R94" s="475" t="e">
        <f t="shared" si="1"/>
        <v>#DIV/0!</v>
      </c>
      <c r="Y94" s="475"/>
    </row>
    <row r="95" spans="2:25">
      <c r="B95" s="13" t="s">
        <v>63</v>
      </c>
      <c r="C95" s="55">
        <f t="shared" ref="C95:P95" si="2">SUM(C9:C93)</f>
        <v>13296</v>
      </c>
      <c r="D95" s="55">
        <f t="shared" si="2"/>
        <v>23659</v>
      </c>
      <c r="E95" s="55">
        <f t="shared" si="2"/>
        <v>2748</v>
      </c>
      <c r="F95" s="55">
        <f t="shared" si="2"/>
        <v>19224</v>
      </c>
      <c r="G95" s="55">
        <f t="shared" si="2"/>
        <v>26583.5</v>
      </c>
      <c r="H95" s="55">
        <f t="shared" si="2"/>
        <v>467</v>
      </c>
      <c r="I95" s="55">
        <f t="shared" si="2"/>
        <v>15990</v>
      </c>
      <c r="J95" s="55">
        <f t="shared" si="2"/>
        <v>10682</v>
      </c>
      <c r="K95" s="55">
        <f t="shared" si="2"/>
        <v>2924</v>
      </c>
      <c r="L95" s="55">
        <f t="shared" si="2"/>
        <v>7818</v>
      </c>
      <c r="M95" s="55">
        <f t="shared" si="2"/>
        <v>17597.5</v>
      </c>
      <c r="N95" s="55">
        <f t="shared" si="2"/>
        <v>853</v>
      </c>
      <c r="O95" s="55">
        <f t="shared" si="2"/>
        <v>897</v>
      </c>
      <c r="P95" s="55">
        <f t="shared" si="2"/>
        <v>25156.5</v>
      </c>
      <c r="Q95" s="474"/>
    </row>
    <row r="96" spans="2:25"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0.26904767901669902</v>
      </c>
      <c r="K96" s="474"/>
      <c r="L96" s="474"/>
      <c r="M96" s="474"/>
      <c r="N96" s="474"/>
      <c r="O96" s="474"/>
      <c r="P96" s="474"/>
      <c r="Q96" s="474"/>
    </row>
    <row r="97" spans="1:17" s="509" customFormat="1" ht="10.199999999999999">
      <c r="A97" s="507"/>
      <c r="B97" s="508"/>
      <c r="E97" s="510"/>
      <c r="H97" s="510"/>
      <c r="K97" s="510"/>
      <c r="O97" s="510"/>
    </row>
    <row r="98" spans="1:17">
      <c r="A98" s="10"/>
      <c r="B98" s="499"/>
      <c r="E98" s="501">
        <f>E95/(SUM(C95:E95))</f>
        <v>6.9213913306299266E-2</v>
      </c>
      <c r="H98" s="501">
        <f>H95/(SUM(F95:H95))</f>
        <v>1.0091951290667646E-2</v>
      </c>
      <c r="J98" s="511"/>
      <c r="K98" s="501">
        <f>K95/(SUM(I95:L95))</f>
        <v>7.8152563211632012E-2</v>
      </c>
      <c r="O98" s="501">
        <f>O95/(SUM(M95:P95))</f>
        <v>2.0155491641200791E-2</v>
      </c>
    </row>
    <row r="99" spans="1:17">
      <c r="B99" s="499"/>
      <c r="C99" s="500"/>
      <c r="D99" s="500"/>
      <c r="E99" s="516">
        <f>E66/E95</f>
        <v>0.59970887918486171</v>
      </c>
      <c r="F99" s="514" t="s">
        <v>281</v>
      </c>
      <c r="G99" s="500"/>
      <c r="H99" s="500"/>
      <c r="I99" s="500"/>
      <c r="J99" s="487"/>
      <c r="K99" s="500"/>
      <c r="L99" s="500"/>
      <c r="M99" s="500"/>
      <c r="N99" s="500"/>
      <c r="O99" s="500"/>
      <c r="P99" s="500"/>
      <c r="Q99" s="500"/>
    </row>
    <row r="100" spans="1:17">
      <c r="B100" s="499"/>
      <c r="C100" s="500"/>
      <c r="D100" s="500"/>
      <c r="E100" s="500"/>
      <c r="F100" s="500"/>
      <c r="G100" s="500"/>
      <c r="H100" s="500"/>
      <c r="I100" s="500"/>
      <c r="J100" s="487"/>
      <c r="K100" s="500"/>
      <c r="L100" s="500"/>
      <c r="M100" s="500"/>
      <c r="N100" s="500"/>
      <c r="O100" s="500"/>
      <c r="P100" s="500"/>
      <c r="Q100" s="500"/>
    </row>
    <row r="101" spans="1:17">
      <c r="B101" s="635" t="s">
        <v>64</v>
      </c>
      <c r="C101" s="635"/>
      <c r="D101" s="56">
        <v>1</v>
      </c>
      <c r="E101" s="630" t="s">
        <v>65</v>
      </c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470"/>
    </row>
    <row r="102" spans="1:17">
      <c r="B102" s="462"/>
      <c r="C102" s="469"/>
      <c r="D102" s="56">
        <v>2</v>
      </c>
      <c r="E102" s="630" t="s">
        <v>66</v>
      </c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470"/>
    </row>
    <row r="103" spans="1:17">
      <c r="D103" s="57" t="s">
        <v>67</v>
      </c>
      <c r="E103" s="631" t="s">
        <v>79</v>
      </c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471"/>
    </row>
    <row r="104" spans="1:17">
      <c r="D104" s="57" t="s">
        <v>69</v>
      </c>
      <c r="E104" s="3" t="s">
        <v>78</v>
      </c>
    </row>
    <row r="105" spans="1:17">
      <c r="B105" s="3" t="s">
        <v>172</v>
      </c>
    </row>
  </sheetData>
  <mergeCells count="13">
    <mergeCell ref="B1:B2"/>
    <mergeCell ref="C1:H1"/>
    <mergeCell ref="I1:P1"/>
    <mergeCell ref="C2:E2"/>
    <mergeCell ref="F2:H2"/>
    <mergeCell ref="I2:L2"/>
    <mergeCell ref="M2:P2"/>
    <mergeCell ref="B101:C101"/>
    <mergeCell ref="C80:P80"/>
    <mergeCell ref="C32:P32"/>
    <mergeCell ref="E102:P102"/>
    <mergeCell ref="E103:P103"/>
    <mergeCell ref="E101:P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workbookViewId="0">
      <pane ySplit="3" topLeftCell="A25" activePane="bottomLeft" state="frozen"/>
      <selection activeCell="A8" sqref="A8:XFD8"/>
      <selection pane="bottomLeft" activeCell="A8" sqref="A8:XFD8"/>
    </sheetView>
  </sheetViews>
  <sheetFormatPr defaultRowHeight="13.2"/>
  <cols>
    <col min="1" max="1" width="10.44140625" style="10" customWidth="1"/>
    <col min="2" max="2" width="23.33203125" style="10" customWidth="1"/>
    <col min="3" max="9" width="6.21875" style="3" customWidth="1"/>
    <col min="10" max="10" width="8.5546875" style="3" customWidth="1"/>
    <col min="11" max="17" width="6.21875" style="3" customWidth="1"/>
    <col min="18" max="16384" width="8.88671875" style="3"/>
  </cols>
  <sheetData>
    <row r="1" spans="1:25" ht="14.4" thickBot="1">
      <c r="B1" s="623" t="s">
        <v>253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5" ht="13.8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  <c r="Q2" s="472"/>
    </row>
    <row r="3" spans="1:25" ht="68.400000000000006">
      <c r="A3" s="10" t="s">
        <v>87</v>
      </c>
      <c r="B3" s="11" t="s">
        <v>4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/>
    </row>
    <row r="4" spans="1:25" ht="13.8">
      <c r="B4" s="11"/>
      <c r="C4" s="306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S4" s="4"/>
      <c r="T4" s="4"/>
      <c r="U4" s="4"/>
      <c r="V4" s="4"/>
      <c r="W4" s="4"/>
      <c r="X4" s="4"/>
      <c r="Y4" s="4"/>
    </row>
    <row r="5" spans="1:25" ht="13.8">
      <c r="B5" s="11"/>
      <c r="C5" s="306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S5" s="4"/>
      <c r="T5" s="4"/>
      <c r="U5" s="4"/>
      <c r="V5" s="4"/>
      <c r="W5" s="4"/>
      <c r="X5" s="4"/>
      <c r="Y5" s="4"/>
    </row>
    <row r="6" spans="1:25">
      <c r="B6" s="88" t="s">
        <v>214</v>
      </c>
      <c r="C6" s="306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S6" s="4"/>
      <c r="T6" s="4"/>
      <c r="U6" s="4"/>
      <c r="V6" s="4"/>
      <c r="W6" s="4"/>
      <c r="X6" s="4"/>
      <c r="Y6" s="475"/>
    </row>
    <row r="7" spans="1:25">
      <c r="B7" s="88" t="s">
        <v>215</v>
      </c>
      <c r="C7" s="306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S7" s="4"/>
      <c r="T7" s="4"/>
      <c r="U7" s="4"/>
      <c r="V7" s="4"/>
      <c r="W7" s="4"/>
      <c r="X7" s="4"/>
      <c r="Y7" s="475"/>
    </row>
    <row r="8" spans="1:25" s="495" customFormat="1">
      <c r="A8" s="519"/>
      <c r="B8" s="495" t="s">
        <v>220</v>
      </c>
      <c r="C8" s="565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S8" s="567"/>
      <c r="T8" s="567"/>
      <c r="U8" s="567"/>
      <c r="V8" s="567"/>
      <c r="W8" s="567"/>
      <c r="X8" s="567"/>
      <c r="Y8" s="526"/>
    </row>
    <row r="9" spans="1:25">
      <c r="A9" s="10" t="s">
        <v>124</v>
      </c>
      <c r="B9" s="465" t="s">
        <v>12</v>
      </c>
      <c r="C9" s="18"/>
      <c r="D9" s="19"/>
      <c r="E9" s="20"/>
      <c r="F9" s="18"/>
      <c r="G9" s="19"/>
      <c r="H9" s="20"/>
      <c r="I9" s="18"/>
      <c r="J9" s="19"/>
      <c r="K9" s="19"/>
      <c r="L9" s="20"/>
      <c r="M9" s="18"/>
      <c r="N9" s="19"/>
      <c r="O9" s="19"/>
      <c r="P9" s="21"/>
      <c r="Q9" s="472"/>
      <c r="R9" s="475" t="e">
        <f t="shared" si="0"/>
        <v>#DIV/0!</v>
      </c>
      <c r="S9" s="3">
        <f>SUM(F9:H9)</f>
        <v>0</v>
      </c>
      <c r="T9" s="3">
        <f>SUM(C9:E9)</f>
        <v>0</v>
      </c>
      <c r="U9" s="3">
        <f>SUM(M9:P9)</f>
        <v>0</v>
      </c>
      <c r="V9" s="3">
        <f>SUM(I9:L9)</f>
        <v>0</v>
      </c>
      <c r="W9" s="3">
        <f>U9-S9</f>
        <v>0</v>
      </c>
      <c r="X9" s="3">
        <f>V9-T9</f>
        <v>0</v>
      </c>
      <c r="Y9" s="475"/>
    </row>
    <row r="10" spans="1:25">
      <c r="B10" s="424" t="s">
        <v>204</v>
      </c>
      <c r="C10" s="18"/>
      <c r="D10" s="19"/>
      <c r="E10" s="20"/>
      <c r="F10" s="18"/>
      <c r="G10" s="19"/>
      <c r="H10" s="20"/>
      <c r="I10" s="18"/>
      <c r="J10" s="19"/>
      <c r="K10" s="19"/>
      <c r="L10" s="20"/>
      <c r="M10" s="18"/>
      <c r="N10" s="19"/>
      <c r="O10" s="19"/>
      <c r="P10" s="21"/>
      <c r="Q10" s="472"/>
      <c r="R10" s="475" t="e">
        <f t="shared" si="0"/>
        <v>#DIV/0!</v>
      </c>
      <c r="Y10" s="475"/>
    </row>
    <row r="11" spans="1:25">
      <c r="B11" s="3" t="s">
        <v>221</v>
      </c>
      <c r="C11" s="18"/>
      <c r="D11" s="19"/>
      <c r="E11" s="20"/>
      <c r="F11" s="18"/>
      <c r="G11" s="19"/>
      <c r="H11" s="20"/>
      <c r="I11" s="18"/>
      <c r="J11" s="19"/>
      <c r="K11" s="19"/>
      <c r="L11" s="20"/>
      <c r="M11" s="18"/>
      <c r="N11" s="19"/>
      <c r="O11" s="19"/>
      <c r="P11" s="21"/>
      <c r="Q11" s="472"/>
      <c r="R11" s="475" t="e">
        <f t="shared" si="0"/>
        <v>#DIV/0!</v>
      </c>
      <c r="Y11" s="475"/>
    </row>
    <row r="12" spans="1:25">
      <c r="A12" s="10" t="s">
        <v>120</v>
      </c>
      <c r="B12" s="465" t="s">
        <v>73</v>
      </c>
      <c r="C12" s="18">
        <v>351</v>
      </c>
      <c r="D12" s="19">
        <v>401</v>
      </c>
      <c r="E12" s="20"/>
      <c r="F12" s="18">
        <v>418</v>
      </c>
      <c r="G12" s="19">
        <v>290</v>
      </c>
      <c r="H12" s="20"/>
      <c r="I12" s="18">
        <v>324</v>
      </c>
      <c r="J12" s="19">
        <v>209</v>
      </c>
      <c r="K12" s="19">
        <v>30</v>
      </c>
      <c r="L12" s="20">
        <v>220</v>
      </c>
      <c r="M12" s="18">
        <v>323</v>
      </c>
      <c r="N12" s="19">
        <v>10</v>
      </c>
      <c r="O12" s="19">
        <v>2</v>
      </c>
      <c r="P12" s="21">
        <v>466</v>
      </c>
      <c r="Q12" s="472"/>
      <c r="R12" s="475">
        <f t="shared" si="0"/>
        <v>0.27792553191489361</v>
      </c>
      <c r="S12" s="3">
        <f t="shared" ref="S12:S93" si="1">SUM(F12:H12)</f>
        <v>708</v>
      </c>
      <c r="T12" s="3">
        <f t="shared" ref="T12:T93" si="2">SUM(C12:E12)</f>
        <v>752</v>
      </c>
      <c r="U12" s="3">
        <f t="shared" ref="U12:U93" si="3">SUM(M12:P12)</f>
        <v>801</v>
      </c>
      <c r="V12" s="3">
        <f t="shared" ref="V12:V93" si="4">SUM(I12:L12)</f>
        <v>783</v>
      </c>
      <c r="W12" s="3">
        <f t="shared" ref="W12:X93" si="5">U12-S12</f>
        <v>93</v>
      </c>
      <c r="X12" s="3">
        <f t="shared" si="5"/>
        <v>31</v>
      </c>
      <c r="Y12" s="475"/>
    </row>
    <row r="13" spans="1:25">
      <c r="A13" s="10" t="s">
        <v>109</v>
      </c>
      <c r="B13" s="465" t="s">
        <v>148</v>
      </c>
      <c r="C13" s="22">
        <v>2</v>
      </c>
      <c r="D13" s="23">
        <v>2</v>
      </c>
      <c r="E13" s="24">
        <v>2</v>
      </c>
      <c r="F13" s="18">
        <v>1500</v>
      </c>
      <c r="G13" s="19">
        <v>0</v>
      </c>
      <c r="H13" s="20">
        <v>1500</v>
      </c>
      <c r="I13" s="22">
        <v>2</v>
      </c>
      <c r="J13" s="23">
        <v>2</v>
      </c>
      <c r="K13" s="23">
        <v>2</v>
      </c>
      <c r="L13" s="24">
        <v>2</v>
      </c>
      <c r="M13" s="18">
        <v>3000</v>
      </c>
      <c r="N13" s="19">
        <v>0</v>
      </c>
      <c r="O13" s="19">
        <v>0</v>
      </c>
      <c r="P13" s="21">
        <v>75</v>
      </c>
      <c r="Q13" s="472"/>
      <c r="R13" s="475">
        <f t="shared" si="0"/>
        <v>0.33333333333333331</v>
      </c>
      <c r="S13" s="3">
        <f t="shared" si="1"/>
        <v>3000</v>
      </c>
      <c r="T13" s="3">
        <f t="shared" si="2"/>
        <v>6</v>
      </c>
      <c r="U13" s="3">
        <f t="shared" si="3"/>
        <v>3075</v>
      </c>
      <c r="V13" s="3">
        <f t="shared" si="4"/>
        <v>8</v>
      </c>
      <c r="W13" s="3">
        <f t="shared" si="5"/>
        <v>75</v>
      </c>
      <c r="X13" s="3">
        <f t="shared" si="5"/>
        <v>2</v>
      </c>
      <c r="Y13" s="475"/>
    </row>
    <row r="14" spans="1:25">
      <c r="B14" s="3" t="s">
        <v>222</v>
      </c>
      <c r="C14" s="22"/>
      <c r="D14" s="23"/>
      <c r="E14" s="24"/>
      <c r="F14" s="18"/>
      <c r="G14" s="19"/>
      <c r="H14" s="20"/>
      <c r="I14" s="22"/>
      <c r="J14" s="23"/>
      <c r="K14" s="23"/>
      <c r="L14" s="24"/>
      <c r="M14" s="18"/>
      <c r="N14" s="19"/>
      <c r="O14" s="19"/>
      <c r="P14" s="21"/>
      <c r="Q14" s="472"/>
      <c r="R14" s="475" t="e">
        <f t="shared" si="0"/>
        <v>#DIV/0!</v>
      </c>
      <c r="Y14" s="475"/>
    </row>
    <row r="15" spans="1:25">
      <c r="B15" s="465" t="s">
        <v>212</v>
      </c>
      <c r="C15" s="22"/>
      <c r="D15" s="23"/>
      <c r="E15" s="24"/>
      <c r="F15" s="18"/>
      <c r="G15" s="19"/>
      <c r="H15" s="20"/>
      <c r="I15" s="22"/>
      <c r="J15" s="23"/>
      <c r="K15" s="23"/>
      <c r="L15" s="24"/>
      <c r="M15" s="18"/>
      <c r="N15" s="19"/>
      <c r="O15" s="19"/>
      <c r="P15" s="21"/>
      <c r="Q15" s="472"/>
      <c r="R15" s="475" t="e">
        <f t="shared" si="0"/>
        <v>#DIV/0!</v>
      </c>
      <c r="Y15" s="475"/>
    </row>
    <row r="16" spans="1:25">
      <c r="A16" s="10" t="s">
        <v>138</v>
      </c>
      <c r="B16" s="465" t="s">
        <v>149</v>
      </c>
      <c r="C16" s="18">
        <v>312</v>
      </c>
      <c r="D16" s="19">
        <v>1313</v>
      </c>
      <c r="E16" s="20">
        <v>0</v>
      </c>
      <c r="F16" s="18">
        <v>0</v>
      </c>
      <c r="G16" s="19">
        <v>13</v>
      </c>
      <c r="H16" s="20">
        <v>0</v>
      </c>
      <c r="I16" s="18">
        <v>555</v>
      </c>
      <c r="J16" s="19">
        <v>867</v>
      </c>
      <c r="K16" s="19">
        <v>203</v>
      </c>
      <c r="L16" s="20">
        <v>279</v>
      </c>
      <c r="M16" s="18">
        <v>13</v>
      </c>
      <c r="N16" s="19">
        <v>0</v>
      </c>
      <c r="O16" s="19">
        <v>0</v>
      </c>
      <c r="P16" s="21">
        <v>5</v>
      </c>
      <c r="Q16" s="472"/>
      <c r="R16" s="475">
        <f t="shared" si="0"/>
        <v>0.53353846153846152</v>
      </c>
      <c r="S16" s="3">
        <f t="shared" si="1"/>
        <v>13</v>
      </c>
      <c r="T16" s="3">
        <f t="shared" si="2"/>
        <v>1625</v>
      </c>
      <c r="U16" s="3">
        <f t="shared" si="3"/>
        <v>18</v>
      </c>
      <c r="V16" s="3">
        <f t="shared" si="4"/>
        <v>1904</v>
      </c>
      <c r="W16" s="3">
        <f t="shared" si="5"/>
        <v>5</v>
      </c>
      <c r="X16" s="3">
        <f t="shared" si="5"/>
        <v>279</v>
      </c>
      <c r="Y16" s="475"/>
    </row>
    <row r="17" spans="1:25">
      <c r="A17" s="10" t="s">
        <v>116</v>
      </c>
      <c r="B17" s="465" t="s">
        <v>15</v>
      </c>
      <c r="C17" s="18">
        <v>136</v>
      </c>
      <c r="D17" s="19">
        <v>209</v>
      </c>
      <c r="E17" s="20">
        <v>8</v>
      </c>
      <c r="F17" s="18">
        <v>111</v>
      </c>
      <c r="G17" s="19">
        <v>226</v>
      </c>
      <c r="H17" s="20">
        <v>0</v>
      </c>
      <c r="I17" s="18">
        <v>238</v>
      </c>
      <c r="J17" s="19">
        <v>192</v>
      </c>
      <c r="K17" s="19">
        <v>29</v>
      </c>
      <c r="L17" s="20">
        <v>62</v>
      </c>
      <c r="M17" s="18">
        <v>255</v>
      </c>
      <c r="N17" s="19">
        <v>4</v>
      </c>
      <c r="O17" s="19">
        <v>4</v>
      </c>
      <c r="P17" s="21">
        <v>130</v>
      </c>
      <c r="Q17" s="472"/>
      <c r="R17" s="475">
        <f t="shared" si="0"/>
        <v>0.5439093484419264</v>
      </c>
      <c r="S17" s="3">
        <f t="shared" si="1"/>
        <v>337</v>
      </c>
      <c r="T17" s="3">
        <f t="shared" si="2"/>
        <v>353</v>
      </c>
      <c r="U17" s="3">
        <f t="shared" si="3"/>
        <v>393</v>
      </c>
      <c r="V17" s="3">
        <f t="shared" si="4"/>
        <v>521</v>
      </c>
      <c r="W17" s="3">
        <f t="shared" si="5"/>
        <v>56</v>
      </c>
      <c r="X17" s="3">
        <f t="shared" si="5"/>
        <v>168</v>
      </c>
      <c r="Y17" s="475"/>
    </row>
    <row r="18" spans="1:25">
      <c r="A18" s="10" t="s">
        <v>140</v>
      </c>
      <c r="B18" s="465" t="s">
        <v>16</v>
      </c>
      <c r="C18" s="18">
        <v>76</v>
      </c>
      <c r="D18" s="19">
        <v>382</v>
      </c>
      <c r="E18" s="20">
        <v>0</v>
      </c>
      <c r="F18" s="18">
        <v>2</v>
      </c>
      <c r="G18" s="19">
        <v>58</v>
      </c>
      <c r="H18" s="20">
        <v>0</v>
      </c>
      <c r="I18" s="18">
        <v>202</v>
      </c>
      <c r="J18" s="19">
        <v>162</v>
      </c>
      <c r="K18" s="19">
        <v>0</v>
      </c>
      <c r="L18" s="20">
        <v>71</v>
      </c>
      <c r="M18" s="18">
        <v>32</v>
      </c>
      <c r="N18" s="19">
        <v>0</v>
      </c>
      <c r="O18" s="19">
        <v>0</v>
      </c>
      <c r="P18" s="21">
        <v>33</v>
      </c>
      <c r="Q18" s="472"/>
      <c r="R18" s="475">
        <f t="shared" si="0"/>
        <v>0.35371179039301309</v>
      </c>
      <c r="S18" s="3">
        <f t="shared" si="1"/>
        <v>60</v>
      </c>
      <c r="T18" s="3">
        <f t="shared" si="2"/>
        <v>458</v>
      </c>
      <c r="U18" s="3">
        <f t="shared" si="3"/>
        <v>65</v>
      </c>
      <c r="V18" s="3">
        <f t="shared" si="4"/>
        <v>435</v>
      </c>
      <c r="W18" s="3">
        <f t="shared" si="5"/>
        <v>5</v>
      </c>
      <c r="X18" s="3">
        <f t="shared" si="5"/>
        <v>-23</v>
      </c>
      <c r="Y18" s="475"/>
    </row>
    <row r="19" spans="1:25">
      <c r="A19" s="10" t="s">
        <v>140</v>
      </c>
      <c r="B19" s="465" t="s">
        <v>150</v>
      </c>
      <c r="C19" s="18"/>
      <c r="D19" s="19"/>
      <c r="E19" s="20"/>
      <c r="F19" s="18"/>
      <c r="G19" s="19"/>
      <c r="H19" s="20"/>
      <c r="I19" s="18"/>
      <c r="J19" s="19"/>
      <c r="K19" s="19"/>
      <c r="L19" s="20"/>
      <c r="M19" s="18"/>
      <c r="N19" s="19"/>
      <c r="O19" s="19"/>
      <c r="P19" s="21"/>
      <c r="Q19" s="472"/>
      <c r="R19" s="475" t="e">
        <f t="shared" si="0"/>
        <v>#DIV/0!</v>
      </c>
      <c r="S19" s="3">
        <f t="shared" si="1"/>
        <v>0</v>
      </c>
      <c r="T19" s="3">
        <f t="shared" si="2"/>
        <v>0</v>
      </c>
      <c r="U19" s="3">
        <f t="shared" si="3"/>
        <v>0</v>
      </c>
      <c r="V19" s="3">
        <f t="shared" si="4"/>
        <v>0</v>
      </c>
      <c r="W19" s="3">
        <f t="shared" si="5"/>
        <v>0</v>
      </c>
      <c r="X19" s="3">
        <f t="shared" si="5"/>
        <v>0</v>
      </c>
      <c r="Y19" s="475"/>
    </row>
    <row r="20" spans="1:25">
      <c r="B20" s="424" t="s">
        <v>205</v>
      </c>
      <c r="C20" s="18"/>
      <c r="D20" s="19"/>
      <c r="E20" s="20"/>
      <c r="F20" s="18"/>
      <c r="G20" s="19"/>
      <c r="H20" s="20"/>
      <c r="I20" s="18"/>
      <c r="J20" s="19"/>
      <c r="K20" s="19"/>
      <c r="L20" s="20"/>
      <c r="M20" s="18"/>
      <c r="N20" s="19"/>
      <c r="O20" s="19"/>
      <c r="P20" s="21"/>
      <c r="Q20" s="472"/>
      <c r="R20" s="475" t="e">
        <f t="shared" si="0"/>
        <v>#DIV/0!</v>
      </c>
      <c r="Y20" s="475"/>
    </row>
    <row r="21" spans="1:25">
      <c r="A21" s="10" t="s">
        <v>97</v>
      </c>
      <c r="B21" s="465" t="s">
        <v>17</v>
      </c>
      <c r="C21" s="18">
        <v>524</v>
      </c>
      <c r="D21" s="19">
        <v>469</v>
      </c>
      <c r="E21" s="20"/>
      <c r="F21" s="18">
        <v>462</v>
      </c>
      <c r="G21" s="19">
        <v>1383</v>
      </c>
      <c r="H21" s="20"/>
      <c r="I21" s="18">
        <v>405</v>
      </c>
      <c r="J21" s="19">
        <v>189</v>
      </c>
      <c r="K21" s="19">
        <v>181</v>
      </c>
      <c r="L21" s="20">
        <v>240</v>
      </c>
      <c r="M21" s="18">
        <v>333</v>
      </c>
      <c r="N21" s="19"/>
      <c r="O21" s="19"/>
      <c r="P21" s="21">
        <v>1517</v>
      </c>
      <c r="Q21" s="472"/>
      <c r="R21" s="475">
        <f t="shared" si="0"/>
        <v>0.19033232628398791</v>
      </c>
      <c r="S21" s="3">
        <f t="shared" si="1"/>
        <v>1845</v>
      </c>
      <c r="T21" s="3">
        <f t="shared" si="2"/>
        <v>993</v>
      </c>
      <c r="U21" s="3">
        <f t="shared" si="3"/>
        <v>1850</v>
      </c>
      <c r="V21" s="3">
        <f t="shared" si="4"/>
        <v>1015</v>
      </c>
      <c r="W21" s="3">
        <f t="shared" si="5"/>
        <v>5</v>
      </c>
      <c r="X21" s="3">
        <f t="shared" si="5"/>
        <v>22</v>
      </c>
      <c r="Y21" s="475"/>
    </row>
    <row r="22" spans="1:25">
      <c r="A22" s="10" t="s">
        <v>141</v>
      </c>
      <c r="B22" s="465" t="s">
        <v>18</v>
      </c>
      <c r="C22" s="18">
        <v>75</v>
      </c>
      <c r="D22" s="19">
        <v>110</v>
      </c>
      <c r="E22" s="20"/>
      <c r="F22" s="18"/>
      <c r="G22" s="19"/>
      <c r="H22" s="20"/>
      <c r="I22" s="18">
        <v>50</v>
      </c>
      <c r="J22" s="19">
        <v>40</v>
      </c>
      <c r="K22" s="19"/>
      <c r="L22" s="20">
        <v>30</v>
      </c>
      <c r="M22" s="18"/>
      <c r="N22" s="19"/>
      <c r="O22" s="19"/>
      <c r="P22" s="21"/>
      <c r="Q22" s="472"/>
      <c r="R22" s="475">
        <f>J22/SUM(C22:E22)</f>
        <v>0.21621621621621623</v>
      </c>
      <c r="S22" s="3">
        <f t="shared" si="1"/>
        <v>0</v>
      </c>
      <c r="T22" s="3">
        <f t="shared" si="2"/>
        <v>185</v>
      </c>
      <c r="U22" s="3">
        <f t="shared" si="3"/>
        <v>0</v>
      </c>
      <c r="V22" s="3">
        <f t="shared" si="4"/>
        <v>120</v>
      </c>
      <c r="W22" s="3">
        <f t="shared" si="5"/>
        <v>0</v>
      </c>
      <c r="X22" s="3">
        <f t="shared" si="5"/>
        <v>-65</v>
      </c>
      <c r="Y22" s="475"/>
    </row>
    <row r="23" spans="1:25">
      <c r="A23" s="10" t="s">
        <v>101</v>
      </c>
      <c r="B23" s="465" t="s">
        <v>194</v>
      </c>
      <c r="C23" s="18"/>
      <c r="D23" s="19"/>
      <c r="E23" s="20"/>
      <c r="F23" s="18"/>
      <c r="G23" s="19">
        <v>630</v>
      </c>
      <c r="H23" s="20"/>
      <c r="I23" s="18"/>
      <c r="J23" s="19"/>
      <c r="K23" s="19"/>
      <c r="L23" s="20"/>
      <c r="M23" s="18">
        <v>624</v>
      </c>
      <c r="N23" s="19"/>
      <c r="O23" s="19"/>
      <c r="P23" s="21"/>
      <c r="Q23" s="472"/>
      <c r="R23" s="475" t="e">
        <f t="shared" si="0"/>
        <v>#DIV/0!</v>
      </c>
      <c r="S23" s="3">
        <f t="shared" si="1"/>
        <v>630</v>
      </c>
      <c r="T23" s="3">
        <f t="shared" si="2"/>
        <v>0</v>
      </c>
      <c r="U23" s="3">
        <f t="shared" si="3"/>
        <v>624</v>
      </c>
      <c r="V23" s="3">
        <f t="shared" si="4"/>
        <v>0</v>
      </c>
      <c r="W23" s="3">
        <f t="shared" si="5"/>
        <v>-6</v>
      </c>
      <c r="X23" s="3">
        <f t="shared" si="5"/>
        <v>0</v>
      </c>
      <c r="Y23" s="475"/>
    </row>
    <row r="24" spans="1:25">
      <c r="A24" s="10" t="s">
        <v>142</v>
      </c>
      <c r="B24" s="465" t="s">
        <v>20</v>
      </c>
      <c r="C24" s="18"/>
      <c r="D24" s="19"/>
      <c r="E24" s="20"/>
      <c r="F24" s="25"/>
      <c r="G24" s="26"/>
      <c r="H24" s="27"/>
      <c r="I24" s="18"/>
      <c r="J24" s="19"/>
      <c r="K24" s="19"/>
      <c r="L24" s="20"/>
      <c r="M24" s="28"/>
      <c r="N24" s="29"/>
      <c r="O24" s="29"/>
      <c r="P24" s="30"/>
      <c r="Q24" s="56"/>
      <c r="R24" s="475" t="e">
        <f t="shared" si="0"/>
        <v>#DIV/0!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0</v>
      </c>
      <c r="W24" s="3">
        <f t="shared" si="5"/>
        <v>0</v>
      </c>
      <c r="X24" s="3">
        <f t="shared" si="5"/>
        <v>0</v>
      </c>
      <c r="Y24" s="475"/>
    </row>
    <row r="25" spans="1:25">
      <c r="B25" s="541"/>
      <c r="C25" s="18"/>
      <c r="D25" s="19"/>
      <c r="E25" s="20"/>
      <c r="F25" s="31"/>
      <c r="G25" s="26"/>
      <c r="H25" s="27"/>
      <c r="I25" s="18"/>
      <c r="J25" s="19"/>
      <c r="K25" s="19"/>
      <c r="L25" s="20"/>
      <c r="M25" s="28"/>
      <c r="N25" s="29"/>
      <c r="O25" s="29"/>
      <c r="P25" s="30"/>
      <c r="Q25" s="56"/>
      <c r="R25" s="475"/>
      <c r="Y25" s="475"/>
    </row>
    <row r="26" spans="1:25">
      <c r="B26" s="541"/>
      <c r="C26" s="18"/>
      <c r="D26" s="19"/>
      <c r="E26" s="20"/>
      <c r="F26" s="31"/>
      <c r="G26" s="26"/>
      <c r="H26" s="27"/>
      <c r="I26" s="18"/>
      <c r="J26" s="19"/>
      <c r="K26" s="19"/>
      <c r="L26" s="20"/>
      <c r="M26" s="28"/>
      <c r="N26" s="29"/>
      <c r="O26" s="29"/>
      <c r="P26" s="30"/>
      <c r="Q26" s="56"/>
      <c r="R26" s="475"/>
      <c r="Y26" s="475"/>
    </row>
    <row r="27" spans="1:25">
      <c r="A27" s="10" t="s">
        <v>127</v>
      </c>
      <c r="B27" s="465" t="str">
        <f>'2001'!B27</f>
        <v>Douglas Co. Animal Control**</v>
      </c>
      <c r="C27" s="18"/>
      <c r="D27" s="19"/>
      <c r="E27" s="20"/>
      <c r="F27" s="31"/>
      <c r="G27" s="26"/>
      <c r="H27" s="27"/>
      <c r="I27" s="18"/>
      <c r="J27" s="19"/>
      <c r="K27" s="19"/>
      <c r="L27" s="20"/>
      <c r="M27" s="28"/>
      <c r="N27" s="29"/>
      <c r="O27" s="29"/>
      <c r="P27" s="30"/>
      <c r="Q27" s="56"/>
      <c r="R27" s="475" t="e">
        <f t="shared" si="0"/>
        <v>#DIV/0!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0</v>
      </c>
      <c r="W27" s="3">
        <f t="shared" si="5"/>
        <v>0</v>
      </c>
      <c r="X27" s="3">
        <f t="shared" si="5"/>
        <v>0</v>
      </c>
      <c r="Y27" s="475"/>
    </row>
    <row r="28" spans="1:25">
      <c r="A28" s="10" t="s">
        <v>133</v>
      </c>
      <c r="B28" s="465" t="str">
        <f>'2001'!B28</f>
        <v>Evergreen-Doe Humane Society</v>
      </c>
      <c r="C28" s="18"/>
      <c r="D28" s="19"/>
      <c r="E28" s="20"/>
      <c r="F28" s="31"/>
      <c r="G28" s="26"/>
      <c r="H28" s="27"/>
      <c r="I28" s="18"/>
      <c r="J28" s="19"/>
      <c r="K28" s="19"/>
      <c r="L28" s="20"/>
      <c r="M28" s="28"/>
      <c r="N28" s="29"/>
      <c r="O28" s="29"/>
      <c r="P28" s="30"/>
      <c r="Q28" s="56"/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5"/>
        <v>0</v>
      </c>
      <c r="Y28" s="475"/>
    </row>
    <row r="29" spans="1:25">
      <c r="A29" s="10" t="s">
        <v>138</v>
      </c>
      <c r="B29" s="465" t="s">
        <v>23</v>
      </c>
      <c r="C29" s="18">
        <v>139</v>
      </c>
      <c r="D29" s="19">
        <v>0</v>
      </c>
      <c r="E29" s="21">
        <v>326</v>
      </c>
      <c r="F29" s="64">
        <v>2</v>
      </c>
      <c r="G29" s="23">
        <v>2</v>
      </c>
      <c r="H29" s="24">
        <v>2</v>
      </c>
      <c r="I29" s="18">
        <v>454</v>
      </c>
      <c r="J29" s="19">
        <v>0</v>
      </c>
      <c r="K29" s="19">
        <v>4</v>
      </c>
      <c r="L29" s="20">
        <v>1</v>
      </c>
      <c r="M29" s="22">
        <v>2</v>
      </c>
      <c r="N29" s="23">
        <v>2</v>
      </c>
      <c r="O29" s="23">
        <v>2</v>
      </c>
      <c r="P29" s="32">
        <v>2</v>
      </c>
      <c r="Q29" s="478"/>
      <c r="R29" s="475">
        <f t="shared" si="0"/>
        <v>0</v>
      </c>
      <c r="S29" s="3">
        <f t="shared" si="1"/>
        <v>6</v>
      </c>
      <c r="T29" s="3">
        <f t="shared" si="2"/>
        <v>465</v>
      </c>
      <c r="U29" s="3">
        <f t="shared" si="3"/>
        <v>8</v>
      </c>
      <c r="V29" s="3">
        <f t="shared" si="4"/>
        <v>459</v>
      </c>
      <c r="W29" s="3">
        <f t="shared" si="5"/>
        <v>2</v>
      </c>
      <c r="X29" s="3">
        <f t="shared" si="5"/>
        <v>-6</v>
      </c>
      <c r="Y29" s="475"/>
    </row>
    <row r="30" spans="1:25">
      <c r="A30" s="10" t="s">
        <v>111</v>
      </c>
      <c r="B30" s="465" t="s">
        <v>24</v>
      </c>
      <c r="C30" s="18">
        <v>45</v>
      </c>
      <c r="D30" s="19">
        <v>224</v>
      </c>
      <c r="E30" s="20"/>
      <c r="F30" s="18">
        <v>62</v>
      </c>
      <c r="G30" s="19">
        <v>257</v>
      </c>
      <c r="H30" s="20"/>
      <c r="I30" s="18">
        <v>131</v>
      </c>
      <c r="J30" s="19">
        <v>122</v>
      </c>
      <c r="K30" s="19">
        <v>11</v>
      </c>
      <c r="L30" s="20">
        <v>12</v>
      </c>
      <c r="M30" s="18">
        <v>303</v>
      </c>
      <c r="N30" s="19">
        <v>12</v>
      </c>
      <c r="O30" s="19"/>
      <c r="P30" s="21">
        <v>6</v>
      </c>
      <c r="Q30" s="472"/>
      <c r="R30" s="475">
        <f t="shared" si="0"/>
        <v>0.45353159851301117</v>
      </c>
      <c r="S30" s="3">
        <f t="shared" si="1"/>
        <v>319</v>
      </c>
      <c r="T30" s="3">
        <f t="shared" si="2"/>
        <v>269</v>
      </c>
      <c r="U30" s="3">
        <f t="shared" si="3"/>
        <v>321</v>
      </c>
      <c r="V30" s="3">
        <f t="shared" si="4"/>
        <v>276</v>
      </c>
      <c r="W30" s="3">
        <f t="shared" si="5"/>
        <v>2</v>
      </c>
      <c r="X30" s="3">
        <f t="shared" si="5"/>
        <v>7</v>
      </c>
      <c r="Y30" s="475"/>
    </row>
    <row r="31" spans="1:25">
      <c r="B31" s="465" t="s">
        <v>207</v>
      </c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72"/>
      <c r="R31" s="475" t="e">
        <f t="shared" si="0"/>
        <v>#DIV/0!</v>
      </c>
      <c r="Y31" s="475"/>
    </row>
    <row r="32" spans="1:25">
      <c r="A32" s="10" t="s">
        <v>167</v>
      </c>
      <c r="B32" s="465" t="s">
        <v>25</v>
      </c>
      <c r="C32" s="632" t="s">
        <v>151</v>
      </c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470"/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5"/>
        <v>0</v>
      </c>
      <c r="Y32" s="475"/>
    </row>
    <row r="33" spans="1:25">
      <c r="B33" s="3" t="s">
        <v>225</v>
      </c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6"/>
      <c r="Q33" s="470"/>
      <c r="R33" s="475" t="e">
        <f t="shared" si="0"/>
        <v>#DIV/0!</v>
      </c>
      <c r="Y33" s="475"/>
    </row>
    <row r="34" spans="1:25">
      <c r="A34" s="10" t="s">
        <v>111</v>
      </c>
      <c r="B34" s="465" t="s">
        <v>27</v>
      </c>
      <c r="C34" s="18">
        <v>870</v>
      </c>
      <c r="D34" s="19">
        <v>94</v>
      </c>
      <c r="E34" s="20">
        <v>334</v>
      </c>
      <c r="F34" s="18">
        <v>1554</v>
      </c>
      <c r="G34" s="19">
        <v>236</v>
      </c>
      <c r="H34" s="20">
        <v>304</v>
      </c>
      <c r="I34" s="18">
        <v>771</v>
      </c>
      <c r="J34" s="19">
        <v>46</v>
      </c>
      <c r="K34" s="19">
        <v>64</v>
      </c>
      <c r="L34" s="20">
        <v>213</v>
      </c>
      <c r="M34" s="18">
        <v>1244</v>
      </c>
      <c r="N34" s="19">
        <v>6</v>
      </c>
      <c r="O34" s="19">
        <v>0</v>
      </c>
      <c r="P34" s="21">
        <v>940</v>
      </c>
      <c r="Q34" s="472"/>
      <c r="R34" s="475">
        <f t="shared" si="0"/>
        <v>3.543913713405239E-2</v>
      </c>
      <c r="S34" s="3">
        <f t="shared" si="1"/>
        <v>2094</v>
      </c>
      <c r="T34" s="3">
        <f t="shared" si="2"/>
        <v>1298</v>
      </c>
      <c r="U34" s="3">
        <f t="shared" si="3"/>
        <v>2190</v>
      </c>
      <c r="V34" s="3">
        <f t="shared" si="4"/>
        <v>1094</v>
      </c>
      <c r="W34" s="3">
        <f t="shared" si="5"/>
        <v>96</v>
      </c>
      <c r="X34" s="3">
        <f t="shared" si="5"/>
        <v>-204</v>
      </c>
      <c r="Y34" s="475"/>
    </row>
    <row r="35" spans="1:25">
      <c r="B35" s="3" t="s">
        <v>226</v>
      </c>
      <c r="C35" s="18"/>
      <c r="D35" s="19"/>
      <c r="E35" s="20"/>
      <c r="F35" s="18"/>
      <c r="G35" s="19"/>
      <c r="H35" s="20"/>
      <c r="I35" s="18"/>
      <c r="J35" s="19"/>
      <c r="K35" s="19"/>
      <c r="L35" s="20"/>
      <c r="M35" s="18"/>
      <c r="N35" s="19"/>
      <c r="O35" s="19"/>
      <c r="P35" s="21"/>
      <c r="Q35" s="472"/>
      <c r="R35" s="475" t="e">
        <f t="shared" si="0"/>
        <v>#DIV/0!</v>
      </c>
      <c r="Y35" s="475"/>
    </row>
    <row r="36" spans="1:25">
      <c r="A36" s="10" t="s">
        <v>168</v>
      </c>
      <c r="B36" s="465" t="s">
        <v>28</v>
      </c>
      <c r="C36" s="18">
        <v>0</v>
      </c>
      <c r="D36" s="19">
        <v>86</v>
      </c>
      <c r="E36" s="20">
        <v>0</v>
      </c>
      <c r="F36" s="22">
        <v>2</v>
      </c>
      <c r="G36" s="23">
        <v>2</v>
      </c>
      <c r="H36" s="24">
        <v>2</v>
      </c>
      <c r="I36" s="18">
        <v>26</v>
      </c>
      <c r="J36" s="19">
        <v>39</v>
      </c>
      <c r="K36" s="19">
        <v>0</v>
      </c>
      <c r="L36" s="20">
        <v>21</v>
      </c>
      <c r="M36" s="22">
        <v>2</v>
      </c>
      <c r="N36" s="23">
        <v>2</v>
      </c>
      <c r="O36" s="23">
        <v>2</v>
      </c>
      <c r="P36" s="32">
        <v>2</v>
      </c>
      <c r="Q36" s="478"/>
      <c r="R36" s="475">
        <f t="shared" si="0"/>
        <v>0.45348837209302323</v>
      </c>
      <c r="S36" s="3">
        <f t="shared" si="1"/>
        <v>6</v>
      </c>
      <c r="T36" s="3">
        <f t="shared" si="2"/>
        <v>86</v>
      </c>
      <c r="U36" s="3">
        <f t="shared" si="3"/>
        <v>8</v>
      </c>
      <c r="V36" s="3">
        <f t="shared" si="4"/>
        <v>86</v>
      </c>
      <c r="W36" s="3">
        <f t="shared" si="5"/>
        <v>2</v>
      </c>
      <c r="X36" s="3">
        <f t="shared" si="5"/>
        <v>0</v>
      </c>
      <c r="Y36" s="475"/>
    </row>
    <row r="37" spans="1:25">
      <c r="A37" s="10" t="s">
        <v>112</v>
      </c>
      <c r="B37" s="465" t="s">
        <v>29</v>
      </c>
      <c r="C37" s="18">
        <v>336</v>
      </c>
      <c r="D37" s="19">
        <v>473</v>
      </c>
      <c r="E37" s="20">
        <v>72</v>
      </c>
      <c r="F37" s="18">
        <v>1308</v>
      </c>
      <c r="G37" s="19">
        <v>712</v>
      </c>
      <c r="H37" s="20">
        <v>19</v>
      </c>
      <c r="I37" s="18">
        <v>703</v>
      </c>
      <c r="J37" s="19">
        <v>298</v>
      </c>
      <c r="K37" s="19">
        <v>72</v>
      </c>
      <c r="L37" s="20">
        <v>149</v>
      </c>
      <c r="M37" s="18">
        <v>830</v>
      </c>
      <c r="N37" s="19">
        <v>83</v>
      </c>
      <c r="O37" s="19">
        <v>42</v>
      </c>
      <c r="P37" s="21">
        <v>983</v>
      </c>
      <c r="Q37" s="472"/>
      <c r="R37" s="475">
        <f t="shared" si="0"/>
        <v>0.33825198637911463</v>
      </c>
      <c r="S37" s="3">
        <f t="shared" si="1"/>
        <v>2039</v>
      </c>
      <c r="T37" s="3">
        <f t="shared" si="2"/>
        <v>881</v>
      </c>
      <c r="U37" s="3">
        <f t="shared" si="3"/>
        <v>1938</v>
      </c>
      <c r="V37" s="3">
        <f t="shared" si="4"/>
        <v>1222</v>
      </c>
      <c r="W37" s="3">
        <f t="shared" si="5"/>
        <v>-101</v>
      </c>
      <c r="X37" s="3">
        <f t="shared" si="5"/>
        <v>341</v>
      </c>
      <c r="Y37" s="475"/>
    </row>
    <row r="38" spans="1:25">
      <c r="A38" s="10" t="s">
        <v>125</v>
      </c>
      <c r="B38" s="465" t="s">
        <v>30</v>
      </c>
      <c r="C38" s="33">
        <v>277</v>
      </c>
      <c r="D38" s="19">
        <v>392</v>
      </c>
      <c r="E38" s="34">
        <v>7</v>
      </c>
      <c r="F38" s="33">
        <v>176</v>
      </c>
      <c r="G38" s="19">
        <v>91</v>
      </c>
      <c r="H38" s="34"/>
      <c r="I38" s="33">
        <v>255</v>
      </c>
      <c r="J38" s="19">
        <v>263</v>
      </c>
      <c r="K38" s="19">
        <v>31</v>
      </c>
      <c r="L38" s="34">
        <v>65</v>
      </c>
      <c r="M38" s="33">
        <v>223</v>
      </c>
      <c r="N38" s="19">
        <v>12</v>
      </c>
      <c r="O38" s="19"/>
      <c r="P38" s="35">
        <v>23</v>
      </c>
      <c r="Q38" s="472"/>
      <c r="R38" s="475">
        <f t="shared" si="0"/>
        <v>0.38905325443786981</v>
      </c>
      <c r="S38" s="3">
        <f t="shared" si="1"/>
        <v>267</v>
      </c>
      <c r="T38" s="3">
        <f t="shared" si="2"/>
        <v>676</v>
      </c>
      <c r="U38" s="3">
        <f t="shared" si="3"/>
        <v>258</v>
      </c>
      <c r="V38" s="3">
        <f t="shared" si="4"/>
        <v>614</v>
      </c>
      <c r="W38" s="3">
        <f t="shared" si="5"/>
        <v>-9</v>
      </c>
      <c r="X38" s="3">
        <f t="shared" si="5"/>
        <v>-62</v>
      </c>
      <c r="Y38" s="475"/>
    </row>
    <row r="40" spans="1:25" ht="14.4">
      <c r="A40" s="425" t="s">
        <v>245</v>
      </c>
      <c r="B40" s="425" t="s">
        <v>245</v>
      </c>
      <c r="C40" s="33"/>
      <c r="D40" s="19"/>
      <c r="E40" s="34"/>
      <c r="F40" s="33"/>
      <c r="G40" s="19"/>
      <c r="H40" s="34"/>
      <c r="I40" s="33"/>
      <c r="J40" s="19"/>
      <c r="K40" s="19"/>
      <c r="L40" s="34"/>
      <c r="M40" s="33"/>
      <c r="N40" s="19"/>
      <c r="O40" s="19"/>
      <c r="P40" s="35"/>
      <c r="Q40" s="472"/>
      <c r="R40" s="475" t="e">
        <f t="shared" si="0"/>
        <v>#DIV/0!</v>
      </c>
      <c r="Y40" s="475"/>
    </row>
    <row r="41" spans="1:25">
      <c r="A41" s="10" t="s">
        <v>175</v>
      </c>
      <c r="B41" s="465" t="s">
        <v>31</v>
      </c>
      <c r="C41" s="33">
        <v>0</v>
      </c>
      <c r="D41" s="19">
        <v>288</v>
      </c>
      <c r="E41" s="34">
        <v>0</v>
      </c>
      <c r="F41" s="33">
        <v>0</v>
      </c>
      <c r="G41" s="19">
        <v>2</v>
      </c>
      <c r="H41" s="34">
        <v>0</v>
      </c>
      <c r="I41" s="33">
        <v>0</v>
      </c>
      <c r="J41" s="19">
        <v>197</v>
      </c>
      <c r="K41" s="19">
        <v>63</v>
      </c>
      <c r="L41" s="34">
        <v>25</v>
      </c>
      <c r="M41" s="33">
        <v>0</v>
      </c>
      <c r="N41" s="19">
        <v>1</v>
      </c>
      <c r="O41" s="19">
        <v>0</v>
      </c>
      <c r="P41" s="35">
        <v>1</v>
      </c>
      <c r="Q41" s="472"/>
      <c r="R41" s="475">
        <f t="shared" si="0"/>
        <v>0.68402777777777779</v>
      </c>
      <c r="S41" s="3">
        <f t="shared" si="1"/>
        <v>2</v>
      </c>
      <c r="T41" s="3">
        <f t="shared" si="2"/>
        <v>288</v>
      </c>
      <c r="U41" s="3">
        <f t="shared" si="3"/>
        <v>2</v>
      </c>
      <c r="V41" s="3">
        <f t="shared" si="4"/>
        <v>285</v>
      </c>
      <c r="W41" s="3">
        <f t="shared" si="5"/>
        <v>0</v>
      </c>
      <c r="X41" s="3">
        <f t="shared" si="5"/>
        <v>-3</v>
      </c>
      <c r="Y41" s="475"/>
    </row>
    <row r="42" spans="1:25">
      <c r="B42" s="541"/>
      <c r="C42" s="33"/>
      <c r="D42" s="19"/>
      <c r="E42" s="34"/>
      <c r="F42" s="33"/>
      <c r="G42" s="19"/>
      <c r="H42" s="34"/>
      <c r="I42" s="33"/>
      <c r="J42" s="19"/>
      <c r="K42" s="19"/>
      <c r="L42" s="34"/>
      <c r="M42" s="33"/>
      <c r="N42" s="19"/>
      <c r="O42" s="19"/>
      <c r="P42" s="35"/>
      <c r="Q42" s="544"/>
      <c r="R42" s="475"/>
      <c r="Y42" s="475"/>
    </row>
    <row r="43" spans="1:25">
      <c r="A43" s="10" t="s">
        <v>114</v>
      </c>
      <c r="B43" s="465" t="s">
        <v>195</v>
      </c>
      <c r="C43" s="18">
        <v>526</v>
      </c>
      <c r="D43" s="19">
        <v>1647</v>
      </c>
      <c r="E43" s="20"/>
      <c r="F43" s="18">
        <v>1078</v>
      </c>
      <c r="G43" s="19">
        <v>733</v>
      </c>
      <c r="H43" s="20"/>
      <c r="I43" s="18">
        <v>964</v>
      </c>
      <c r="J43" s="19">
        <v>1121</v>
      </c>
      <c r="K43" s="19"/>
      <c r="L43" s="20">
        <v>88</v>
      </c>
      <c r="M43" s="18">
        <v>1527</v>
      </c>
      <c r="N43" s="19">
        <v>58</v>
      </c>
      <c r="O43" s="19"/>
      <c r="P43" s="21">
        <v>226</v>
      </c>
      <c r="Q43" s="472"/>
      <c r="R43" s="475">
        <f t="shared" si="0"/>
        <v>0.51587666820064426</v>
      </c>
      <c r="S43" s="3">
        <f t="shared" si="1"/>
        <v>1811</v>
      </c>
      <c r="T43" s="3">
        <f t="shared" si="2"/>
        <v>2173</v>
      </c>
      <c r="U43" s="3">
        <f t="shared" si="3"/>
        <v>1811</v>
      </c>
      <c r="V43" s="3">
        <f t="shared" si="4"/>
        <v>2173</v>
      </c>
      <c r="W43" s="3">
        <f t="shared" si="5"/>
        <v>0</v>
      </c>
      <c r="X43" s="3">
        <f t="shared" si="5"/>
        <v>0</v>
      </c>
      <c r="Y43" s="475"/>
    </row>
    <row r="44" spans="1:25">
      <c r="A44" s="10" t="s">
        <v>103</v>
      </c>
      <c r="B44" s="465" t="s">
        <v>33</v>
      </c>
      <c r="C44" s="18">
        <v>273</v>
      </c>
      <c r="D44" s="19">
        <v>695</v>
      </c>
      <c r="E44" s="20">
        <v>21</v>
      </c>
      <c r="F44" s="18">
        <v>253</v>
      </c>
      <c r="G44" s="19">
        <v>378</v>
      </c>
      <c r="H44" s="20">
        <v>0</v>
      </c>
      <c r="I44" s="18">
        <v>315</v>
      </c>
      <c r="J44" s="19">
        <v>278</v>
      </c>
      <c r="K44" s="19">
        <v>86</v>
      </c>
      <c r="L44" s="20">
        <v>85</v>
      </c>
      <c r="M44" s="18">
        <v>269</v>
      </c>
      <c r="N44" s="19">
        <v>13</v>
      </c>
      <c r="O44" s="19">
        <v>112</v>
      </c>
      <c r="P44" s="21">
        <v>206</v>
      </c>
      <c r="Q44" s="472"/>
      <c r="R44" s="475">
        <f t="shared" si="0"/>
        <v>0.28109201213346813</v>
      </c>
      <c r="S44" s="3">
        <f t="shared" si="1"/>
        <v>631</v>
      </c>
      <c r="T44" s="3">
        <f t="shared" si="2"/>
        <v>989</v>
      </c>
      <c r="U44" s="3">
        <f t="shared" si="3"/>
        <v>600</v>
      </c>
      <c r="V44" s="3">
        <f t="shared" si="4"/>
        <v>764</v>
      </c>
      <c r="W44" s="3">
        <f t="shared" si="5"/>
        <v>-31</v>
      </c>
      <c r="X44" s="3">
        <f t="shared" si="5"/>
        <v>-225</v>
      </c>
      <c r="Y44" s="475"/>
    </row>
    <row r="45" spans="1:25">
      <c r="A45" s="10" t="s">
        <v>114</v>
      </c>
      <c r="B45" s="465" t="s">
        <v>34</v>
      </c>
      <c r="C45" s="18">
        <v>217</v>
      </c>
      <c r="D45" s="19">
        <v>590</v>
      </c>
      <c r="E45" s="20">
        <v>0</v>
      </c>
      <c r="F45" s="18">
        <v>236</v>
      </c>
      <c r="G45" s="19">
        <v>1048</v>
      </c>
      <c r="H45" s="20">
        <v>0</v>
      </c>
      <c r="I45" s="18">
        <v>297</v>
      </c>
      <c r="J45" s="19">
        <v>294</v>
      </c>
      <c r="K45" s="19">
        <v>37</v>
      </c>
      <c r="L45" s="20">
        <v>101</v>
      </c>
      <c r="M45" s="18">
        <v>506</v>
      </c>
      <c r="N45" s="19">
        <v>10</v>
      </c>
      <c r="O45" s="19">
        <v>239</v>
      </c>
      <c r="P45" s="21">
        <v>345</v>
      </c>
      <c r="Q45" s="472"/>
      <c r="R45" s="475">
        <f t="shared" si="0"/>
        <v>0.36431226765799257</v>
      </c>
      <c r="S45" s="3">
        <f t="shared" si="1"/>
        <v>1284</v>
      </c>
      <c r="T45" s="3">
        <f t="shared" si="2"/>
        <v>807</v>
      </c>
      <c r="U45" s="3">
        <f t="shared" si="3"/>
        <v>1100</v>
      </c>
      <c r="V45" s="3">
        <f t="shared" si="4"/>
        <v>729</v>
      </c>
      <c r="W45" s="3">
        <f t="shared" si="5"/>
        <v>-184</v>
      </c>
      <c r="X45" s="3">
        <f t="shared" si="5"/>
        <v>-78</v>
      </c>
      <c r="Y45" s="475"/>
    </row>
    <row r="46" spans="1:25">
      <c r="A46" s="10" t="s">
        <v>107</v>
      </c>
      <c r="B46" s="465" t="str">
        <f>'2002'!B46</f>
        <v>H. S.  of Willamette Valley</v>
      </c>
      <c r="C46" s="18"/>
      <c r="D46" s="19"/>
      <c r="E46" s="20"/>
      <c r="F46" s="18"/>
      <c r="G46" s="19"/>
      <c r="H46" s="20"/>
      <c r="I46" s="18"/>
      <c r="J46" s="19"/>
      <c r="K46" s="19"/>
      <c r="L46" s="20"/>
      <c r="M46" s="18"/>
      <c r="N46" s="19"/>
      <c r="O46" s="19"/>
      <c r="P46" s="21"/>
      <c r="Q46" s="472"/>
      <c r="R46" s="475" t="e">
        <f t="shared" si="0"/>
        <v>#DIV/0!</v>
      </c>
      <c r="S46" s="3">
        <f t="shared" si="1"/>
        <v>0</v>
      </c>
      <c r="T46" s="3">
        <f t="shared" si="2"/>
        <v>0</v>
      </c>
      <c r="U46" s="3">
        <f t="shared" si="3"/>
        <v>0</v>
      </c>
      <c r="V46" s="3">
        <f t="shared" si="4"/>
        <v>0</v>
      </c>
      <c r="W46" s="3">
        <f t="shared" si="5"/>
        <v>0</v>
      </c>
      <c r="X46" s="3">
        <f t="shared" si="5"/>
        <v>0</v>
      </c>
      <c r="Y46" s="475"/>
    </row>
    <row r="47" spans="1:25">
      <c r="A47" s="10" t="s">
        <v>101</v>
      </c>
      <c r="B47" s="465" t="s">
        <v>152</v>
      </c>
      <c r="C47" s="18">
        <v>558</v>
      </c>
      <c r="D47" s="19">
        <v>1960</v>
      </c>
      <c r="E47" s="20">
        <v>8</v>
      </c>
      <c r="F47" s="18">
        <v>646</v>
      </c>
      <c r="G47" s="19">
        <v>3371</v>
      </c>
      <c r="H47" s="20">
        <v>52</v>
      </c>
      <c r="I47" s="18">
        <v>795</v>
      </c>
      <c r="J47" s="19">
        <v>891</v>
      </c>
      <c r="K47" s="19">
        <v>3</v>
      </c>
      <c r="L47" s="20">
        <v>811</v>
      </c>
      <c r="M47" s="18">
        <v>849</v>
      </c>
      <c r="N47" s="19">
        <v>62</v>
      </c>
      <c r="O47" s="19">
        <v>4</v>
      </c>
      <c r="P47" s="21">
        <v>2878</v>
      </c>
      <c r="Q47" s="472"/>
      <c r="R47" s="475">
        <f t="shared" si="0"/>
        <v>0.35273159144893113</v>
      </c>
      <c r="S47" s="3">
        <f t="shared" si="1"/>
        <v>4069</v>
      </c>
      <c r="T47" s="3">
        <f t="shared" si="2"/>
        <v>2526</v>
      </c>
      <c r="U47" s="3">
        <f t="shared" si="3"/>
        <v>3793</v>
      </c>
      <c r="V47" s="3">
        <f t="shared" si="4"/>
        <v>2500</v>
      </c>
      <c r="W47" s="3">
        <f t="shared" si="5"/>
        <v>-276</v>
      </c>
      <c r="X47" s="3">
        <f t="shared" si="5"/>
        <v>-26</v>
      </c>
      <c r="Y47" s="475"/>
    </row>
    <row r="48" spans="1:25">
      <c r="A48" s="10" t="s">
        <v>144</v>
      </c>
      <c r="B48" s="465" t="s">
        <v>37</v>
      </c>
      <c r="C48" s="18">
        <v>43</v>
      </c>
      <c r="D48" s="19">
        <v>239</v>
      </c>
      <c r="E48" s="20">
        <v>0</v>
      </c>
      <c r="F48" s="18">
        <v>3</v>
      </c>
      <c r="G48" s="19">
        <v>21</v>
      </c>
      <c r="H48" s="20">
        <v>0</v>
      </c>
      <c r="I48" s="18">
        <v>54</v>
      </c>
      <c r="J48" s="19">
        <v>94</v>
      </c>
      <c r="K48" s="19">
        <v>78</v>
      </c>
      <c r="L48" s="20">
        <v>47</v>
      </c>
      <c r="M48" s="18">
        <v>3</v>
      </c>
      <c r="N48" s="19">
        <v>0</v>
      </c>
      <c r="O48" s="19">
        <v>0</v>
      </c>
      <c r="P48" s="21">
        <v>21</v>
      </c>
      <c r="Q48" s="472"/>
      <c r="R48" s="475">
        <f t="shared" si="0"/>
        <v>0.33333333333333331</v>
      </c>
      <c r="S48" s="3">
        <f t="shared" si="1"/>
        <v>24</v>
      </c>
      <c r="T48" s="3">
        <f t="shared" si="2"/>
        <v>282</v>
      </c>
      <c r="U48" s="3">
        <f t="shared" si="3"/>
        <v>24</v>
      </c>
      <c r="V48" s="3">
        <f t="shared" si="4"/>
        <v>273</v>
      </c>
      <c r="W48" s="3">
        <f t="shared" si="5"/>
        <v>0</v>
      </c>
      <c r="X48" s="3">
        <f t="shared" si="5"/>
        <v>-9</v>
      </c>
      <c r="Y48" s="475"/>
    </row>
    <row r="49" spans="1:25">
      <c r="A49" s="10" t="s">
        <v>105</v>
      </c>
      <c r="B49" s="465" t="s">
        <v>153</v>
      </c>
      <c r="C49" s="18">
        <v>467</v>
      </c>
      <c r="D49" s="19">
        <v>1067</v>
      </c>
      <c r="E49" s="20"/>
      <c r="F49" s="18">
        <v>223</v>
      </c>
      <c r="G49" s="19">
        <v>1264</v>
      </c>
      <c r="H49" s="20"/>
      <c r="I49" s="18">
        <v>489</v>
      </c>
      <c r="J49" s="19">
        <v>396</v>
      </c>
      <c r="K49" s="19"/>
      <c r="L49" s="20">
        <v>695</v>
      </c>
      <c r="M49" s="18">
        <v>238</v>
      </c>
      <c r="N49" s="19">
        <v>12</v>
      </c>
      <c r="O49" s="19"/>
      <c r="P49" s="21">
        <v>1288</v>
      </c>
      <c r="Q49" s="472"/>
      <c r="R49" s="475">
        <f t="shared" si="0"/>
        <v>0.25814863102998697</v>
      </c>
      <c r="S49" s="3">
        <f t="shared" si="1"/>
        <v>1487</v>
      </c>
      <c r="T49" s="3">
        <f t="shared" si="2"/>
        <v>1534</v>
      </c>
      <c r="U49" s="3">
        <f t="shared" si="3"/>
        <v>1538</v>
      </c>
      <c r="V49" s="3">
        <f t="shared" si="4"/>
        <v>1580</v>
      </c>
      <c r="W49" s="3">
        <f t="shared" si="5"/>
        <v>51</v>
      </c>
      <c r="X49" s="3">
        <f t="shared" si="5"/>
        <v>46</v>
      </c>
      <c r="Y49" s="475"/>
    </row>
    <row r="50" spans="1:25">
      <c r="A50" s="10" t="s">
        <v>99</v>
      </c>
      <c r="B50" s="465" t="s">
        <v>39</v>
      </c>
      <c r="C50" s="18">
        <v>1354</v>
      </c>
      <c r="D50" s="19">
        <v>983</v>
      </c>
      <c r="E50" s="20"/>
      <c r="F50" s="18">
        <v>1544</v>
      </c>
      <c r="G50" s="19"/>
      <c r="H50" s="20"/>
      <c r="I50" s="18">
        <v>624</v>
      </c>
      <c r="J50" s="19">
        <v>466</v>
      </c>
      <c r="K50" s="19">
        <v>101</v>
      </c>
      <c r="L50" s="20">
        <v>963</v>
      </c>
      <c r="M50" s="18">
        <v>298</v>
      </c>
      <c r="N50" s="19"/>
      <c r="O50" s="19">
        <v>61</v>
      </c>
      <c r="P50" s="21">
        <v>1112</v>
      </c>
      <c r="Q50" s="472"/>
      <c r="R50" s="475">
        <f t="shared" si="0"/>
        <v>0.19940094137783482</v>
      </c>
      <c r="S50" s="3">
        <f t="shared" si="1"/>
        <v>1544</v>
      </c>
      <c r="T50" s="3">
        <f t="shared" si="2"/>
        <v>2337</v>
      </c>
      <c r="U50" s="3">
        <f t="shared" si="3"/>
        <v>1471</v>
      </c>
      <c r="V50" s="3">
        <f t="shared" si="4"/>
        <v>2154</v>
      </c>
      <c r="W50" s="3">
        <f t="shared" si="5"/>
        <v>-73</v>
      </c>
      <c r="X50" s="3">
        <f t="shared" si="5"/>
        <v>-183</v>
      </c>
      <c r="Y50" s="475"/>
    </row>
    <row r="51" spans="1:25">
      <c r="A51" s="10" t="s">
        <v>145</v>
      </c>
      <c r="B51" s="465" t="s">
        <v>40</v>
      </c>
      <c r="C51" s="18"/>
      <c r="D51" s="19"/>
      <c r="E51" s="20"/>
      <c r="F51" s="18"/>
      <c r="G51" s="19"/>
      <c r="H51" s="20"/>
      <c r="I51" s="18"/>
      <c r="J51" s="19"/>
      <c r="K51" s="19"/>
      <c r="L51" s="20"/>
      <c r="M51" s="18"/>
      <c r="N51" s="19"/>
      <c r="O51" s="19"/>
      <c r="P51" s="21"/>
      <c r="Q51" s="472"/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5"/>
        <v>0</v>
      </c>
      <c r="Y51" s="475"/>
    </row>
    <row r="52" spans="1:25">
      <c r="A52" s="10" t="s">
        <v>111</v>
      </c>
      <c r="B52" s="465" t="s">
        <v>154</v>
      </c>
      <c r="C52" s="18">
        <v>0</v>
      </c>
      <c r="D52" s="19">
        <v>1003</v>
      </c>
      <c r="E52" s="20">
        <v>0</v>
      </c>
      <c r="F52" s="18">
        <v>0</v>
      </c>
      <c r="G52" s="19">
        <v>966</v>
      </c>
      <c r="H52" s="20">
        <v>0</v>
      </c>
      <c r="I52" s="18">
        <v>625</v>
      </c>
      <c r="J52" s="19">
        <v>751</v>
      </c>
      <c r="K52" s="19">
        <v>0</v>
      </c>
      <c r="L52" s="20">
        <v>465</v>
      </c>
      <c r="M52" s="18">
        <v>474</v>
      </c>
      <c r="N52" s="19">
        <v>31</v>
      </c>
      <c r="O52" s="19">
        <v>0</v>
      </c>
      <c r="P52" s="21">
        <v>1380</v>
      </c>
      <c r="Q52" s="472"/>
      <c r="R52" s="475">
        <f t="shared" si="0"/>
        <v>0.74875373878364904</v>
      </c>
      <c r="S52" s="3">
        <f t="shared" si="1"/>
        <v>966</v>
      </c>
      <c r="T52" s="3">
        <f t="shared" si="2"/>
        <v>1003</v>
      </c>
      <c r="U52" s="3">
        <f t="shared" si="3"/>
        <v>1885</v>
      </c>
      <c r="V52" s="3">
        <f t="shared" si="4"/>
        <v>1841</v>
      </c>
      <c r="W52" s="3">
        <f t="shared" si="5"/>
        <v>919</v>
      </c>
      <c r="X52" s="3">
        <f t="shared" si="5"/>
        <v>838</v>
      </c>
      <c r="Y52" s="475"/>
    </row>
    <row r="53" spans="1:25">
      <c r="A53" s="10" t="s">
        <v>129</v>
      </c>
      <c r="B53" s="465" t="s">
        <v>42</v>
      </c>
      <c r="C53" s="18">
        <v>175</v>
      </c>
      <c r="D53" s="19">
        <v>326</v>
      </c>
      <c r="E53" s="20"/>
      <c r="F53" s="18">
        <v>428</v>
      </c>
      <c r="G53" s="19">
        <v>366</v>
      </c>
      <c r="H53" s="20"/>
      <c r="I53" s="18">
        <v>170</v>
      </c>
      <c r="J53" s="19">
        <v>177</v>
      </c>
      <c r="K53" s="19">
        <v>68</v>
      </c>
      <c r="L53" s="20">
        <v>65</v>
      </c>
      <c r="M53" s="18">
        <v>322</v>
      </c>
      <c r="N53" s="19">
        <v>18</v>
      </c>
      <c r="O53" s="19">
        <v>37</v>
      </c>
      <c r="P53" s="21">
        <v>307</v>
      </c>
      <c r="Q53" s="472"/>
      <c r="R53" s="475">
        <f t="shared" si="0"/>
        <v>0.3532934131736527</v>
      </c>
      <c r="S53" s="3">
        <f t="shared" si="1"/>
        <v>794</v>
      </c>
      <c r="T53" s="3">
        <f t="shared" si="2"/>
        <v>501</v>
      </c>
      <c r="U53" s="3">
        <f t="shared" si="3"/>
        <v>684</v>
      </c>
      <c r="V53" s="3">
        <f t="shared" si="4"/>
        <v>480</v>
      </c>
      <c r="W53" s="3">
        <f t="shared" si="5"/>
        <v>-110</v>
      </c>
      <c r="X53" s="3">
        <f t="shared" si="5"/>
        <v>-21</v>
      </c>
      <c r="Y53" s="475"/>
    </row>
    <row r="54" spans="1:25">
      <c r="A54" s="10" t="s">
        <v>135</v>
      </c>
      <c r="B54" s="466" t="s">
        <v>43</v>
      </c>
      <c r="C54" s="18">
        <v>377</v>
      </c>
      <c r="D54" s="19">
        <v>1065</v>
      </c>
      <c r="E54" s="20">
        <v>0</v>
      </c>
      <c r="F54" s="18">
        <v>106</v>
      </c>
      <c r="G54" s="23">
        <v>2</v>
      </c>
      <c r="H54" s="24">
        <v>2</v>
      </c>
      <c r="I54" s="18">
        <v>300</v>
      </c>
      <c r="J54" s="19">
        <v>455</v>
      </c>
      <c r="K54" s="19">
        <v>267</v>
      </c>
      <c r="L54" s="20">
        <v>190</v>
      </c>
      <c r="M54" s="22">
        <v>2</v>
      </c>
      <c r="N54" s="23">
        <v>2</v>
      </c>
      <c r="O54" s="23">
        <v>2</v>
      </c>
      <c r="P54" s="21">
        <v>106</v>
      </c>
      <c r="Q54" s="472"/>
      <c r="R54" s="475">
        <f t="shared" si="0"/>
        <v>0.3155339805825243</v>
      </c>
      <c r="S54" s="3">
        <f t="shared" si="1"/>
        <v>110</v>
      </c>
      <c r="T54" s="3">
        <f t="shared" si="2"/>
        <v>1442</v>
      </c>
      <c r="U54" s="3">
        <f t="shared" si="3"/>
        <v>112</v>
      </c>
      <c r="V54" s="3">
        <f t="shared" si="4"/>
        <v>1212</v>
      </c>
      <c r="W54" s="3">
        <f t="shared" si="5"/>
        <v>2</v>
      </c>
      <c r="X54" s="3">
        <f t="shared" si="5"/>
        <v>-230</v>
      </c>
      <c r="Y54" s="475"/>
    </row>
    <row r="55" spans="1:25">
      <c r="B55" s="541"/>
      <c r="C55" s="18"/>
      <c r="D55" s="19"/>
      <c r="E55" s="20"/>
      <c r="F55" s="18"/>
      <c r="G55" s="23"/>
      <c r="H55" s="24"/>
      <c r="I55" s="18"/>
      <c r="J55" s="19"/>
      <c r="K55" s="19"/>
      <c r="L55" s="20"/>
      <c r="M55" s="22"/>
      <c r="N55" s="23"/>
      <c r="O55" s="23"/>
      <c r="P55" s="21"/>
      <c r="Q55" s="544"/>
      <c r="R55" s="475"/>
      <c r="Y55" s="475"/>
    </row>
    <row r="56" spans="1:25">
      <c r="B56" s="465" t="s">
        <v>216</v>
      </c>
      <c r="C56" s="18"/>
      <c r="D56" s="19"/>
      <c r="E56" s="20"/>
      <c r="F56" s="18"/>
      <c r="G56" s="23"/>
      <c r="H56" s="24"/>
      <c r="I56" s="18"/>
      <c r="J56" s="19"/>
      <c r="K56" s="19"/>
      <c r="L56" s="20"/>
      <c r="M56" s="22"/>
      <c r="N56" s="23"/>
      <c r="O56" s="23"/>
      <c r="P56" s="21"/>
      <c r="Q56" s="472"/>
      <c r="R56" s="475" t="e">
        <f t="shared" si="0"/>
        <v>#DIV/0!</v>
      </c>
      <c r="Y56" s="475"/>
    </row>
    <row r="57" spans="1:25">
      <c r="A57" s="10" t="s">
        <v>166</v>
      </c>
      <c r="B57" s="465" t="s">
        <v>44</v>
      </c>
      <c r="C57" s="18"/>
      <c r="D57" s="19"/>
      <c r="E57" s="20"/>
      <c r="F57" s="18"/>
      <c r="G57" s="19"/>
      <c r="H57" s="20"/>
      <c r="I57" s="18"/>
      <c r="J57" s="19"/>
      <c r="K57" s="19"/>
      <c r="L57" s="20"/>
      <c r="M57" s="18"/>
      <c r="N57" s="19"/>
      <c r="O57" s="19"/>
      <c r="P57" s="21"/>
      <c r="Q57" s="472"/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5"/>
        <v>0</v>
      </c>
      <c r="Y57" s="475"/>
    </row>
    <row r="58" spans="1:25">
      <c r="B58" s="88"/>
      <c r="C58" s="36"/>
      <c r="D58" s="37"/>
      <c r="E58" s="38"/>
      <c r="F58" s="36"/>
      <c r="G58" s="37"/>
      <c r="H58" s="38"/>
      <c r="I58" s="36"/>
      <c r="J58" s="37"/>
      <c r="K58" s="37"/>
      <c r="L58" s="38"/>
      <c r="M58" s="36"/>
      <c r="N58" s="37"/>
      <c r="O58" s="37"/>
      <c r="P58" s="39"/>
      <c r="Q58" s="544"/>
      <c r="R58" s="475"/>
      <c r="Y58" s="475"/>
    </row>
    <row r="59" spans="1:25">
      <c r="A59" s="10" t="s">
        <v>142</v>
      </c>
      <c r="B59" s="88" t="s">
        <v>208</v>
      </c>
      <c r="C59" s="36"/>
      <c r="D59" s="37"/>
      <c r="E59" s="38"/>
      <c r="F59" s="36"/>
      <c r="G59" s="37"/>
      <c r="H59" s="38"/>
      <c r="I59" s="36"/>
      <c r="J59" s="37"/>
      <c r="K59" s="37"/>
      <c r="L59" s="38"/>
      <c r="M59" s="36"/>
      <c r="N59" s="37"/>
      <c r="O59" s="37"/>
      <c r="P59" s="39"/>
      <c r="Q59" s="472"/>
      <c r="R59" s="475" t="e">
        <f t="shared" si="0"/>
        <v>#DIV/0!</v>
      </c>
      <c r="S59" s="3">
        <f t="shared" si="1"/>
        <v>0</v>
      </c>
      <c r="T59" s="3">
        <f t="shared" si="2"/>
        <v>0</v>
      </c>
      <c r="U59" s="3">
        <f t="shared" si="3"/>
        <v>0</v>
      </c>
      <c r="V59" s="3">
        <f t="shared" si="4"/>
        <v>0</v>
      </c>
      <c r="W59" s="3">
        <f t="shared" si="5"/>
        <v>0</v>
      </c>
      <c r="X59" s="3">
        <f t="shared" si="5"/>
        <v>0</v>
      </c>
      <c r="Y59" s="475"/>
    </row>
    <row r="60" spans="1:25">
      <c r="B60" s="465" t="s">
        <v>45</v>
      </c>
      <c r="C60" s="36"/>
      <c r="D60" s="37"/>
      <c r="E60" s="38"/>
      <c r="F60" s="36"/>
      <c r="G60" s="37"/>
      <c r="H60" s="38"/>
      <c r="I60" s="36"/>
      <c r="J60" s="37"/>
      <c r="K60" s="37"/>
      <c r="L60" s="38"/>
      <c r="M60" s="36"/>
      <c r="N60" s="37"/>
      <c r="O60" s="37"/>
      <c r="P60" s="39"/>
      <c r="Q60" s="472"/>
      <c r="R60" s="475" t="e">
        <f t="shared" si="0"/>
        <v>#DIV/0!</v>
      </c>
      <c r="Y60" s="475"/>
    </row>
    <row r="61" spans="1:25">
      <c r="A61" s="10" t="s">
        <v>122</v>
      </c>
      <c r="B61" s="465" t="s">
        <v>46</v>
      </c>
      <c r="C61" s="36"/>
      <c r="D61" s="37">
        <v>4439</v>
      </c>
      <c r="E61" s="38"/>
      <c r="F61" s="36"/>
      <c r="G61" s="37">
        <v>5175</v>
      </c>
      <c r="H61" s="38"/>
      <c r="I61" s="36">
        <v>812</v>
      </c>
      <c r="J61" s="37">
        <v>1805</v>
      </c>
      <c r="K61" s="37">
        <v>464</v>
      </c>
      <c r="L61" s="38">
        <v>1136</v>
      </c>
      <c r="M61" s="36">
        <v>1142</v>
      </c>
      <c r="N61" s="37">
        <v>151</v>
      </c>
      <c r="O61" s="37">
        <v>967</v>
      </c>
      <c r="P61" s="39">
        <v>2528</v>
      </c>
      <c r="Q61" s="472"/>
      <c r="R61" s="475">
        <f t="shared" si="0"/>
        <v>0.4066231133138094</v>
      </c>
      <c r="S61" s="3">
        <f t="shared" si="1"/>
        <v>5175</v>
      </c>
      <c r="T61" s="3">
        <f t="shared" si="2"/>
        <v>4439</v>
      </c>
      <c r="U61" s="3">
        <f t="shared" si="3"/>
        <v>4788</v>
      </c>
      <c r="V61" s="3">
        <f t="shared" si="4"/>
        <v>4217</v>
      </c>
      <c r="W61" s="3">
        <f t="shared" si="5"/>
        <v>-387</v>
      </c>
      <c r="X61" s="3">
        <f t="shared" si="5"/>
        <v>-222</v>
      </c>
      <c r="Y61" s="475"/>
    </row>
    <row r="62" spans="1:25">
      <c r="A62" s="10" t="s">
        <v>127</v>
      </c>
      <c r="B62" s="465" t="s">
        <v>47</v>
      </c>
      <c r="C62" s="18">
        <v>2</v>
      </c>
      <c r="D62" s="19">
        <v>0</v>
      </c>
      <c r="E62" s="20">
        <v>0</v>
      </c>
      <c r="F62" s="18">
        <v>106</v>
      </c>
      <c r="G62" s="19">
        <v>0</v>
      </c>
      <c r="H62" s="20">
        <v>0</v>
      </c>
      <c r="I62" s="18">
        <v>2</v>
      </c>
      <c r="J62" s="19">
        <v>0</v>
      </c>
      <c r="K62" s="19">
        <v>0</v>
      </c>
      <c r="L62" s="20">
        <v>0</v>
      </c>
      <c r="M62" s="18">
        <v>101</v>
      </c>
      <c r="N62" s="19">
        <v>0</v>
      </c>
      <c r="O62" s="19">
        <v>0</v>
      </c>
      <c r="P62" s="21">
        <v>5</v>
      </c>
      <c r="Q62" s="472"/>
      <c r="R62" s="475">
        <f t="shared" si="0"/>
        <v>0</v>
      </c>
      <c r="S62" s="3">
        <f t="shared" si="1"/>
        <v>106</v>
      </c>
      <c r="T62" s="3">
        <f t="shared" si="2"/>
        <v>2</v>
      </c>
      <c r="U62" s="3">
        <f t="shared" si="3"/>
        <v>106</v>
      </c>
      <c r="V62" s="3">
        <f t="shared" si="4"/>
        <v>2</v>
      </c>
      <c r="W62" s="3">
        <f t="shared" si="5"/>
        <v>0</v>
      </c>
      <c r="X62" s="3">
        <f t="shared" si="5"/>
        <v>0</v>
      </c>
      <c r="Y62" s="475"/>
    </row>
    <row r="63" spans="1:25">
      <c r="A63" s="10" t="s">
        <v>138</v>
      </c>
      <c r="B63" s="465" t="s">
        <v>48</v>
      </c>
      <c r="C63" s="18">
        <v>47</v>
      </c>
      <c r="D63" s="19">
        <v>180</v>
      </c>
      <c r="E63" s="20"/>
      <c r="F63" s="18">
        <v>52</v>
      </c>
      <c r="G63" s="19">
        <v>65</v>
      </c>
      <c r="H63" s="20"/>
      <c r="I63" s="18">
        <v>57</v>
      </c>
      <c r="J63" s="19">
        <v>150</v>
      </c>
      <c r="K63" s="19">
        <v>3</v>
      </c>
      <c r="L63" s="20">
        <v>16</v>
      </c>
      <c r="M63" s="18">
        <v>106</v>
      </c>
      <c r="N63" s="19">
        <v>1</v>
      </c>
      <c r="O63" s="19"/>
      <c r="P63" s="21">
        <v>41</v>
      </c>
      <c r="Q63" s="472"/>
      <c r="R63" s="475">
        <f t="shared" si="0"/>
        <v>0.66079295154185025</v>
      </c>
      <c r="S63" s="3">
        <f t="shared" si="1"/>
        <v>117</v>
      </c>
      <c r="T63" s="3">
        <f t="shared" si="2"/>
        <v>227</v>
      </c>
      <c r="U63" s="3">
        <f t="shared" si="3"/>
        <v>148</v>
      </c>
      <c r="V63" s="3">
        <f t="shared" si="4"/>
        <v>226</v>
      </c>
      <c r="W63" s="3">
        <f t="shared" si="5"/>
        <v>31</v>
      </c>
      <c r="X63" s="3">
        <f t="shared" si="5"/>
        <v>-1</v>
      </c>
      <c r="Y63" s="475"/>
    </row>
    <row r="64" spans="1:25">
      <c r="B64" s="541"/>
      <c r="C64" s="18"/>
      <c r="D64" s="19"/>
      <c r="E64" s="20"/>
      <c r="F64" s="18"/>
      <c r="G64" s="19"/>
      <c r="H64" s="20"/>
      <c r="I64" s="18"/>
      <c r="J64" s="19"/>
      <c r="K64" s="19"/>
      <c r="L64" s="20"/>
      <c r="M64" s="18"/>
      <c r="N64" s="19"/>
      <c r="O64" s="19"/>
      <c r="P64" s="21"/>
      <c r="Q64" s="544"/>
      <c r="R64" s="475"/>
      <c r="Y64" s="475"/>
    </row>
    <row r="65" spans="1:25">
      <c r="B65" s="465" t="s">
        <v>209</v>
      </c>
      <c r="C65" s="18"/>
      <c r="D65" s="19"/>
      <c r="E65" s="20"/>
      <c r="F65" s="18"/>
      <c r="G65" s="19"/>
      <c r="H65" s="20"/>
      <c r="I65" s="18"/>
      <c r="J65" s="19"/>
      <c r="K65" s="19"/>
      <c r="L65" s="20"/>
      <c r="M65" s="18"/>
      <c r="N65" s="19"/>
      <c r="O65" s="19"/>
      <c r="P65" s="21"/>
      <c r="Q65" s="472"/>
      <c r="R65" s="475" t="e">
        <f t="shared" si="0"/>
        <v>#DIV/0!</v>
      </c>
      <c r="Y65" s="475"/>
    </row>
    <row r="66" spans="1:25">
      <c r="A66" s="10" t="s">
        <v>122</v>
      </c>
      <c r="B66" s="465" t="s">
        <v>49</v>
      </c>
      <c r="C66" s="18">
        <v>3431</v>
      </c>
      <c r="D66" s="19">
        <v>338</v>
      </c>
      <c r="E66" s="20">
        <v>1625</v>
      </c>
      <c r="F66" s="18">
        <v>3872</v>
      </c>
      <c r="G66" s="19">
        <v>1962</v>
      </c>
      <c r="H66" s="20">
        <v>243</v>
      </c>
      <c r="I66" s="18">
        <v>3262</v>
      </c>
      <c r="J66" s="19">
        <v>117</v>
      </c>
      <c r="K66" s="19">
        <v>261</v>
      </c>
      <c r="L66" s="20">
        <v>116</v>
      </c>
      <c r="M66" s="18">
        <v>4632</v>
      </c>
      <c r="N66" s="19">
        <v>116</v>
      </c>
      <c r="O66" s="19">
        <v>30</v>
      </c>
      <c r="P66" s="21">
        <v>1061</v>
      </c>
      <c r="Q66" s="472"/>
      <c r="R66" s="475">
        <f t="shared" si="0"/>
        <v>2.1690767519466074E-2</v>
      </c>
      <c r="S66" s="3">
        <f t="shared" si="1"/>
        <v>6077</v>
      </c>
      <c r="T66" s="3">
        <f t="shared" si="2"/>
        <v>5394</v>
      </c>
      <c r="U66" s="3">
        <f t="shared" si="3"/>
        <v>5839</v>
      </c>
      <c r="V66" s="3">
        <f t="shared" si="4"/>
        <v>3756</v>
      </c>
      <c r="W66" s="3">
        <f t="shared" si="5"/>
        <v>-238</v>
      </c>
      <c r="X66" s="3">
        <f t="shared" si="5"/>
        <v>-1638</v>
      </c>
      <c r="Y66" s="475"/>
    </row>
    <row r="67" spans="1:25">
      <c r="B67" s="541"/>
      <c r="C67" s="18"/>
      <c r="D67" s="19"/>
      <c r="E67" s="20"/>
      <c r="F67" s="18"/>
      <c r="G67" s="19"/>
      <c r="H67" s="20"/>
      <c r="I67" s="18"/>
      <c r="J67" s="19"/>
      <c r="K67" s="19"/>
      <c r="L67" s="20"/>
      <c r="M67" s="18"/>
      <c r="N67" s="19"/>
      <c r="O67" s="19"/>
      <c r="P67" s="21"/>
      <c r="Q67" s="544"/>
      <c r="R67" s="475"/>
      <c r="Y67" s="475"/>
    </row>
    <row r="68" spans="1:25">
      <c r="B68" s="465" t="s">
        <v>210</v>
      </c>
      <c r="C68" s="18"/>
      <c r="D68" s="19"/>
      <c r="E68" s="20"/>
      <c r="F68" s="18"/>
      <c r="G68" s="19"/>
      <c r="H68" s="20"/>
      <c r="I68" s="18"/>
      <c r="J68" s="19"/>
      <c r="K68" s="19"/>
      <c r="L68" s="20"/>
      <c r="M68" s="18"/>
      <c r="N68" s="19"/>
      <c r="O68" s="19"/>
      <c r="P68" s="21"/>
      <c r="Q68" s="472"/>
      <c r="R68" s="475" t="e">
        <f t="shared" si="0"/>
        <v>#DIV/0!</v>
      </c>
      <c r="Y68" s="475"/>
    </row>
    <row r="69" spans="1:25" ht="14.4">
      <c r="B69" s="425" t="s">
        <v>246</v>
      </c>
      <c r="C69" s="41"/>
      <c r="D69" s="19"/>
      <c r="E69" s="20"/>
      <c r="F69" s="18"/>
      <c r="G69" s="19"/>
      <c r="H69" s="20"/>
      <c r="I69" s="18"/>
      <c r="J69" s="19"/>
      <c r="K69" s="19"/>
      <c r="L69" s="20"/>
      <c r="M69" s="18"/>
      <c r="N69" s="19"/>
      <c r="O69" s="19"/>
      <c r="P69" s="21"/>
      <c r="Q69" s="472"/>
      <c r="R69" s="475" t="e">
        <f t="shared" si="0"/>
        <v>#DIV/0!</v>
      </c>
      <c r="Y69" s="475"/>
    </row>
    <row r="70" spans="1:25">
      <c r="A70" s="10" t="s">
        <v>166</v>
      </c>
      <c r="B70" s="465" t="s">
        <v>211</v>
      </c>
      <c r="C70" s="40"/>
      <c r="D70" s="41"/>
      <c r="E70" s="42"/>
      <c r="F70" s="40"/>
      <c r="G70" s="41"/>
      <c r="H70" s="42"/>
      <c r="I70" s="40"/>
      <c r="J70" s="41"/>
      <c r="K70" s="41"/>
      <c r="L70" s="42"/>
      <c r="M70" s="40"/>
      <c r="N70" s="41"/>
      <c r="O70" s="41"/>
      <c r="P70" s="43"/>
      <c r="Q70" s="480"/>
      <c r="R70" s="475" t="e">
        <f t="shared" si="0"/>
        <v>#DIV/0!</v>
      </c>
      <c r="S70" s="3">
        <f t="shared" si="1"/>
        <v>0</v>
      </c>
      <c r="T70" s="3">
        <f t="shared" si="2"/>
        <v>0</v>
      </c>
      <c r="U70" s="3">
        <f t="shared" si="3"/>
        <v>0</v>
      </c>
      <c r="V70" s="3">
        <f t="shared" si="4"/>
        <v>0</v>
      </c>
      <c r="W70" s="3">
        <f t="shared" si="5"/>
        <v>0</v>
      </c>
      <c r="X70" s="3">
        <f t="shared" si="5"/>
        <v>0</v>
      </c>
      <c r="Y70" s="475"/>
    </row>
    <row r="71" spans="1:25">
      <c r="B71" s="465" t="s">
        <v>50</v>
      </c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480"/>
      <c r="R71" s="475" t="e">
        <f t="shared" si="0"/>
        <v>#DIV/0!</v>
      </c>
      <c r="Y71" s="475"/>
    </row>
    <row r="72" spans="1:25">
      <c r="B72" s="3" t="s">
        <v>233</v>
      </c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480"/>
      <c r="R72" s="475" t="e">
        <f t="shared" si="0"/>
        <v>#DIV/0!</v>
      </c>
      <c r="Y72" s="475"/>
    </row>
    <row r="73" spans="1:25">
      <c r="B73" s="3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480"/>
      <c r="R73" s="475"/>
      <c r="Y73" s="475"/>
    </row>
    <row r="74" spans="1:25">
      <c r="B74" s="3" t="s">
        <v>235</v>
      </c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480"/>
      <c r="R74" s="475" t="e">
        <f t="shared" si="0"/>
        <v>#DIV/0!</v>
      </c>
      <c r="Y74" s="475"/>
    </row>
    <row r="75" spans="1:25">
      <c r="A75" s="10" t="s">
        <v>142</v>
      </c>
      <c r="B75" s="465" t="s">
        <v>51</v>
      </c>
      <c r="C75" s="632" t="s">
        <v>155</v>
      </c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4"/>
      <c r="Q75" s="470"/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5"/>
        <v>0</v>
      </c>
      <c r="Y75" s="475"/>
    </row>
    <row r="76" spans="1:25">
      <c r="A76" s="10" t="s">
        <v>105</v>
      </c>
      <c r="B76" s="465" t="s">
        <v>52</v>
      </c>
      <c r="C76" s="28"/>
      <c r="D76" s="29"/>
      <c r="E76" s="44"/>
      <c r="F76" s="28"/>
      <c r="G76" s="29"/>
      <c r="H76" s="44"/>
      <c r="I76" s="28"/>
      <c r="J76" s="29"/>
      <c r="K76" s="29"/>
      <c r="L76" s="44"/>
      <c r="M76" s="28"/>
      <c r="N76" s="29"/>
      <c r="O76" s="29"/>
      <c r="P76" s="30"/>
      <c r="Q76" s="56"/>
      <c r="R76" s="475" t="e">
        <f t="shared" si="0"/>
        <v>#DIV/0!</v>
      </c>
      <c r="S76" s="3">
        <f t="shared" si="1"/>
        <v>0</v>
      </c>
      <c r="T76" s="3">
        <f t="shared" si="2"/>
        <v>0</v>
      </c>
      <c r="U76" s="3">
        <f t="shared" si="3"/>
        <v>0</v>
      </c>
      <c r="V76" s="3">
        <f t="shared" si="4"/>
        <v>0</v>
      </c>
      <c r="W76" s="3">
        <f t="shared" si="5"/>
        <v>0</v>
      </c>
      <c r="X76" s="3">
        <f t="shared" si="5"/>
        <v>0</v>
      </c>
      <c r="Y76" s="475"/>
    </row>
    <row r="77" spans="1:25">
      <c r="A77" s="10" t="s">
        <v>135</v>
      </c>
      <c r="B77" s="465" t="s">
        <v>53</v>
      </c>
      <c r="C77" s="18">
        <v>310</v>
      </c>
      <c r="D77" s="19">
        <v>33</v>
      </c>
      <c r="E77" s="20">
        <v>192</v>
      </c>
      <c r="F77" s="18">
        <v>277</v>
      </c>
      <c r="G77" s="19">
        <v>52</v>
      </c>
      <c r="H77" s="20">
        <v>15</v>
      </c>
      <c r="I77" s="18">
        <v>681</v>
      </c>
      <c r="J77" s="19">
        <v>13</v>
      </c>
      <c r="K77" s="19">
        <v>53</v>
      </c>
      <c r="L77" s="20">
        <v>4</v>
      </c>
      <c r="M77" s="18">
        <v>301</v>
      </c>
      <c r="N77" s="19">
        <v>6</v>
      </c>
      <c r="O77" s="19">
        <v>3</v>
      </c>
      <c r="P77" s="21">
        <v>31</v>
      </c>
      <c r="Q77" s="472"/>
      <c r="R77" s="475">
        <f t="shared" si="0"/>
        <v>2.4299065420560748E-2</v>
      </c>
      <c r="S77" s="3">
        <f t="shared" si="1"/>
        <v>344</v>
      </c>
      <c r="T77" s="3">
        <f t="shared" si="2"/>
        <v>535</v>
      </c>
      <c r="U77" s="3">
        <f t="shared" si="3"/>
        <v>341</v>
      </c>
      <c r="V77" s="3">
        <f t="shared" si="4"/>
        <v>751</v>
      </c>
      <c r="W77" s="3">
        <f t="shared" si="5"/>
        <v>-3</v>
      </c>
      <c r="X77" s="3">
        <f t="shared" si="5"/>
        <v>216</v>
      </c>
      <c r="Y77" s="475"/>
    </row>
    <row r="78" spans="1:25">
      <c r="A78" s="10" t="s">
        <v>127</v>
      </c>
      <c r="B78" s="465" t="s">
        <v>196</v>
      </c>
      <c r="C78" s="18">
        <v>735</v>
      </c>
      <c r="D78" s="19">
        <v>846</v>
      </c>
      <c r="E78" s="20">
        <v>0</v>
      </c>
      <c r="F78" s="18">
        <v>1469</v>
      </c>
      <c r="G78" s="19">
        <v>1702</v>
      </c>
      <c r="H78" s="20">
        <v>0</v>
      </c>
      <c r="I78" s="18">
        <v>742</v>
      </c>
      <c r="J78" s="19">
        <v>454</v>
      </c>
      <c r="K78" s="19">
        <v>214</v>
      </c>
      <c r="L78" s="20">
        <v>496</v>
      </c>
      <c r="M78" s="18">
        <v>641</v>
      </c>
      <c r="N78" s="19">
        <v>37</v>
      </c>
      <c r="O78" s="19">
        <v>22</v>
      </c>
      <c r="P78" s="21">
        <v>2653</v>
      </c>
      <c r="Q78" s="472"/>
      <c r="R78" s="475">
        <f t="shared" ref="R78:R94" si="6">J78/SUM(C78:E78)</f>
        <v>0.28716002530044277</v>
      </c>
      <c r="S78" s="3">
        <f t="shared" si="1"/>
        <v>3171</v>
      </c>
      <c r="T78" s="3">
        <f t="shared" si="2"/>
        <v>1581</v>
      </c>
      <c r="U78" s="3">
        <f t="shared" si="3"/>
        <v>3353</v>
      </c>
      <c r="V78" s="3">
        <f t="shared" si="4"/>
        <v>1906</v>
      </c>
      <c r="W78" s="3">
        <f t="shared" si="5"/>
        <v>182</v>
      </c>
      <c r="X78" s="3">
        <f t="shared" si="5"/>
        <v>325</v>
      </c>
      <c r="Y78" s="475"/>
    </row>
    <row r="79" spans="1:25">
      <c r="A79" s="10" t="s">
        <v>116</v>
      </c>
      <c r="B79" s="465" t="s">
        <v>54</v>
      </c>
      <c r="C79" s="18"/>
      <c r="D79" s="19"/>
      <c r="E79" s="20"/>
      <c r="F79" s="18"/>
      <c r="G79" s="19"/>
      <c r="H79" s="20"/>
      <c r="I79" s="18"/>
      <c r="J79" s="19"/>
      <c r="K79" s="19"/>
      <c r="L79" s="20"/>
      <c r="M79" s="18"/>
      <c r="N79" s="19"/>
      <c r="O79" s="19"/>
      <c r="P79" s="21"/>
      <c r="Q79" s="472"/>
      <c r="R79" s="475" t="e">
        <f t="shared" si="6"/>
        <v>#DIV/0!</v>
      </c>
      <c r="S79" s="3">
        <f t="shared" si="1"/>
        <v>0</v>
      </c>
      <c r="T79" s="3">
        <f t="shared" si="2"/>
        <v>0</v>
      </c>
      <c r="U79" s="3">
        <f t="shared" si="3"/>
        <v>0</v>
      </c>
      <c r="V79" s="3">
        <f t="shared" si="4"/>
        <v>0</v>
      </c>
      <c r="W79" s="3">
        <f t="shared" si="5"/>
        <v>0</v>
      </c>
      <c r="X79" s="3">
        <f t="shared" si="5"/>
        <v>0</v>
      </c>
      <c r="Y79" s="475"/>
    </row>
    <row r="80" spans="1:25">
      <c r="A80" s="10" t="s">
        <v>170</v>
      </c>
      <c r="B80" s="465" t="s">
        <v>55</v>
      </c>
      <c r="C80" s="632" t="s">
        <v>151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4"/>
      <c r="Q80" s="470"/>
      <c r="R80" s="475" t="e">
        <f t="shared" si="6"/>
        <v>#DIV/0!</v>
      </c>
      <c r="S80" s="3">
        <f t="shared" si="1"/>
        <v>0</v>
      </c>
      <c r="T80" s="3">
        <f t="shared" si="2"/>
        <v>0</v>
      </c>
      <c r="U80" s="3">
        <f t="shared" si="3"/>
        <v>0</v>
      </c>
      <c r="V80" s="3">
        <f t="shared" si="4"/>
        <v>0</v>
      </c>
      <c r="W80" s="3">
        <f t="shared" si="5"/>
        <v>0</v>
      </c>
      <c r="X80" s="3">
        <f t="shared" si="5"/>
        <v>0</v>
      </c>
      <c r="Y80" s="475"/>
    </row>
    <row r="81" spans="1:25">
      <c r="A81" s="10" t="s">
        <v>141</v>
      </c>
      <c r="B81" s="465" t="s">
        <v>56</v>
      </c>
      <c r="C81" s="18">
        <v>86</v>
      </c>
      <c r="D81" s="19">
        <v>22</v>
      </c>
      <c r="E81" s="20"/>
      <c r="F81" s="18">
        <v>37</v>
      </c>
      <c r="G81" s="19">
        <v>186</v>
      </c>
      <c r="H81" s="20"/>
      <c r="I81" s="18">
        <v>118</v>
      </c>
      <c r="J81" s="19">
        <v>1</v>
      </c>
      <c r="K81" s="19"/>
      <c r="L81" s="20">
        <v>5</v>
      </c>
      <c r="M81" s="18">
        <v>163</v>
      </c>
      <c r="N81" s="19">
        <v>2</v>
      </c>
      <c r="O81" s="19"/>
      <c r="P81" s="21">
        <v>8</v>
      </c>
      <c r="Q81" s="472"/>
      <c r="R81" s="475">
        <f t="shared" si="6"/>
        <v>9.2592592592592587E-3</v>
      </c>
      <c r="S81" s="3">
        <f t="shared" si="1"/>
        <v>223</v>
      </c>
      <c r="T81" s="3">
        <f t="shared" si="2"/>
        <v>108</v>
      </c>
      <c r="U81" s="3">
        <f t="shared" si="3"/>
        <v>173</v>
      </c>
      <c r="V81" s="3">
        <f t="shared" si="4"/>
        <v>124</v>
      </c>
      <c r="W81" s="3">
        <f t="shared" si="5"/>
        <v>-50</v>
      </c>
      <c r="X81" s="3">
        <f t="shared" si="5"/>
        <v>16</v>
      </c>
      <c r="Y81" s="475"/>
    </row>
    <row r="82" spans="1:25">
      <c r="B82" s="465" t="s">
        <v>57</v>
      </c>
      <c r="C82" s="18">
        <v>244</v>
      </c>
      <c r="D82" s="19">
        <v>0</v>
      </c>
      <c r="E82" s="20">
        <v>151</v>
      </c>
      <c r="F82" s="18">
        <v>223</v>
      </c>
      <c r="G82" s="19">
        <v>0</v>
      </c>
      <c r="H82" s="20">
        <v>9</v>
      </c>
      <c r="I82" s="18">
        <v>442</v>
      </c>
      <c r="J82" s="19">
        <v>0</v>
      </c>
      <c r="K82" s="19">
        <v>21</v>
      </c>
      <c r="L82" s="20">
        <v>0</v>
      </c>
      <c r="M82" s="18">
        <v>262</v>
      </c>
      <c r="N82" s="19">
        <v>0</v>
      </c>
      <c r="O82" s="19">
        <v>15</v>
      </c>
      <c r="P82" s="21">
        <v>0</v>
      </c>
      <c r="Q82" s="472"/>
      <c r="R82" s="475">
        <f t="shared" si="6"/>
        <v>0</v>
      </c>
      <c r="Y82" s="475"/>
    </row>
    <row r="83" spans="1:25">
      <c r="B83" s="3" t="s">
        <v>237</v>
      </c>
      <c r="C83" s="18"/>
      <c r="D83" s="19"/>
      <c r="E83" s="20"/>
      <c r="F83" s="18"/>
      <c r="G83" s="19"/>
      <c r="H83" s="20"/>
      <c r="I83" s="18"/>
      <c r="J83" s="19"/>
      <c r="K83" s="19"/>
      <c r="L83" s="20"/>
      <c r="M83" s="18"/>
      <c r="N83" s="19"/>
      <c r="O83" s="19"/>
      <c r="P83" s="21"/>
      <c r="Q83" s="472"/>
      <c r="R83" s="475" t="e">
        <f t="shared" si="6"/>
        <v>#DIV/0!</v>
      </c>
      <c r="Y83" s="475"/>
    </row>
    <row r="84" spans="1:25">
      <c r="A84" s="10" t="s">
        <v>101</v>
      </c>
      <c r="B84" s="465" t="s">
        <v>217</v>
      </c>
      <c r="R84" s="475" t="e">
        <f t="shared" si="6"/>
        <v>#DIV/0!</v>
      </c>
      <c r="S84" s="3">
        <f>SUM(F82:H82)</f>
        <v>232</v>
      </c>
      <c r="T84" s="3">
        <f>SUM(C82:E82)</f>
        <v>395</v>
      </c>
      <c r="U84" s="3">
        <f>SUM(M82:P82)</f>
        <v>277</v>
      </c>
      <c r="V84" s="3">
        <f>SUM(I82:L82)</f>
        <v>463</v>
      </c>
      <c r="W84" s="3">
        <f t="shared" si="5"/>
        <v>45</v>
      </c>
      <c r="X84" s="3">
        <f t="shared" si="5"/>
        <v>68</v>
      </c>
      <c r="Y84" s="475"/>
    </row>
    <row r="85" spans="1:25">
      <c r="A85" s="10" t="s">
        <v>131</v>
      </c>
      <c r="B85" s="465" t="s">
        <v>186</v>
      </c>
      <c r="C85" s="18"/>
      <c r="D85" s="19"/>
      <c r="E85" s="20"/>
      <c r="F85" s="18"/>
      <c r="G85" s="19"/>
      <c r="H85" s="20"/>
      <c r="I85" s="18"/>
      <c r="J85" s="19"/>
      <c r="K85" s="19"/>
      <c r="L85" s="20"/>
      <c r="M85" s="18"/>
      <c r="N85" s="19"/>
      <c r="O85" s="19"/>
      <c r="P85" s="21"/>
      <c r="Q85" s="472"/>
      <c r="R85" s="475" t="e">
        <f t="shared" si="6"/>
        <v>#DIV/0!</v>
      </c>
      <c r="S85" s="3">
        <f t="shared" si="1"/>
        <v>0</v>
      </c>
      <c r="T85" s="3">
        <f t="shared" si="2"/>
        <v>0</v>
      </c>
      <c r="U85" s="3">
        <f t="shared" si="3"/>
        <v>0</v>
      </c>
      <c r="V85" s="3">
        <f t="shared" si="4"/>
        <v>0</v>
      </c>
      <c r="W85" s="3">
        <f t="shared" si="5"/>
        <v>0</v>
      </c>
      <c r="X85" s="3">
        <f t="shared" si="5"/>
        <v>0</v>
      </c>
      <c r="Y85" s="475"/>
    </row>
    <row r="86" spans="1:25">
      <c r="B86" s="3" t="s">
        <v>241</v>
      </c>
      <c r="C86" s="18"/>
      <c r="D86" s="469"/>
      <c r="E86" s="20"/>
      <c r="F86" s="18"/>
      <c r="G86" s="469"/>
      <c r="H86" s="20"/>
      <c r="I86" s="18"/>
      <c r="J86" s="469"/>
      <c r="K86" s="469"/>
      <c r="L86" s="469"/>
      <c r="M86" s="18"/>
      <c r="N86" s="469"/>
      <c r="O86" s="469"/>
      <c r="P86" s="21"/>
      <c r="Q86" s="472"/>
      <c r="R86" s="475" t="e">
        <f t="shared" si="6"/>
        <v>#DIV/0!</v>
      </c>
      <c r="Y86" s="475"/>
    </row>
    <row r="87" spans="1:25">
      <c r="A87" s="10" t="s">
        <v>169</v>
      </c>
      <c r="B87" s="465" t="s">
        <v>59</v>
      </c>
      <c r="C87" s="40"/>
      <c r="E87" s="45"/>
      <c r="F87" s="40"/>
      <c r="H87" s="45"/>
      <c r="I87" s="18"/>
      <c r="M87" s="18"/>
      <c r="P87" s="21"/>
      <c r="Q87" s="472"/>
      <c r="R87" s="475" t="e">
        <f t="shared" si="6"/>
        <v>#DIV/0!</v>
      </c>
      <c r="S87" s="3">
        <f t="shared" si="1"/>
        <v>0</v>
      </c>
      <c r="T87" s="3">
        <f t="shared" si="2"/>
        <v>0</v>
      </c>
      <c r="U87" s="3">
        <f t="shared" si="3"/>
        <v>0</v>
      </c>
      <c r="V87" s="3">
        <f t="shared" si="4"/>
        <v>0</v>
      </c>
      <c r="W87" s="3">
        <f t="shared" si="5"/>
        <v>0</v>
      </c>
      <c r="X87" s="3">
        <f t="shared" si="5"/>
        <v>0</v>
      </c>
      <c r="Y87" s="475"/>
    </row>
    <row r="88" spans="1:25">
      <c r="A88" s="10" t="s">
        <v>125</v>
      </c>
      <c r="B88" s="465" t="s">
        <v>218</v>
      </c>
      <c r="C88" s="40"/>
      <c r="E88" s="46"/>
      <c r="F88" s="40"/>
      <c r="H88" s="46"/>
      <c r="I88" s="18"/>
      <c r="M88" s="18"/>
      <c r="P88" s="21"/>
      <c r="Q88" s="472"/>
      <c r="R88" s="475" t="e">
        <f t="shared" si="6"/>
        <v>#DIV/0!</v>
      </c>
      <c r="S88" s="3">
        <f t="shared" si="1"/>
        <v>0</v>
      </c>
      <c r="T88" s="3">
        <f t="shared" si="2"/>
        <v>0</v>
      </c>
      <c r="U88" s="3">
        <f t="shared" si="3"/>
        <v>0</v>
      </c>
      <c r="V88" s="3">
        <f t="shared" si="4"/>
        <v>0</v>
      </c>
      <c r="W88" s="3">
        <f t="shared" si="5"/>
        <v>0</v>
      </c>
      <c r="X88" s="3">
        <f t="shared" si="5"/>
        <v>0</v>
      </c>
      <c r="Y88" s="475"/>
    </row>
    <row r="89" spans="1:25">
      <c r="A89" s="10" t="s">
        <v>109</v>
      </c>
      <c r="B89" s="465" t="s">
        <v>156</v>
      </c>
      <c r="C89" s="18">
        <v>339</v>
      </c>
      <c r="D89" s="19">
        <v>2280</v>
      </c>
      <c r="E89" s="20">
        <v>11</v>
      </c>
      <c r="F89" s="18">
        <v>279</v>
      </c>
      <c r="G89" s="19">
        <v>3042</v>
      </c>
      <c r="H89" s="20">
        <v>0</v>
      </c>
      <c r="I89" s="18">
        <v>712</v>
      </c>
      <c r="J89" s="19">
        <v>1216</v>
      </c>
      <c r="K89" s="19">
        <v>176</v>
      </c>
      <c r="L89" s="20">
        <v>705</v>
      </c>
      <c r="M89" s="18">
        <v>1072</v>
      </c>
      <c r="N89" s="19">
        <v>95</v>
      </c>
      <c r="O89" s="19">
        <v>307</v>
      </c>
      <c r="P89" s="21">
        <v>1847</v>
      </c>
      <c r="Q89" s="472"/>
      <c r="R89" s="475">
        <f t="shared" si="6"/>
        <v>0.46235741444866918</v>
      </c>
      <c r="S89" s="3">
        <f t="shared" si="1"/>
        <v>3321</v>
      </c>
      <c r="T89" s="3">
        <f t="shared" si="2"/>
        <v>2630</v>
      </c>
      <c r="U89" s="3">
        <f t="shared" si="3"/>
        <v>3321</v>
      </c>
      <c r="V89" s="3">
        <f t="shared" si="4"/>
        <v>2809</v>
      </c>
      <c r="W89" s="3">
        <f t="shared" si="5"/>
        <v>0</v>
      </c>
      <c r="X89" s="3">
        <f t="shared" si="5"/>
        <v>179</v>
      </c>
      <c r="Y89" s="475"/>
    </row>
    <row r="90" spans="1:25">
      <c r="B90" s="3" t="s">
        <v>242</v>
      </c>
      <c r="C90" s="47"/>
      <c r="D90" s="48"/>
      <c r="E90" s="49"/>
      <c r="F90" s="47"/>
      <c r="G90" s="48"/>
      <c r="H90" s="49"/>
      <c r="I90" s="47"/>
      <c r="J90" s="48"/>
      <c r="K90" s="48"/>
      <c r="L90" s="49"/>
      <c r="M90" s="47"/>
      <c r="N90" s="48"/>
      <c r="O90" s="48"/>
      <c r="P90" s="50"/>
      <c r="Q90" s="472"/>
      <c r="R90" s="475" t="e">
        <f t="shared" si="6"/>
        <v>#DIV/0!</v>
      </c>
      <c r="Y90" s="475"/>
    </row>
    <row r="91" spans="1:25">
      <c r="A91" s="10" t="s">
        <v>107</v>
      </c>
      <c r="B91" s="465" t="s">
        <v>197</v>
      </c>
      <c r="C91" s="47">
        <v>1659</v>
      </c>
      <c r="D91" s="48">
        <v>2515</v>
      </c>
      <c r="E91" s="49">
        <v>0</v>
      </c>
      <c r="F91" s="47">
        <v>3945</v>
      </c>
      <c r="G91" s="48">
        <v>3260</v>
      </c>
      <c r="H91" s="49">
        <v>0</v>
      </c>
      <c r="I91" s="47">
        <v>1467</v>
      </c>
      <c r="J91" s="48">
        <v>880</v>
      </c>
      <c r="K91" s="48">
        <v>303</v>
      </c>
      <c r="L91" s="49">
        <v>1289</v>
      </c>
      <c r="M91" s="47">
        <v>1365</v>
      </c>
      <c r="N91" s="48">
        <v>80</v>
      </c>
      <c r="O91" s="48">
        <v>1126</v>
      </c>
      <c r="P91" s="50">
        <v>4812</v>
      </c>
      <c r="Q91" s="472"/>
      <c r="R91" s="475">
        <f t="shared" si="6"/>
        <v>0.21082894106372785</v>
      </c>
      <c r="S91" s="3">
        <f t="shared" si="1"/>
        <v>7205</v>
      </c>
      <c r="T91" s="3">
        <f t="shared" si="2"/>
        <v>4174</v>
      </c>
      <c r="U91" s="3">
        <f t="shared" si="3"/>
        <v>7383</v>
      </c>
      <c r="V91" s="3">
        <f t="shared" si="4"/>
        <v>3939</v>
      </c>
      <c r="W91" s="3">
        <f t="shared" si="5"/>
        <v>178</v>
      </c>
      <c r="X91" s="3">
        <f t="shared" si="5"/>
        <v>-235</v>
      </c>
      <c r="Y91" s="475"/>
    </row>
    <row r="92" spans="1:25">
      <c r="B92" s="541"/>
      <c r="C92" s="47"/>
      <c r="D92" s="48"/>
      <c r="E92" s="49"/>
      <c r="F92" s="47"/>
      <c r="G92" s="48"/>
      <c r="H92" s="49"/>
      <c r="I92" s="47"/>
      <c r="J92" s="48"/>
      <c r="K92" s="48"/>
      <c r="L92" s="49"/>
      <c r="M92" s="47"/>
      <c r="N92" s="48"/>
      <c r="O92" s="48"/>
      <c r="P92" s="50"/>
      <c r="Q92" s="544"/>
      <c r="R92" s="475"/>
      <c r="Y92" s="475"/>
    </row>
    <row r="93" spans="1:25">
      <c r="A93" s="10" t="s">
        <v>133</v>
      </c>
      <c r="B93" s="465" t="s">
        <v>62</v>
      </c>
      <c r="C93" s="51">
        <v>82</v>
      </c>
      <c r="D93" s="52">
        <v>585</v>
      </c>
      <c r="E93" s="53"/>
      <c r="F93" s="51">
        <v>158</v>
      </c>
      <c r="G93" s="52">
        <v>418</v>
      </c>
      <c r="H93" s="53"/>
      <c r="I93" s="51">
        <v>314</v>
      </c>
      <c r="J93" s="52">
        <v>186</v>
      </c>
      <c r="K93" s="52">
        <v>70</v>
      </c>
      <c r="L93" s="53">
        <v>87</v>
      </c>
      <c r="M93" s="51">
        <v>194</v>
      </c>
      <c r="N93" s="52">
        <v>6</v>
      </c>
      <c r="O93" s="52">
        <v>12</v>
      </c>
      <c r="P93" s="54">
        <v>206</v>
      </c>
      <c r="Q93" s="479"/>
      <c r="R93" s="475">
        <f t="shared" si="6"/>
        <v>0.27886056971514245</v>
      </c>
      <c r="S93" s="3">
        <f t="shared" si="1"/>
        <v>576</v>
      </c>
      <c r="T93" s="3">
        <f t="shared" si="2"/>
        <v>667</v>
      </c>
      <c r="U93" s="3">
        <f t="shared" si="3"/>
        <v>418</v>
      </c>
      <c r="V93" s="3">
        <f t="shared" si="4"/>
        <v>657</v>
      </c>
      <c r="W93" s="3">
        <f t="shared" si="5"/>
        <v>-158</v>
      </c>
      <c r="X93" s="3">
        <f t="shared" si="5"/>
        <v>-10</v>
      </c>
      <c r="Y93" s="475"/>
    </row>
    <row r="94" spans="1:25"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72"/>
      <c r="R94" s="475" t="e">
        <f t="shared" si="6"/>
        <v>#DIV/0!</v>
      </c>
      <c r="Y94" s="475"/>
    </row>
    <row r="95" spans="1:25">
      <c r="A95" s="3"/>
      <c r="B95" s="13" t="s">
        <v>63</v>
      </c>
      <c r="C95" s="55">
        <f t="shared" ref="C95:P95" si="7">SUM(C9:C93)</f>
        <v>14068</v>
      </c>
      <c r="D95" s="55">
        <f t="shared" si="7"/>
        <v>25256</v>
      </c>
      <c r="E95" s="55">
        <f t="shared" si="7"/>
        <v>2757</v>
      </c>
      <c r="F95" s="55">
        <f t="shared" si="7"/>
        <v>20532</v>
      </c>
      <c r="G95" s="55">
        <f t="shared" si="7"/>
        <v>27913</v>
      </c>
      <c r="H95" s="55">
        <f t="shared" si="7"/>
        <v>2148</v>
      </c>
      <c r="I95" s="55">
        <f t="shared" si="7"/>
        <v>17358</v>
      </c>
      <c r="J95" s="55">
        <f t="shared" si="7"/>
        <v>12371</v>
      </c>
      <c r="K95" s="55">
        <f t="shared" si="7"/>
        <v>2895</v>
      </c>
      <c r="L95" s="55">
        <f t="shared" si="7"/>
        <v>8754</v>
      </c>
      <c r="M95" s="55">
        <f t="shared" si="7"/>
        <v>21651</v>
      </c>
      <c r="N95" s="55">
        <f t="shared" si="7"/>
        <v>832</v>
      </c>
      <c r="O95" s="55">
        <f t="shared" si="7"/>
        <v>2989</v>
      </c>
      <c r="P95" s="55">
        <f t="shared" si="7"/>
        <v>25244</v>
      </c>
      <c r="Q95" s="474"/>
    </row>
    <row r="96" spans="1:25">
      <c r="A96" s="3"/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0.29398065635322357</v>
      </c>
      <c r="K96" s="474"/>
      <c r="L96" s="474"/>
      <c r="M96" s="474"/>
      <c r="N96" s="474"/>
      <c r="O96" s="474"/>
      <c r="P96" s="474"/>
      <c r="Q96" s="474"/>
    </row>
    <row r="97" spans="1:17" s="509" customFormat="1" ht="10.199999999999999">
      <c r="A97" s="507"/>
      <c r="B97" s="508"/>
      <c r="E97" s="510"/>
      <c r="H97" s="510"/>
      <c r="K97" s="510"/>
      <c r="O97" s="510"/>
    </row>
    <row r="98" spans="1:17">
      <c r="B98" s="499"/>
      <c r="E98" s="501">
        <f>E95/(SUM(C95:E95))</f>
        <v>6.5516503885363939E-2</v>
      </c>
      <c r="H98" s="501">
        <f>H95/(SUM(F95:H95))</f>
        <v>4.2456466309568515E-2</v>
      </c>
      <c r="J98" s="511"/>
      <c r="K98" s="501">
        <f>K95/(SUM(I95:L95))</f>
        <v>6.9964715549325734E-2</v>
      </c>
      <c r="O98" s="501">
        <f>O95/(SUM(M95:P95))</f>
        <v>5.8936035964981467E-2</v>
      </c>
    </row>
    <row r="99" spans="1:17">
      <c r="A99" s="3"/>
      <c r="B99" s="499"/>
      <c r="C99" s="500"/>
      <c r="D99" s="500"/>
      <c r="E99" s="516">
        <f>E66/E95</f>
        <v>0.58940877765687338</v>
      </c>
      <c r="F99" s="514" t="s">
        <v>281</v>
      </c>
      <c r="G99" s="500"/>
      <c r="H99" s="500"/>
      <c r="I99" s="500"/>
      <c r="J99" s="487"/>
      <c r="K99" s="500"/>
      <c r="L99" s="500"/>
      <c r="M99" s="500"/>
      <c r="N99" s="500"/>
      <c r="O99" s="500"/>
      <c r="P99" s="500"/>
      <c r="Q99" s="500"/>
    </row>
    <row r="100" spans="1:17">
      <c r="A100" s="3"/>
      <c r="B100" s="499"/>
      <c r="C100" s="500"/>
      <c r="D100" s="500"/>
      <c r="E100" s="500"/>
      <c r="F100" s="500"/>
      <c r="G100" s="500"/>
      <c r="H100" s="500"/>
      <c r="I100" s="500"/>
      <c r="J100" s="487"/>
      <c r="K100" s="500"/>
      <c r="L100" s="500"/>
      <c r="M100" s="500"/>
      <c r="N100" s="500"/>
      <c r="O100" s="500"/>
      <c r="P100" s="500"/>
      <c r="Q100" s="500"/>
    </row>
    <row r="101" spans="1:17">
      <c r="C101" s="467"/>
      <c r="D101" s="56">
        <v>1</v>
      </c>
      <c r="E101" s="630" t="s">
        <v>158</v>
      </c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470"/>
    </row>
    <row r="102" spans="1:17">
      <c r="C102" s="469"/>
      <c r="D102" s="56">
        <v>2</v>
      </c>
      <c r="E102" s="630" t="s">
        <v>159</v>
      </c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470"/>
    </row>
    <row r="103" spans="1:17">
      <c r="D103" s="57" t="s">
        <v>67</v>
      </c>
      <c r="E103" s="631" t="s">
        <v>79</v>
      </c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471"/>
    </row>
    <row r="104" spans="1:17">
      <c r="A104" s="10" t="s">
        <v>124</v>
      </c>
      <c r="D104" s="57" t="s">
        <v>160</v>
      </c>
      <c r="E104" s="3" t="s">
        <v>161</v>
      </c>
    </row>
    <row r="105" spans="1:17">
      <c r="A105" s="10" t="s">
        <v>120</v>
      </c>
    </row>
    <row r="106" spans="1:17">
      <c r="A106" s="10" t="s">
        <v>109</v>
      </c>
    </row>
    <row r="110" spans="1:17">
      <c r="A110" s="10" t="s">
        <v>138</v>
      </c>
    </row>
    <row r="111" spans="1:17">
      <c r="A111" s="10" t="s">
        <v>116</v>
      </c>
    </row>
    <row r="112" spans="1:17">
      <c r="A112" s="10" t="s">
        <v>140</v>
      </c>
    </row>
    <row r="113" spans="1:1">
      <c r="A113" s="10" t="s">
        <v>101</v>
      </c>
    </row>
    <row r="114" spans="1:1">
      <c r="A114" s="10" t="s">
        <v>97</v>
      </c>
    </row>
    <row r="115" spans="1:1">
      <c r="A115" s="10" t="s">
        <v>141</v>
      </c>
    </row>
    <row r="116" spans="1:1">
      <c r="A116" s="10" t="s">
        <v>142</v>
      </c>
    </row>
    <row r="117" spans="1:1">
      <c r="A117" s="10" t="s">
        <v>127</v>
      </c>
    </row>
    <row r="118" spans="1:1">
      <c r="A118" s="10" t="s">
        <v>143</v>
      </c>
    </row>
    <row r="119" spans="1:1">
      <c r="A119" s="10" t="s">
        <v>133</v>
      </c>
    </row>
    <row r="124" spans="1:1">
      <c r="A124" s="10" t="s">
        <v>111</v>
      </c>
    </row>
    <row r="125" spans="1:1">
      <c r="A125" s="10" t="s">
        <v>111</v>
      </c>
    </row>
    <row r="126" spans="1:1">
      <c r="A126" s="10" t="s">
        <v>112</v>
      </c>
    </row>
    <row r="130" spans="1:1">
      <c r="A130" s="10" t="s">
        <v>114</v>
      </c>
    </row>
    <row r="131" spans="1:1">
      <c r="A131" s="10" t="s">
        <v>103</v>
      </c>
    </row>
    <row r="132" spans="1:1">
      <c r="A132" s="10" t="s">
        <v>107</v>
      </c>
    </row>
    <row r="133" spans="1:1">
      <c r="A133" s="10" t="s">
        <v>101</v>
      </c>
    </row>
    <row r="134" spans="1:1">
      <c r="A134" s="10" t="s">
        <v>144</v>
      </c>
    </row>
    <row r="135" spans="1:1">
      <c r="A135" s="10" t="s">
        <v>105</v>
      </c>
    </row>
    <row r="136" spans="1:1">
      <c r="A136" s="10" t="s">
        <v>99</v>
      </c>
    </row>
    <row r="137" spans="1:1">
      <c r="A137" s="10" t="s">
        <v>145</v>
      </c>
    </row>
    <row r="138" spans="1:1">
      <c r="A138" s="10" t="s">
        <v>111</v>
      </c>
    </row>
    <row r="139" spans="1:1">
      <c r="A139" s="10" t="s">
        <v>129</v>
      </c>
    </row>
    <row r="140" spans="1:1">
      <c r="A140" s="10" t="s">
        <v>135</v>
      </c>
    </row>
    <row r="141" spans="1:1">
      <c r="A141" s="10" t="s">
        <v>142</v>
      </c>
    </row>
    <row r="142" spans="1:1">
      <c r="A142" s="10" t="s">
        <v>122</v>
      </c>
    </row>
    <row r="143" spans="1:1">
      <c r="A143" s="10" t="s">
        <v>127</v>
      </c>
    </row>
    <row r="144" spans="1:1">
      <c r="A144" s="10" t="s">
        <v>138</v>
      </c>
    </row>
    <row r="145" spans="1:1">
      <c r="A145" s="10" t="s">
        <v>122</v>
      </c>
    </row>
    <row r="146" spans="1:1">
      <c r="A146" s="10" t="s">
        <v>142</v>
      </c>
    </row>
    <row r="147" spans="1:1">
      <c r="A147" s="10" t="s">
        <v>114</v>
      </c>
    </row>
    <row r="148" spans="1:1">
      <c r="A148" s="10" t="s">
        <v>105</v>
      </c>
    </row>
    <row r="149" spans="1:1">
      <c r="A149" s="10" t="s">
        <v>127</v>
      </c>
    </row>
    <row r="152" spans="1:1">
      <c r="A152" s="10" t="s">
        <v>107</v>
      </c>
    </row>
    <row r="153" spans="1:1">
      <c r="A153" s="10" t="s">
        <v>116</v>
      </c>
    </row>
    <row r="154" spans="1:1">
      <c r="A154" s="10" t="s">
        <v>141</v>
      </c>
    </row>
    <row r="158" spans="1:1">
      <c r="A158" s="10" t="s">
        <v>101</v>
      </c>
    </row>
    <row r="159" spans="1:1">
      <c r="A159" s="10" t="s">
        <v>131</v>
      </c>
    </row>
    <row r="160" spans="1:1">
      <c r="A160" s="10" t="s">
        <v>125</v>
      </c>
    </row>
    <row r="161" spans="1:1">
      <c r="A161" s="10" t="s">
        <v>109</v>
      </c>
    </row>
    <row r="162" spans="1:1">
      <c r="A162" s="10" t="s">
        <v>133</v>
      </c>
    </row>
  </sheetData>
  <mergeCells count="13">
    <mergeCell ref="B1:B2"/>
    <mergeCell ref="C1:H1"/>
    <mergeCell ref="I1:P1"/>
    <mergeCell ref="C2:E2"/>
    <mergeCell ref="F2:H2"/>
    <mergeCell ref="I2:L2"/>
    <mergeCell ref="M2:P2"/>
    <mergeCell ref="E103:P103"/>
    <mergeCell ref="E101:P101"/>
    <mergeCell ref="C80:P80"/>
    <mergeCell ref="C75:P75"/>
    <mergeCell ref="C32:P32"/>
    <mergeCell ref="E102:P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workbookViewId="0">
      <pane ySplit="3" topLeftCell="A27" activePane="bottomLeft" state="frozen"/>
      <selection activeCell="A8" sqref="A8:XFD8"/>
      <selection pane="bottomLeft" activeCell="A8" sqref="A8:XFD8"/>
    </sheetView>
  </sheetViews>
  <sheetFormatPr defaultRowHeight="13.2"/>
  <cols>
    <col min="1" max="1" width="10.44140625" style="10" customWidth="1"/>
    <col min="2" max="2" width="31.6640625" style="3" customWidth="1"/>
    <col min="3" max="4" width="5.77734375" style="3" customWidth="1"/>
    <col min="5" max="5" width="6.21875" style="3" customWidth="1"/>
    <col min="6" max="9" width="5.77734375" style="3" customWidth="1"/>
    <col min="10" max="10" width="8.5546875" style="3" customWidth="1"/>
    <col min="11" max="17" width="5.77734375" style="3" customWidth="1"/>
    <col min="18" max="16384" width="8.88671875" style="3"/>
  </cols>
  <sheetData>
    <row r="1" spans="1:25" ht="14.4" customHeight="1" thickBot="1">
      <c r="B1" s="623" t="s">
        <v>254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5" ht="13.95" customHeight="1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  <c r="Q2" s="472"/>
    </row>
    <row r="3" spans="1:25" ht="75.599999999999994">
      <c r="A3" s="10" t="s">
        <v>87</v>
      </c>
      <c r="B3" s="11" t="s">
        <v>177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 t="s">
        <v>282</v>
      </c>
    </row>
    <row r="4" spans="1:25" ht="13.8">
      <c r="B4" s="11"/>
      <c r="C4" s="306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S4" s="4"/>
      <c r="T4" s="4"/>
      <c r="U4" s="4"/>
      <c r="V4" s="4"/>
      <c r="W4" s="4"/>
      <c r="X4" s="4"/>
      <c r="Y4" s="4"/>
    </row>
    <row r="5" spans="1:25" ht="13.8">
      <c r="B5" s="11"/>
      <c r="C5" s="306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S5" s="4"/>
      <c r="T5" s="4"/>
      <c r="U5" s="4"/>
      <c r="V5" s="4"/>
      <c r="W5" s="4"/>
      <c r="X5" s="4"/>
      <c r="Y5" s="4"/>
    </row>
    <row r="6" spans="1:25" ht="13.8">
      <c r="B6" s="11"/>
      <c r="C6" s="306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S6" s="3">
        <f>SUM(F6:H6)</f>
        <v>0</v>
      </c>
      <c r="T6" s="3">
        <f>SUM(C6:E6)</f>
        <v>0</v>
      </c>
      <c r="U6" s="3">
        <f>SUM(M6:P6)</f>
        <v>0</v>
      </c>
      <c r="V6" s="3">
        <f>SUM(I6:L6)</f>
        <v>0</v>
      </c>
      <c r="W6" s="3">
        <f>U6-S6</f>
        <v>0</v>
      </c>
      <c r="X6" s="3">
        <f>V6-T6</f>
        <v>0</v>
      </c>
      <c r="Y6" s="475" t="e">
        <f>M6/S6</f>
        <v>#DIV/0!</v>
      </c>
    </row>
    <row r="7" spans="1:25" ht="13.8">
      <c r="B7" s="11"/>
      <c r="C7" s="306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S7" s="3">
        <f>SUM(F7:H7)</f>
        <v>0</v>
      </c>
      <c r="T7" s="3">
        <f>SUM(C7:E7)</f>
        <v>0</v>
      </c>
      <c r="U7" s="3">
        <f>SUM(M7:P7)</f>
        <v>0</v>
      </c>
      <c r="V7" s="3">
        <f>SUM(I7:L7)</f>
        <v>0</v>
      </c>
      <c r="W7" s="3">
        <f>U7-S7</f>
        <v>0</v>
      </c>
      <c r="X7" s="3">
        <f>V7-T7</f>
        <v>0</v>
      </c>
      <c r="Y7" s="475" t="e">
        <f>M7/S7</f>
        <v>#DIV/0!</v>
      </c>
    </row>
    <row r="8" spans="1:25" s="495" customFormat="1" ht="13.8">
      <c r="A8" s="519"/>
      <c r="B8" s="561"/>
      <c r="C8" s="565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S8" s="495">
        <f t="shared" ref="S8:S78" si="1">SUM(F8:H8)</f>
        <v>0</v>
      </c>
      <c r="T8" s="495">
        <f t="shared" ref="T8:T78" si="2">SUM(C8:E8)</f>
        <v>0</v>
      </c>
      <c r="U8" s="495">
        <f t="shared" ref="U8:U78" si="3">SUM(M8:P8)</f>
        <v>0</v>
      </c>
      <c r="V8" s="495">
        <f t="shared" ref="V8:V78" si="4">SUM(I8:L8)</f>
        <v>0</v>
      </c>
      <c r="W8" s="495">
        <f t="shared" ref="W8:X78" si="5">U8-S8</f>
        <v>0</v>
      </c>
      <c r="X8" s="495">
        <f t="shared" si="5"/>
        <v>0</v>
      </c>
      <c r="Y8" s="526" t="e">
        <f t="shared" ref="Y8:Y78" si="6">M8/S8</f>
        <v>#DIV/0!</v>
      </c>
    </row>
    <row r="9" spans="1:25">
      <c r="A9" s="10" t="s">
        <v>124</v>
      </c>
      <c r="B9" s="465" t="s">
        <v>12</v>
      </c>
      <c r="C9" s="18"/>
      <c r="D9" s="19"/>
      <c r="E9" s="20"/>
      <c r="F9" s="18"/>
      <c r="G9" s="19"/>
      <c r="H9" s="20"/>
      <c r="I9" s="18"/>
      <c r="J9" s="19"/>
      <c r="K9" s="19"/>
      <c r="L9" s="20"/>
      <c r="M9" s="18"/>
      <c r="N9" s="19"/>
      <c r="O9" s="19"/>
      <c r="P9" s="21"/>
      <c r="Q9" s="472"/>
      <c r="R9" s="475" t="e">
        <f t="shared" si="0"/>
        <v>#DIV/0!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5"/>
        <v>0</v>
      </c>
      <c r="Y9" s="475" t="e">
        <f t="shared" si="6"/>
        <v>#DIV/0!</v>
      </c>
    </row>
    <row r="10" spans="1:25">
      <c r="B10" s="465"/>
      <c r="C10" s="18"/>
      <c r="D10" s="19"/>
      <c r="E10" s="20"/>
      <c r="F10" s="18"/>
      <c r="G10" s="19"/>
      <c r="H10" s="20"/>
      <c r="I10" s="18"/>
      <c r="J10" s="19"/>
      <c r="K10" s="19"/>
      <c r="L10" s="20"/>
      <c r="M10" s="18"/>
      <c r="N10" s="19"/>
      <c r="O10" s="19"/>
      <c r="P10" s="21"/>
      <c r="Q10" s="472"/>
      <c r="R10" s="475" t="e">
        <f t="shared" si="0"/>
        <v>#DIV/0!</v>
      </c>
      <c r="S10" s="3">
        <f t="shared" si="1"/>
        <v>0</v>
      </c>
      <c r="T10" s="3">
        <f t="shared" si="2"/>
        <v>0</v>
      </c>
      <c r="U10" s="3">
        <f t="shared" si="3"/>
        <v>0</v>
      </c>
      <c r="V10" s="3">
        <f t="shared" si="4"/>
        <v>0</v>
      </c>
      <c r="W10" s="3">
        <f t="shared" si="5"/>
        <v>0</v>
      </c>
      <c r="X10" s="3">
        <f t="shared" si="5"/>
        <v>0</v>
      </c>
      <c r="Y10" s="475" t="e">
        <f t="shared" si="6"/>
        <v>#DIV/0!</v>
      </c>
    </row>
    <row r="11" spans="1:25">
      <c r="B11" s="465"/>
      <c r="C11" s="18"/>
      <c r="D11" s="19"/>
      <c r="E11" s="20"/>
      <c r="F11" s="18"/>
      <c r="G11" s="19"/>
      <c r="H11" s="20"/>
      <c r="I11" s="18"/>
      <c r="J11" s="19"/>
      <c r="K11" s="19"/>
      <c r="L11" s="20"/>
      <c r="M11" s="18"/>
      <c r="N11" s="19"/>
      <c r="O11" s="19"/>
      <c r="P11" s="21"/>
      <c r="Q11" s="472"/>
      <c r="R11" s="475" t="e">
        <f t="shared" si="0"/>
        <v>#DIV/0!</v>
      </c>
      <c r="S11" s="3">
        <f t="shared" si="1"/>
        <v>0</v>
      </c>
      <c r="T11" s="3">
        <f t="shared" si="2"/>
        <v>0</v>
      </c>
      <c r="U11" s="3">
        <f t="shared" si="3"/>
        <v>0</v>
      </c>
      <c r="V11" s="3">
        <f t="shared" si="4"/>
        <v>0</v>
      </c>
      <c r="W11" s="3">
        <f t="shared" si="5"/>
        <v>0</v>
      </c>
      <c r="X11" s="3">
        <f t="shared" si="5"/>
        <v>0</v>
      </c>
      <c r="Y11" s="475" t="e">
        <f t="shared" si="6"/>
        <v>#DIV/0!</v>
      </c>
    </row>
    <row r="12" spans="1:25">
      <c r="A12" s="10" t="s">
        <v>120</v>
      </c>
      <c r="B12" s="465" t="s">
        <v>178</v>
      </c>
      <c r="C12" s="18">
        <v>296</v>
      </c>
      <c r="D12" s="19">
        <v>451</v>
      </c>
      <c r="E12" s="20"/>
      <c r="F12" s="18">
        <v>284</v>
      </c>
      <c r="G12" s="19">
        <v>452</v>
      </c>
      <c r="H12" s="20"/>
      <c r="I12" s="18">
        <v>204</v>
      </c>
      <c r="J12" s="19">
        <v>245</v>
      </c>
      <c r="K12" s="19">
        <v>27</v>
      </c>
      <c r="L12" s="20">
        <v>247</v>
      </c>
      <c r="M12" s="18">
        <v>256</v>
      </c>
      <c r="N12" s="19">
        <v>15</v>
      </c>
      <c r="O12" s="19">
        <v>2</v>
      </c>
      <c r="P12" s="21">
        <v>381</v>
      </c>
      <c r="Q12" s="472"/>
      <c r="R12" s="475">
        <f t="shared" si="0"/>
        <v>0.32797858099062921</v>
      </c>
      <c r="S12" s="3">
        <f t="shared" si="1"/>
        <v>736</v>
      </c>
      <c r="T12" s="3">
        <f t="shared" si="2"/>
        <v>747</v>
      </c>
      <c r="U12" s="3">
        <f t="shared" si="3"/>
        <v>654</v>
      </c>
      <c r="V12" s="3">
        <f t="shared" si="4"/>
        <v>723</v>
      </c>
      <c r="W12" s="3">
        <f t="shared" si="5"/>
        <v>-82</v>
      </c>
      <c r="X12" s="3">
        <f t="shared" si="5"/>
        <v>-24</v>
      </c>
      <c r="Y12" s="475">
        <f t="shared" si="6"/>
        <v>0.34782608695652173</v>
      </c>
    </row>
    <row r="13" spans="1:25">
      <c r="A13" s="10" t="s">
        <v>109</v>
      </c>
      <c r="B13" s="465" t="s">
        <v>148</v>
      </c>
      <c r="C13" s="22">
        <v>2</v>
      </c>
      <c r="D13" s="23">
        <v>2</v>
      </c>
      <c r="E13" s="24">
        <v>2</v>
      </c>
      <c r="F13" s="18">
        <v>457</v>
      </c>
      <c r="G13" s="19">
        <v>724</v>
      </c>
      <c r="H13" s="20">
        <v>1847</v>
      </c>
      <c r="I13" s="22">
        <v>2</v>
      </c>
      <c r="J13" s="23">
        <v>2</v>
      </c>
      <c r="K13" s="23">
        <v>2</v>
      </c>
      <c r="L13" s="24">
        <v>2</v>
      </c>
      <c r="M13" s="18">
        <v>2846</v>
      </c>
      <c r="N13" s="19">
        <v>1</v>
      </c>
      <c r="O13" s="19">
        <v>4</v>
      </c>
      <c r="P13" s="21">
        <v>136</v>
      </c>
      <c r="Q13" s="472"/>
      <c r="R13" s="475">
        <f t="shared" si="0"/>
        <v>0.33333333333333331</v>
      </c>
      <c r="S13" s="3">
        <f t="shared" si="1"/>
        <v>3028</v>
      </c>
      <c r="T13" s="3">
        <f t="shared" si="2"/>
        <v>6</v>
      </c>
      <c r="U13" s="3">
        <f t="shared" si="3"/>
        <v>2987</v>
      </c>
      <c r="V13" s="3">
        <f t="shared" si="4"/>
        <v>8</v>
      </c>
      <c r="W13" s="3">
        <f t="shared" si="5"/>
        <v>-41</v>
      </c>
      <c r="X13" s="3">
        <f t="shared" si="5"/>
        <v>2</v>
      </c>
      <c r="Y13" s="475">
        <f t="shared" si="6"/>
        <v>0.939894319682959</v>
      </c>
    </row>
    <row r="14" spans="1:25">
      <c r="B14" s="465"/>
      <c r="C14" s="22"/>
      <c r="D14" s="23"/>
      <c r="E14" s="24"/>
      <c r="F14" s="18"/>
      <c r="G14" s="19"/>
      <c r="H14" s="20"/>
      <c r="I14" s="22"/>
      <c r="J14" s="23"/>
      <c r="K14" s="23"/>
      <c r="L14" s="24"/>
      <c r="M14" s="18"/>
      <c r="N14" s="19"/>
      <c r="O14" s="19"/>
      <c r="P14" s="21"/>
      <c r="Q14" s="472"/>
      <c r="R14" s="475" t="e">
        <f t="shared" si="0"/>
        <v>#DIV/0!</v>
      </c>
      <c r="S14" s="3">
        <f t="shared" si="1"/>
        <v>0</v>
      </c>
      <c r="T14" s="3">
        <f t="shared" si="2"/>
        <v>0</v>
      </c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5"/>
        <v>0</v>
      </c>
      <c r="Y14" s="475" t="e">
        <f t="shared" si="6"/>
        <v>#DIV/0!</v>
      </c>
    </row>
    <row r="15" spans="1:25">
      <c r="B15" s="465"/>
      <c r="C15" s="22"/>
      <c r="D15" s="23"/>
      <c r="E15" s="24"/>
      <c r="F15" s="18"/>
      <c r="G15" s="19"/>
      <c r="H15" s="20"/>
      <c r="I15" s="22"/>
      <c r="J15" s="23"/>
      <c r="K15" s="23"/>
      <c r="L15" s="24"/>
      <c r="M15" s="18"/>
      <c r="N15" s="19"/>
      <c r="O15" s="19"/>
      <c r="P15" s="21"/>
      <c r="Q15" s="472"/>
      <c r="R15" s="475" t="e">
        <f t="shared" si="0"/>
        <v>#DIV/0!</v>
      </c>
      <c r="S15" s="3">
        <f t="shared" si="1"/>
        <v>0</v>
      </c>
      <c r="T15" s="3">
        <f t="shared" si="2"/>
        <v>0</v>
      </c>
      <c r="U15" s="3">
        <f t="shared" si="3"/>
        <v>0</v>
      </c>
      <c r="V15" s="3">
        <f t="shared" si="4"/>
        <v>0</v>
      </c>
      <c r="W15" s="3">
        <f t="shared" si="5"/>
        <v>0</v>
      </c>
      <c r="X15" s="3">
        <f t="shared" si="5"/>
        <v>0</v>
      </c>
      <c r="Y15" s="475" t="e">
        <f t="shared" si="6"/>
        <v>#DIV/0!</v>
      </c>
    </row>
    <row r="16" spans="1:25">
      <c r="A16" s="10" t="s">
        <v>138</v>
      </c>
      <c r="B16" s="465" t="s">
        <v>149</v>
      </c>
      <c r="C16" s="18">
        <v>208</v>
      </c>
      <c r="D16" s="19">
        <v>1649</v>
      </c>
      <c r="E16" s="20">
        <v>0</v>
      </c>
      <c r="F16" s="18">
        <v>0</v>
      </c>
      <c r="G16" s="19">
        <v>13</v>
      </c>
      <c r="H16" s="20">
        <v>0</v>
      </c>
      <c r="I16" s="18">
        <v>684</v>
      </c>
      <c r="J16" s="19">
        <v>840</v>
      </c>
      <c r="K16" s="19">
        <v>194</v>
      </c>
      <c r="L16" s="20">
        <v>264</v>
      </c>
      <c r="M16" s="18">
        <v>7</v>
      </c>
      <c r="N16" s="19">
        <v>0</v>
      </c>
      <c r="O16" s="19">
        <v>0</v>
      </c>
      <c r="P16" s="21">
        <v>6</v>
      </c>
      <c r="Q16" s="472"/>
      <c r="R16" s="475">
        <f t="shared" si="0"/>
        <v>0.45234248788368336</v>
      </c>
      <c r="S16" s="3">
        <f t="shared" si="1"/>
        <v>13</v>
      </c>
      <c r="T16" s="3">
        <f t="shared" si="2"/>
        <v>1857</v>
      </c>
      <c r="U16" s="3">
        <f t="shared" si="3"/>
        <v>13</v>
      </c>
      <c r="V16" s="3">
        <f t="shared" si="4"/>
        <v>1982</v>
      </c>
      <c r="W16" s="3">
        <f t="shared" si="5"/>
        <v>0</v>
      </c>
      <c r="X16" s="3">
        <f t="shared" si="5"/>
        <v>125</v>
      </c>
      <c r="Y16" s="475">
        <f t="shared" si="6"/>
        <v>0.53846153846153844</v>
      </c>
    </row>
    <row r="17" spans="1:25">
      <c r="A17" s="10" t="s">
        <v>116</v>
      </c>
      <c r="B17" s="465" t="s">
        <v>15</v>
      </c>
      <c r="C17" s="18">
        <v>183</v>
      </c>
      <c r="D17" s="19">
        <v>316</v>
      </c>
      <c r="E17" s="20">
        <v>36</v>
      </c>
      <c r="F17" s="18">
        <v>168</v>
      </c>
      <c r="G17" s="19">
        <v>342</v>
      </c>
      <c r="H17" s="20">
        <v>0</v>
      </c>
      <c r="I17" s="18">
        <v>213</v>
      </c>
      <c r="J17" s="19">
        <v>183</v>
      </c>
      <c r="K17" s="19">
        <v>40</v>
      </c>
      <c r="L17" s="20">
        <v>70</v>
      </c>
      <c r="M17" s="18">
        <v>250</v>
      </c>
      <c r="N17" s="19">
        <v>3</v>
      </c>
      <c r="O17" s="19">
        <v>2</v>
      </c>
      <c r="P17" s="21">
        <v>200</v>
      </c>
      <c r="Q17" s="472"/>
      <c r="R17" s="475">
        <f t="shared" si="0"/>
        <v>0.34205607476635513</v>
      </c>
      <c r="S17" s="3">
        <f t="shared" si="1"/>
        <v>510</v>
      </c>
      <c r="T17" s="3">
        <f t="shared" si="2"/>
        <v>535</v>
      </c>
      <c r="U17" s="3">
        <f t="shared" si="3"/>
        <v>455</v>
      </c>
      <c r="V17" s="3">
        <f t="shared" si="4"/>
        <v>506</v>
      </c>
      <c r="W17" s="3">
        <f t="shared" si="5"/>
        <v>-55</v>
      </c>
      <c r="X17" s="3">
        <f t="shared" si="5"/>
        <v>-29</v>
      </c>
      <c r="Y17" s="475">
        <f t="shared" si="6"/>
        <v>0.49019607843137253</v>
      </c>
    </row>
    <row r="18" spans="1:25">
      <c r="A18" s="10" t="s">
        <v>140</v>
      </c>
      <c r="B18" s="465" t="s">
        <v>16</v>
      </c>
      <c r="C18" s="18">
        <v>136</v>
      </c>
      <c r="D18" s="19">
        <v>432</v>
      </c>
      <c r="E18" s="20">
        <v>0</v>
      </c>
      <c r="F18" s="18">
        <v>6</v>
      </c>
      <c r="G18" s="19">
        <v>7</v>
      </c>
      <c r="H18" s="20">
        <v>0</v>
      </c>
      <c r="I18" s="18">
        <v>226</v>
      </c>
      <c r="J18" s="19">
        <v>206</v>
      </c>
      <c r="K18" s="19" t="s">
        <v>179</v>
      </c>
      <c r="L18" s="20">
        <v>64</v>
      </c>
      <c r="M18" s="18">
        <v>1</v>
      </c>
      <c r="N18" s="19">
        <v>1</v>
      </c>
      <c r="O18" s="19" t="s">
        <v>179</v>
      </c>
      <c r="P18" s="21">
        <v>31</v>
      </c>
      <c r="Q18" s="472"/>
      <c r="R18" s="475">
        <f t="shared" si="0"/>
        <v>0.36267605633802819</v>
      </c>
      <c r="S18" s="3">
        <f t="shared" si="1"/>
        <v>13</v>
      </c>
      <c r="T18" s="3">
        <f t="shared" si="2"/>
        <v>568</v>
      </c>
      <c r="U18" s="3">
        <f t="shared" si="3"/>
        <v>33</v>
      </c>
      <c r="V18" s="3">
        <f t="shared" si="4"/>
        <v>496</v>
      </c>
      <c r="W18" s="3">
        <f t="shared" si="5"/>
        <v>20</v>
      </c>
      <c r="X18" s="3">
        <f t="shared" si="5"/>
        <v>-72</v>
      </c>
      <c r="Y18" s="475">
        <f t="shared" si="6"/>
        <v>7.6923076923076927E-2</v>
      </c>
    </row>
    <row r="19" spans="1:25">
      <c r="A19" s="10" t="s">
        <v>140</v>
      </c>
      <c r="B19" s="465" t="s">
        <v>150</v>
      </c>
      <c r="C19" s="18"/>
      <c r="D19" s="19"/>
      <c r="E19" s="20"/>
      <c r="F19" s="18"/>
      <c r="G19" s="19"/>
      <c r="H19" s="20"/>
      <c r="I19" s="18"/>
      <c r="J19" s="19"/>
      <c r="K19" s="19"/>
      <c r="L19" s="20"/>
      <c r="M19" s="18"/>
      <c r="N19" s="19"/>
      <c r="O19" s="19"/>
      <c r="P19" s="21"/>
      <c r="Q19" s="472"/>
      <c r="R19" s="475" t="e">
        <f t="shared" si="0"/>
        <v>#DIV/0!</v>
      </c>
      <c r="S19" s="3">
        <f t="shared" si="1"/>
        <v>0</v>
      </c>
      <c r="T19" s="3">
        <f t="shared" si="2"/>
        <v>0</v>
      </c>
      <c r="U19" s="3">
        <f t="shared" si="3"/>
        <v>0</v>
      </c>
      <c r="V19" s="3">
        <f t="shared" si="4"/>
        <v>0</v>
      </c>
      <c r="W19" s="3">
        <f t="shared" si="5"/>
        <v>0</v>
      </c>
      <c r="X19" s="3">
        <f t="shared" si="5"/>
        <v>0</v>
      </c>
      <c r="Y19" s="475" t="e">
        <f t="shared" si="6"/>
        <v>#DIV/0!</v>
      </c>
    </row>
    <row r="20" spans="1:25">
      <c r="B20" s="465"/>
      <c r="C20" s="18"/>
      <c r="D20" s="19"/>
      <c r="E20" s="20"/>
      <c r="F20" s="18"/>
      <c r="G20" s="19"/>
      <c r="H20" s="20"/>
      <c r="I20" s="18"/>
      <c r="J20" s="19"/>
      <c r="K20" s="19"/>
      <c r="L20" s="20"/>
      <c r="M20" s="18"/>
      <c r="N20" s="19"/>
      <c r="O20" s="19"/>
      <c r="P20" s="21"/>
      <c r="Q20" s="472"/>
      <c r="R20" s="475" t="e">
        <f t="shared" si="0"/>
        <v>#DIV/0!</v>
      </c>
      <c r="S20" s="3">
        <f t="shared" si="1"/>
        <v>0</v>
      </c>
      <c r="T20" s="3">
        <f t="shared" si="2"/>
        <v>0</v>
      </c>
      <c r="U20" s="3">
        <f t="shared" si="3"/>
        <v>0</v>
      </c>
      <c r="V20" s="3">
        <f t="shared" si="4"/>
        <v>0</v>
      </c>
      <c r="W20" s="3">
        <f t="shared" si="5"/>
        <v>0</v>
      </c>
      <c r="X20" s="3">
        <f t="shared" si="5"/>
        <v>0</v>
      </c>
      <c r="Y20" s="475" t="e">
        <f t="shared" si="6"/>
        <v>#DIV/0!</v>
      </c>
    </row>
    <row r="21" spans="1:25">
      <c r="A21" s="10" t="s">
        <v>97</v>
      </c>
      <c r="B21" s="465" t="s">
        <v>17</v>
      </c>
      <c r="C21" s="18">
        <v>533</v>
      </c>
      <c r="D21" s="19">
        <v>523</v>
      </c>
      <c r="E21" s="20">
        <v>0</v>
      </c>
      <c r="F21" s="18">
        <v>1600</v>
      </c>
      <c r="G21" s="19"/>
      <c r="H21" s="20">
        <v>0</v>
      </c>
      <c r="I21" s="18">
        <v>383</v>
      </c>
      <c r="J21" s="19">
        <v>236</v>
      </c>
      <c r="K21" s="19">
        <v>194</v>
      </c>
      <c r="L21" s="20">
        <v>225</v>
      </c>
      <c r="M21" s="18">
        <v>365</v>
      </c>
      <c r="N21" s="19">
        <v>0</v>
      </c>
      <c r="O21" s="19">
        <v>192</v>
      </c>
      <c r="P21" s="21">
        <v>1023</v>
      </c>
      <c r="Q21" s="472"/>
      <c r="R21" s="475">
        <f t="shared" si="0"/>
        <v>0.22348484848484848</v>
      </c>
      <c r="S21" s="3">
        <f t="shared" si="1"/>
        <v>1600</v>
      </c>
      <c r="T21" s="3">
        <f t="shared" si="2"/>
        <v>1056</v>
      </c>
      <c r="U21" s="3">
        <f t="shared" si="3"/>
        <v>1580</v>
      </c>
      <c r="V21" s="3">
        <f t="shared" si="4"/>
        <v>1038</v>
      </c>
      <c r="W21" s="3">
        <f t="shared" si="5"/>
        <v>-20</v>
      </c>
      <c r="X21" s="3">
        <f t="shared" si="5"/>
        <v>-18</v>
      </c>
      <c r="Y21" s="475">
        <f t="shared" si="6"/>
        <v>0.22812499999999999</v>
      </c>
    </row>
    <row r="22" spans="1:25">
      <c r="A22" s="10" t="s">
        <v>141</v>
      </c>
      <c r="B22" s="465" t="s">
        <v>18</v>
      </c>
      <c r="C22" s="18">
        <v>60</v>
      </c>
      <c r="D22" s="19">
        <v>120</v>
      </c>
      <c r="E22" s="20">
        <v>0</v>
      </c>
      <c r="F22" s="18">
        <v>0</v>
      </c>
      <c r="G22" s="19">
        <v>0</v>
      </c>
      <c r="H22" s="20">
        <v>0</v>
      </c>
      <c r="I22" s="18">
        <v>80</v>
      </c>
      <c r="J22" s="19">
        <v>70</v>
      </c>
      <c r="K22" s="19">
        <v>30</v>
      </c>
      <c r="L22" s="20">
        <v>40</v>
      </c>
      <c r="M22" s="18">
        <v>0</v>
      </c>
      <c r="N22" s="19">
        <v>0</v>
      </c>
      <c r="O22" s="19">
        <v>0</v>
      </c>
      <c r="P22" s="21">
        <v>0</v>
      </c>
      <c r="Q22" s="472"/>
      <c r="R22" s="475">
        <f>J22/SUM(C22:E22)</f>
        <v>0.3888888888888889</v>
      </c>
      <c r="S22" s="3">
        <f t="shared" si="1"/>
        <v>0</v>
      </c>
      <c r="T22" s="3">
        <f t="shared" si="2"/>
        <v>180</v>
      </c>
      <c r="U22" s="3">
        <f t="shared" si="3"/>
        <v>0</v>
      </c>
      <c r="V22" s="3">
        <f t="shared" si="4"/>
        <v>220</v>
      </c>
      <c r="W22" s="3">
        <f t="shared" si="5"/>
        <v>0</v>
      </c>
      <c r="X22" s="3">
        <f t="shared" si="5"/>
        <v>40</v>
      </c>
      <c r="Y22" s="475" t="e">
        <f t="shared" si="6"/>
        <v>#DIV/0!</v>
      </c>
    </row>
    <row r="23" spans="1:25">
      <c r="A23" s="10" t="s">
        <v>101</v>
      </c>
      <c r="B23" s="465" t="s">
        <v>19</v>
      </c>
      <c r="C23" s="18"/>
      <c r="D23" s="19"/>
      <c r="E23" s="20"/>
      <c r="F23" s="18">
        <v>0</v>
      </c>
      <c r="G23" s="19">
        <v>660</v>
      </c>
      <c r="H23" s="20"/>
      <c r="I23" s="18"/>
      <c r="J23" s="19"/>
      <c r="K23" s="19"/>
      <c r="L23" s="20"/>
      <c r="M23" s="18">
        <v>637</v>
      </c>
      <c r="N23" s="19"/>
      <c r="O23" s="19"/>
      <c r="P23" s="21"/>
      <c r="Q23" s="472"/>
      <c r="R23" s="475" t="e">
        <f t="shared" si="0"/>
        <v>#DIV/0!</v>
      </c>
      <c r="S23" s="3">
        <f t="shared" si="1"/>
        <v>660</v>
      </c>
      <c r="T23" s="3">
        <f t="shared" si="2"/>
        <v>0</v>
      </c>
      <c r="U23" s="3">
        <f t="shared" si="3"/>
        <v>637</v>
      </c>
      <c r="V23" s="3">
        <f t="shared" si="4"/>
        <v>0</v>
      </c>
      <c r="W23" s="3">
        <f t="shared" si="5"/>
        <v>-23</v>
      </c>
      <c r="X23" s="3">
        <f t="shared" si="5"/>
        <v>0</v>
      </c>
      <c r="Y23" s="475">
        <f t="shared" si="6"/>
        <v>0.9651515151515152</v>
      </c>
    </row>
    <row r="24" spans="1:25">
      <c r="A24" s="10" t="s">
        <v>142</v>
      </c>
      <c r="B24" s="465" t="s">
        <v>20</v>
      </c>
      <c r="C24" s="18"/>
      <c r="D24" s="19"/>
      <c r="E24" s="20"/>
      <c r="F24" s="25"/>
      <c r="G24" s="26"/>
      <c r="H24" s="27"/>
      <c r="I24" s="18"/>
      <c r="J24" s="19"/>
      <c r="K24" s="19"/>
      <c r="L24" s="20"/>
      <c r="M24" s="28"/>
      <c r="N24" s="29"/>
      <c r="O24" s="29"/>
      <c r="P24" s="30"/>
      <c r="Q24" s="56"/>
      <c r="R24" s="475" t="e">
        <f t="shared" si="0"/>
        <v>#DIV/0!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0</v>
      </c>
      <c r="W24" s="3">
        <f t="shared" si="5"/>
        <v>0</v>
      </c>
      <c r="X24" s="3">
        <f t="shared" si="5"/>
        <v>0</v>
      </c>
      <c r="Y24" s="475" t="e">
        <f t="shared" si="6"/>
        <v>#DIV/0!</v>
      </c>
    </row>
    <row r="25" spans="1:25">
      <c r="B25" s="541"/>
      <c r="C25" s="18"/>
      <c r="D25" s="19"/>
      <c r="E25" s="20"/>
      <c r="F25" s="31"/>
      <c r="G25" s="26"/>
      <c r="H25" s="27"/>
      <c r="I25" s="18"/>
      <c r="J25" s="19"/>
      <c r="K25" s="19"/>
      <c r="L25" s="20"/>
      <c r="M25" s="28"/>
      <c r="N25" s="29"/>
      <c r="O25" s="29"/>
      <c r="P25" s="30"/>
      <c r="Q25" s="56"/>
      <c r="R25" s="475"/>
      <c r="Y25" s="475"/>
    </row>
    <row r="26" spans="1:25">
      <c r="B26" s="541"/>
      <c r="C26" s="18"/>
      <c r="D26" s="19"/>
      <c r="E26" s="20"/>
      <c r="F26" s="31"/>
      <c r="G26" s="26"/>
      <c r="H26" s="27"/>
      <c r="I26" s="18"/>
      <c r="J26" s="19"/>
      <c r="K26" s="19"/>
      <c r="L26" s="20"/>
      <c r="M26" s="28"/>
      <c r="N26" s="29"/>
      <c r="O26" s="29"/>
      <c r="P26" s="30"/>
      <c r="Q26" s="56"/>
      <c r="R26" s="475"/>
      <c r="Y26" s="475"/>
    </row>
    <row r="27" spans="1:25">
      <c r="A27" s="10" t="s">
        <v>127</v>
      </c>
      <c r="B27" s="465"/>
      <c r="C27" s="18"/>
      <c r="D27" s="19"/>
      <c r="E27" s="20"/>
      <c r="F27" s="31"/>
      <c r="G27" s="26"/>
      <c r="H27" s="27"/>
      <c r="I27" s="18"/>
      <c r="J27" s="19"/>
      <c r="K27" s="19"/>
      <c r="L27" s="20"/>
      <c r="M27" s="28"/>
      <c r="N27" s="29"/>
      <c r="O27" s="29"/>
      <c r="P27" s="30"/>
      <c r="Q27" s="56"/>
      <c r="R27" s="475" t="e">
        <f t="shared" si="0"/>
        <v>#DIV/0!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0</v>
      </c>
      <c r="W27" s="3">
        <f t="shared" si="5"/>
        <v>0</v>
      </c>
      <c r="X27" s="3">
        <f t="shared" si="5"/>
        <v>0</v>
      </c>
      <c r="Y27" s="475" t="e">
        <f t="shared" si="6"/>
        <v>#DIV/0!</v>
      </c>
    </row>
    <row r="28" spans="1:25">
      <c r="A28" s="10" t="s">
        <v>133</v>
      </c>
      <c r="B28" s="465"/>
      <c r="C28" s="18"/>
      <c r="D28" s="19"/>
      <c r="E28" s="20"/>
      <c r="F28" s="31"/>
      <c r="G28" s="26"/>
      <c r="H28" s="27"/>
      <c r="I28" s="18"/>
      <c r="J28" s="19"/>
      <c r="K28" s="19"/>
      <c r="L28" s="20"/>
      <c r="M28" s="28"/>
      <c r="N28" s="29"/>
      <c r="O28" s="29"/>
      <c r="P28" s="30"/>
      <c r="Q28" s="56"/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5"/>
        <v>0</v>
      </c>
      <c r="Y28" s="475" t="e">
        <f t="shared" si="6"/>
        <v>#DIV/0!</v>
      </c>
    </row>
    <row r="29" spans="1:25">
      <c r="A29" s="10" t="s">
        <v>138</v>
      </c>
      <c r="B29" s="465" t="s">
        <v>23</v>
      </c>
      <c r="C29" s="18">
        <v>92</v>
      </c>
      <c r="D29" s="19"/>
      <c r="E29" s="21">
        <v>910</v>
      </c>
      <c r="F29" s="64">
        <v>2</v>
      </c>
      <c r="G29" s="23">
        <v>2</v>
      </c>
      <c r="H29" s="24">
        <v>2</v>
      </c>
      <c r="I29" s="18">
        <v>973</v>
      </c>
      <c r="J29" s="19"/>
      <c r="K29" s="19">
        <v>13</v>
      </c>
      <c r="L29" s="20">
        <v>0</v>
      </c>
      <c r="M29" s="22">
        <v>2</v>
      </c>
      <c r="N29" s="23">
        <v>2</v>
      </c>
      <c r="O29" s="23">
        <v>2</v>
      </c>
      <c r="P29" s="32">
        <v>2</v>
      </c>
      <c r="Q29" s="478"/>
      <c r="R29" s="475">
        <f t="shared" si="0"/>
        <v>0</v>
      </c>
      <c r="S29" s="3">
        <f t="shared" si="1"/>
        <v>6</v>
      </c>
      <c r="T29" s="3">
        <f t="shared" si="2"/>
        <v>1002</v>
      </c>
      <c r="U29" s="3">
        <f t="shared" si="3"/>
        <v>8</v>
      </c>
      <c r="V29" s="3">
        <f t="shared" si="4"/>
        <v>986</v>
      </c>
      <c r="W29" s="3">
        <f t="shared" si="5"/>
        <v>2</v>
      </c>
      <c r="X29" s="3">
        <f t="shared" si="5"/>
        <v>-16</v>
      </c>
      <c r="Y29" s="475">
        <f t="shared" si="6"/>
        <v>0.33333333333333331</v>
      </c>
    </row>
    <row r="30" spans="1:25">
      <c r="A30" s="10" t="s">
        <v>111</v>
      </c>
      <c r="B30" s="465" t="s">
        <v>24</v>
      </c>
      <c r="C30" s="18">
        <v>38</v>
      </c>
      <c r="D30" s="19">
        <v>228</v>
      </c>
      <c r="E30" s="20">
        <v>0</v>
      </c>
      <c r="F30" s="18">
        <v>54</v>
      </c>
      <c r="G30" s="19">
        <v>242</v>
      </c>
      <c r="H30" s="20">
        <v>0</v>
      </c>
      <c r="I30" s="18">
        <v>117</v>
      </c>
      <c r="J30" s="19">
        <v>124</v>
      </c>
      <c r="K30" s="19">
        <v>14</v>
      </c>
      <c r="L30" s="20">
        <v>1</v>
      </c>
      <c r="M30" s="18">
        <v>266</v>
      </c>
      <c r="N30" s="19">
        <v>11</v>
      </c>
      <c r="O30" s="19">
        <v>0</v>
      </c>
      <c r="P30" s="21">
        <v>3</v>
      </c>
      <c r="Q30" s="472"/>
      <c r="R30" s="475">
        <f t="shared" si="0"/>
        <v>0.46616541353383456</v>
      </c>
      <c r="S30" s="3">
        <f t="shared" si="1"/>
        <v>296</v>
      </c>
      <c r="T30" s="3">
        <f t="shared" si="2"/>
        <v>266</v>
      </c>
      <c r="U30" s="3">
        <f t="shared" si="3"/>
        <v>280</v>
      </c>
      <c r="V30" s="3">
        <f t="shared" si="4"/>
        <v>256</v>
      </c>
      <c r="W30" s="3">
        <f t="shared" si="5"/>
        <v>-16</v>
      </c>
      <c r="X30" s="3">
        <f t="shared" si="5"/>
        <v>-10</v>
      </c>
      <c r="Y30" s="475">
        <f t="shared" si="6"/>
        <v>0.89864864864864868</v>
      </c>
    </row>
    <row r="31" spans="1:25">
      <c r="B31" s="46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72"/>
      <c r="R31" s="475" t="e">
        <f t="shared" si="0"/>
        <v>#DIV/0!</v>
      </c>
      <c r="S31" s="3">
        <f t="shared" si="1"/>
        <v>0</v>
      </c>
      <c r="T31" s="3">
        <f t="shared" si="2"/>
        <v>0</v>
      </c>
      <c r="U31" s="3">
        <f t="shared" si="3"/>
        <v>0</v>
      </c>
      <c r="V31" s="3">
        <f t="shared" si="4"/>
        <v>0</v>
      </c>
      <c r="W31" s="3">
        <f t="shared" si="5"/>
        <v>0</v>
      </c>
      <c r="X31" s="3">
        <f t="shared" si="5"/>
        <v>0</v>
      </c>
      <c r="Y31" s="475" t="e">
        <f t="shared" si="6"/>
        <v>#DIV/0!</v>
      </c>
    </row>
    <row r="32" spans="1:25">
      <c r="A32" s="10" t="s">
        <v>167</v>
      </c>
      <c r="B32" s="465" t="s">
        <v>25</v>
      </c>
      <c r="C32" s="632" t="s">
        <v>151</v>
      </c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470"/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5"/>
        <v>0</v>
      </c>
      <c r="Y32" s="475" t="e">
        <f t="shared" si="6"/>
        <v>#DIV/0!</v>
      </c>
    </row>
    <row r="33" spans="1:25">
      <c r="B33" s="465"/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6"/>
      <c r="Q33" s="470"/>
      <c r="R33" s="475" t="e">
        <f t="shared" si="0"/>
        <v>#DIV/0!</v>
      </c>
      <c r="S33" s="3">
        <f t="shared" si="1"/>
        <v>0</v>
      </c>
      <c r="T33" s="3">
        <f t="shared" si="2"/>
        <v>0</v>
      </c>
      <c r="U33" s="3">
        <f t="shared" si="3"/>
        <v>0</v>
      </c>
      <c r="V33" s="3">
        <f t="shared" si="4"/>
        <v>0</v>
      </c>
      <c r="W33" s="3">
        <f t="shared" si="5"/>
        <v>0</v>
      </c>
      <c r="X33" s="3">
        <f t="shared" si="5"/>
        <v>0</v>
      </c>
      <c r="Y33" s="475" t="e">
        <f t="shared" si="6"/>
        <v>#DIV/0!</v>
      </c>
    </row>
    <row r="34" spans="1:25" s="495" customFormat="1">
      <c r="A34" s="519" t="s">
        <v>111</v>
      </c>
      <c r="B34" s="520" t="s">
        <v>27</v>
      </c>
      <c r="C34" s="521">
        <v>532</v>
      </c>
      <c r="D34" s="522">
        <v>0</v>
      </c>
      <c r="E34" s="523">
        <v>521</v>
      </c>
      <c r="F34" s="521">
        <v>1259</v>
      </c>
      <c r="G34" s="522">
        <v>0</v>
      </c>
      <c r="H34" s="523">
        <v>275</v>
      </c>
      <c r="I34" s="521">
        <v>693</v>
      </c>
      <c r="J34" s="522">
        <v>15</v>
      </c>
      <c r="K34" s="522">
        <v>90</v>
      </c>
      <c r="L34" s="523">
        <v>280</v>
      </c>
      <c r="M34" s="521">
        <v>988</v>
      </c>
      <c r="N34" s="522">
        <v>13</v>
      </c>
      <c r="O34" s="522">
        <v>18</v>
      </c>
      <c r="P34" s="524">
        <v>571</v>
      </c>
      <c r="Q34" s="525"/>
      <c r="R34" s="526">
        <f t="shared" si="0"/>
        <v>1.4245014245014245E-2</v>
      </c>
      <c r="S34" s="495">
        <f t="shared" si="1"/>
        <v>1534</v>
      </c>
      <c r="T34" s="495">
        <f t="shared" si="2"/>
        <v>1053</v>
      </c>
      <c r="U34" s="495">
        <f t="shared" si="3"/>
        <v>1590</v>
      </c>
      <c r="V34" s="495">
        <f t="shared" si="4"/>
        <v>1078</v>
      </c>
      <c r="W34" s="495">
        <f t="shared" si="5"/>
        <v>56</v>
      </c>
      <c r="X34" s="495">
        <f t="shared" si="5"/>
        <v>25</v>
      </c>
      <c r="Y34" s="526">
        <f t="shared" si="6"/>
        <v>0.64406779661016944</v>
      </c>
    </row>
    <row r="35" spans="1:25">
      <c r="B35" s="465"/>
      <c r="C35" s="469"/>
      <c r="D35" s="469"/>
      <c r="E35" s="34"/>
      <c r="F35" s="18"/>
      <c r="G35" s="19"/>
      <c r="H35" s="20"/>
      <c r="I35" s="18"/>
      <c r="J35" s="19"/>
      <c r="K35" s="19"/>
      <c r="L35" s="20"/>
      <c r="M35" s="18"/>
      <c r="N35" s="19"/>
      <c r="O35" s="19"/>
      <c r="P35" s="21"/>
      <c r="Q35" s="472"/>
      <c r="R35" s="475" t="e">
        <f t="shared" si="0"/>
        <v>#DIV/0!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3">
        <f t="shared" si="5"/>
        <v>0</v>
      </c>
      <c r="Y35" s="475" t="e">
        <f t="shared" si="6"/>
        <v>#DIV/0!</v>
      </c>
    </row>
    <row r="36" spans="1:25">
      <c r="A36" s="10" t="s">
        <v>168</v>
      </c>
      <c r="B36" s="465" t="s">
        <v>28</v>
      </c>
      <c r="C36" s="3" t="s">
        <v>180</v>
      </c>
      <c r="D36" s="3" t="s">
        <v>181</v>
      </c>
      <c r="E36" s="18" t="s">
        <v>182</v>
      </c>
      <c r="F36" s="22">
        <v>2</v>
      </c>
      <c r="G36" s="23">
        <v>2</v>
      </c>
      <c r="H36" s="24">
        <v>2</v>
      </c>
      <c r="I36" s="18"/>
      <c r="J36" s="19"/>
      <c r="K36" s="19"/>
      <c r="L36" s="20"/>
      <c r="M36" s="22">
        <v>2</v>
      </c>
      <c r="N36" s="23">
        <v>2</v>
      </c>
      <c r="O36" s="23">
        <v>2</v>
      </c>
      <c r="P36" s="32">
        <v>2</v>
      </c>
      <c r="Q36" s="478"/>
      <c r="R36" s="475" t="e">
        <f t="shared" si="0"/>
        <v>#DIV/0!</v>
      </c>
      <c r="S36" s="3">
        <f t="shared" si="1"/>
        <v>6</v>
      </c>
      <c r="T36" s="3">
        <f t="shared" si="2"/>
        <v>0</v>
      </c>
      <c r="U36" s="3">
        <f t="shared" si="3"/>
        <v>8</v>
      </c>
      <c r="V36" s="3">
        <f t="shared" si="4"/>
        <v>0</v>
      </c>
      <c r="W36" s="3">
        <f t="shared" si="5"/>
        <v>2</v>
      </c>
      <c r="X36" s="3">
        <f t="shared" si="5"/>
        <v>0</v>
      </c>
      <c r="Y36" s="475">
        <f t="shared" si="6"/>
        <v>0.33333333333333331</v>
      </c>
    </row>
    <row r="37" spans="1:25">
      <c r="A37" s="10" t="s">
        <v>112</v>
      </c>
      <c r="B37" s="465" t="s">
        <v>29</v>
      </c>
      <c r="C37" s="18">
        <v>338</v>
      </c>
      <c r="D37" s="19">
        <v>452</v>
      </c>
      <c r="E37" s="20">
        <v>83</v>
      </c>
      <c r="F37" s="18">
        <v>1188</v>
      </c>
      <c r="G37" s="19">
        <v>581</v>
      </c>
      <c r="H37" s="20">
        <v>2</v>
      </c>
      <c r="I37" s="18">
        <v>377</v>
      </c>
      <c r="J37" s="19">
        <v>304</v>
      </c>
      <c r="K37" s="19">
        <v>64</v>
      </c>
      <c r="L37" s="20">
        <v>167</v>
      </c>
      <c r="M37" s="18">
        <v>889</v>
      </c>
      <c r="N37" s="19">
        <v>74</v>
      </c>
      <c r="O37" s="19">
        <v>22</v>
      </c>
      <c r="P37" s="21">
        <v>729</v>
      </c>
      <c r="Q37" s="472"/>
      <c r="R37" s="475">
        <f t="shared" si="0"/>
        <v>0.34822451317296677</v>
      </c>
      <c r="S37" s="3">
        <f t="shared" si="1"/>
        <v>1771</v>
      </c>
      <c r="T37" s="3">
        <f t="shared" si="2"/>
        <v>873</v>
      </c>
      <c r="U37" s="3">
        <f t="shared" si="3"/>
        <v>1714</v>
      </c>
      <c r="V37" s="3">
        <f t="shared" si="4"/>
        <v>912</v>
      </c>
      <c r="W37" s="3">
        <f t="shared" si="5"/>
        <v>-57</v>
      </c>
      <c r="X37" s="3">
        <f t="shared" si="5"/>
        <v>39</v>
      </c>
      <c r="Y37" s="475">
        <f t="shared" si="6"/>
        <v>0.50197628458498023</v>
      </c>
    </row>
    <row r="38" spans="1:25">
      <c r="A38" s="10" t="s">
        <v>125</v>
      </c>
      <c r="B38" s="465" t="s">
        <v>30</v>
      </c>
      <c r="C38" s="33">
        <v>219</v>
      </c>
      <c r="D38" s="19">
        <v>368</v>
      </c>
      <c r="E38" s="34">
        <v>36</v>
      </c>
      <c r="F38" s="33">
        <v>50</v>
      </c>
      <c r="G38" s="19">
        <v>110</v>
      </c>
      <c r="H38" s="34">
        <v>0</v>
      </c>
      <c r="I38" s="33">
        <v>320</v>
      </c>
      <c r="J38" s="19">
        <v>218</v>
      </c>
      <c r="K38" s="19">
        <v>77</v>
      </c>
      <c r="L38" s="34">
        <v>69</v>
      </c>
      <c r="M38" s="33">
        <v>144</v>
      </c>
      <c r="N38" s="19">
        <v>2</v>
      </c>
      <c r="O38" s="19">
        <v>0</v>
      </c>
      <c r="P38" s="35">
        <v>21</v>
      </c>
      <c r="Q38" s="472"/>
      <c r="R38" s="475">
        <f t="shared" si="0"/>
        <v>0.34991974317817015</v>
      </c>
      <c r="S38" s="3">
        <f t="shared" si="1"/>
        <v>160</v>
      </c>
      <c r="T38" s="3">
        <f t="shared" si="2"/>
        <v>623</v>
      </c>
      <c r="U38" s="3">
        <f t="shared" si="3"/>
        <v>167</v>
      </c>
      <c r="V38" s="3">
        <f t="shared" si="4"/>
        <v>684</v>
      </c>
      <c r="W38" s="3">
        <f t="shared" si="5"/>
        <v>7</v>
      </c>
      <c r="X38" s="3">
        <f t="shared" si="5"/>
        <v>61</v>
      </c>
      <c r="Y38" s="475">
        <f t="shared" si="6"/>
        <v>0.9</v>
      </c>
    </row>
    <row r="40" spans="1:25" ht="14.4">
      <c r="A40" s="425" t="s">
        <v>245</v>
      </c>
      <c r="B40" s="465"/>
      <c r="C40" s="33"/>
      <c r="D40" s="19"/>
      <c r="E40" s="34"/>
      <c r="F40" s="33"/>
      <c r="G40" s="19"/>
      <c r="H40" s="34"/>
      <c r="I40" s="33"/>
      <c r="J40" s="19"/>
      <c r="K40" s="19"/>
      <c r="L40" s="34"/>
      <c r="M40" s="33"/>
      <c r="N40" s="19"/>
      <c r="O40" s="19"/>
      <c r="P40" s="35"/>
      <c r="Q40" s="472"/>
      <c r="R40" s="475" t="e">
        <f t="shared" si="0"/>
        <v>#DIV/0!</v>
      </c>
      <c r="S40" s="3">
        <f t="shared" si="1"/>
        <v>0</v>
      </c>
      <c r="T40" s="3">
        <f t="shared" si="2"/>
        <v>0</v>
      </c>
      <c r="U40" s="3">
        <f t="shared" si="3"/>
        <v>0</v>
      </c>
      <c r="V40" s="3">
        <f t="shared" si="4"/>
        <v>0</v>
      </c>
      <c r="W40" s="3">
        <f t="shared" si="5"/>
        <v>0</v>
      </c>
      <c r="X40" s="3">
        <f t="shared" si="5"/>
        <v>0</v>
      </c>
      <c r="Y40" s="475" t="e">
        <f t="shared" si="6"/>
        <v>#DIV/0!</v>
      </c>
    </row>
    <row r="41" spans="1:25">
      <c r="A41" s="10" t="s">
        <v>175</v>
      </c>
      <c r="B41" s="465" t="s">
        <v>31</v>
      </c>
      <c r="C41" s="33">
        <v>0</v>
      </c>
      <c r="D41" s="19">
        <v>284</v>
      </c>
      <c r="E41" s="34">
        <v>0</v>
      </c>
      <c r="F41" s="33">
        <v>0</v>
      </c>
      <c r="G41" s="19">
        <v>0</v>
      </c>
      <c r="H41" s="34">
        <v>0</v>
      </c>
      <c r="I41" s="33">
        <v>15</v>
      </c>
      <c r="J41" s="19">
        <v>189</v>
      </c>
      <c r="K41" s="19">
        <v>56</v>
      </c>
      <c r="L41" s="34">
        <v>34</v>
      </c>
      <c r="M41" s="33">
        <v>0</v>
      </c>
      <c r="N41" s="19">
        <v>0</v>
      </c>
      <c r="O41" s="19">
        <v>0</v>
      </c>
      <c r="P41" s="35">
        <v>0</v>
      </c>
      <c r="Q41" s="472"/>
      <c r="R41" s="475">
        <f t="shared" si="0"/>
        <v>0.66549295774647887</v>
      </c>
      <c r="S41" s="3">
        <f t="shared" si="1"/>
        <v>0</v>
      </c>
      <c r="T41" s="3">
        <f t="shared" si="2"/>
        <v>284</v>
      </c>
      <c r="U41" s="3">
        <f t="shared" si="3"/>
        <v>0</v>
      </c>
      <c r="V41" s="3">
        <f t="shared" si="4"/>
        <v>294</v>
      </c>
      <c r="W41" s="3">
        <f t="shared" si="5"/>
        <v>0</v>
      </c>
      <c r="X41" s="3">
        <f t="shared" si="5"/>
        <v>10</v>
      </c>
      <c r="Y41" s="475" t="e">
        <f t="shared" si="6"/>
        <v>#DIV/0!</v>
      </c>
    </row>
    <row r="42" spans="1:25">
      <c r="B42" s="541"/>
      <c r="C42" s="33"/>
      <c r="D42" s="19"/>
      <c r="E42" s="34"/>
      <c r="F42" s="33"/>
      <c r="G42" s="19"/>
      <c r="H42" s="34"/>
      <c r="I42" s="33"/>
      <c r="J42" s="19"/>
      <c r="K42" s="19"/>
      <c r="L42" s="34"/>
      <c r="M42" s="33"/>
      <c r="N42" s="19"/>
      <c r="O42" s="19"/>
      <c r="P42" s="35"/>
      <c r="Q42" s="544"/>
      <c r="R42" s="475"/>
      <c r="Y42" s="475"/>
    </row>
    <row r="43" spans="1:25" s="495" customFormat="1">
      <c r="A43" s="519" t="s">
        <v>114</v>
      </c>
      <c r="B43" s="520" t="s">
        <v>32</v>
      </c>
      <c r="C43" s="521">
        <v>540</v>
      </c>
      <c r="D43" s="522">
        <v>1707</v>
      </c>
      <c r="E43" s="523">
        <v>19</v>
      </c>
      <c r="F43" s="521">
        <v>990</v>
      </c>
      <c r="G43" s="522">
        <v>647</v>
      </c>
      <c r="H43" s="523">
        <v>9</v>
      </c>
      <c r="I43" s="521">
        <v>916</v>
      </c>
      <c r="J43" s="522">
        <v>1152</v>
      </c>
      <c r="K43" s="522">
        <v>93</v>
      </c>
      <c r="L43" s="523">
        <v>105</v>
      </c>
      <c r="M43" s="521">
        <v>1287</v>
      </c>
      <c r="N43" s="522">
        <v>56</v>
      </c>
      <c r="O43" s="522">
        <v>92</v>
      </c>
      <c r="P43" s="524">
        <v>213</v>
      </c>
      <c r="Q43" s="525"/>
      <c r="R43" s="526">
        <f t="shared" si="0"/>
        <v>0.50838481906443067</v>
      </c>
      <c r="S43" s="495">
        <f t="shared" si="1"/>
        <v>1646</v>
      </c>
      <c r="T43" s="495">
        <f t="shared" si="2"/>
        <v>2266</v>
      </c>
      <c r="U43" s="495">
        <f t="shared" si="3"/>
        <v>1648</v>
      </c>
      <c r="V43" s="495">
        <f t="shared" si="4"/>
        <v>2266</v>
      </c>
      <c r="W43" s="495">
        <f t="shared" si="5"/>
        <v>2</v>
      </c>
      <c r="X43" s="495">
        <f t="shared" si="5"/>
        <v>0</v>
      </c>
      <c r="Y43" s="526">
        <f t="shared" si="6"/>
        <v>0.78189550425273391</v>
      </c>
    </row>
    <row r="44" spans="1:25">
      <c r="A44" s="10" t="s">
        <v>103</v>
      </c>
      <c r="B44" s="465" t="s">
        <v>33</v>
      </c>
      <c r="C44" s="18">
        <v>268</v>
      </c>
      <c r="D44" s="19">
        <v>575</v>
      </c>
      <c r="E44" s="20">
        <v>15</v>
      </c>
      <c r="F44" s="18">
        <v>135</v>
      </c>
      <c r="G44" s="19">
        <v>339</v>
      </c>
      <c r="H44" s="20">
        <v>9</v>
      </c>
      <c r="I44" s="18">
        <v>399</v>
      </c>
      <c r="J44" s="19">
        <v>309</v>
      </c>
      <c r="K44" s="19">
        <v>131</v>
      </c>
      <c r="L44" s="20">
        <v>23</v>
      </c>
      <c r="M44" s="18">
        <v>315</v>
      </c>
      <c r="N44" s="19">
        <v>24</v>
      </c>
      <c r="O44" s="19">
        <v>80</v>
      </c>
      <c r="P44" s="21">
        <v>12</v>
      </c>
      <c r="Q44" s="472"/>
      <c r="R44" s="475">
        <f t="shared" si="0"/>
        <v>0.36013986013986016</v>
      </c>
      <c r="S44" s="3">
        <f t="shared" si="1"/>
        <v>483</v>
      </c>
      <c r="T44" s="3">
        <f t="shared" si="2"/>
        <v>858</v>
      </c>
      <c r="U44" s="3">
        <f t="shared" si="3"/>
        <v>431</v>
      </c>
      <c r="V44" s="3">
        <f t="shared" si="4"/>
        <v>862</v>
      </c>
      <c r="W44" s="3">
        <f t="shared" si="5"/>
        <v>-52</v>
      </c>
      <c r="X44" s="3">
        <f t="shared" si="5"/>
        <v>4</v>
      </c>
      <c r="Y44" s="475">
        <f t="shared" si="6"/>
        <v>0.65217391304347827</v>
      </c>
    </row>
    <row r="45" spans="1:25">
      <c r="A45" s="10" t="s">
        <v>114</v>
      </c>
      <c r="B45" s="465" t="s">
        <v>34</v>
      </c>
      <c r="C45" s="18">
        <v>176</v>
      </c>
      <c r="D45" s="19">
        <v>827</v>
      </c>
      <c r="E45" s="20">
        <v>6</v>
      </c>
      <c r="F45" s="18">
        <v>137</v>
      </c>
      <c r="G45" s="19">
        <v>1061</v>
      </c>
      <c r="H45" s="20">
        <v>0</v>
      </c>
      <c r="I45" s="18">
        <v>427</v>
      </c>
      <c r="J45" s="19">
        <v>400</v>
      </c>
      <c r="K45" s="19">
        <v>82</v>
      </c>
      <c r="L45" s="20">
        <v>156</v>
      </c>
      <c r="M45" s="18">
        <v>688</v>
      </c>
      <c r="N45" s="19">
        <v>27</v>
      </c>
      <c r="O45" s="19">
        <v>30</v>
      </c>
      <c r="P45" s="21">
        <v>436</v>
      </c>
      <c r="Q45" s="472"/>
      <c r="R45" s="475">
        <f t="shared" si="0"/>
        <v>0.39643211100099107</v>
      </c>
      <c r="S45" s="3">
        <f t="shared" si="1"/>
        <v>1198</v>
      </c>
      <c r="T45" s="3">
        <f t="shared" si="2"/>
        <v>1009</v>
      </c>
      <c r="U45" s="3">
        <f t="shared" si="3"/>
        <v>1181</v>
      </c>
      <c r="V45" s="3">
        <f t="shared" si="4"/>
        <v>1065</v>
      </c>
      <c r="W45" s="3">
        <f t="shared" si="5"/>
        <v>-17</v>
      </c>
      <c r="X45" s="3">
        <f t="shared" si="5"/>
        <v>56</v>
      </c>
      <c r="Y45" s="475">
        <f t="shared" si="6"/>
        <v>0.57429048414023376</v>
      </c>
    </row>
    <row r="46" spans="1:25">
      <c r="A46" s="10" t="s">
        <v>107</v>
      </c>
      <c r="B46" s="465"/>
      <c r="C46" s="18"/>
      <c r="D46" s="19"/>
      <c r="E46" s="20"/>
      <c r="F46" s="18"/>
      <c r="G46" s="19"/>
      <c r="H46" s="20"/>
      <c r="I46" s="18"/>
      <c r="J46" s="19"/>
      <c r="K46" s="19"/>
      <c r="L46" s="20"/>
      <c r="M46" s="18"/>
      <c r="N46" s="19"/>
      <c r="O46" s="19"/>
      <c r="P46" s="21"/>
      <c r="Q46" s="472"/>
      <c r="R46" s="475" t="e">
        <f t="shared" si="0"/>
        <v>#DIV/0!</v>
      </c>
      <c r="S46" s="3">
        <f t="shared" si="1"/>
        <v>0</v>
      </c>
      <c r="T46" s="3">
        <f t="shared" si="2"/>
        <v>0</v>
      </c>
      <c r="U46" s="3">
        <f t="shared" si="3"/>
        <v>0</v>
      </c>
      <c r="V46" s="3">
        <f t="shared" si="4"/>
        <v>0</v>
      </c>
      <c r="W46" s="3">
        <f t="shared" si="5"/>
        <v>0</v>
      </c>
      <c r="X46" s="3">
        <f t="shared" si="5"/>
        <v>0</v>
      </c>
      <c r="Y46" s="475" t="e">
        <f t="shared" si="6"/>
        <v>#DIV/0!</v>
      </c>
    </row>
    <row r="47" spans="1:25">
      <c r="A47" s="10" t="s">
        <v>101</v>
      </c>
      <c r="B47" s="465" t="s">
        <v>152</v>
      </c>
      <c r="C47" s="18">
        <v>419</v>
      </c>
      <c r="D47" s="19">
        <v>2087</v>
      </c>
      <c r="E47" s="20">
        <v>5</v>
      </c>
      <c r="F47" s="18">
        <v>421</v>
      </c>
      <c r="G47" s="19">
        <v>3026</v>
      </c>
      <c r="H47" s="20">
        <v>234</v>
      </c>
      <c r="I47" s="18">
        <v>722</v>
      </c>
      <c r="J47" s="19">
        <v>859</v>
      </c>
      <c r="K47" s="19">
        <v>6</v>
      </c>
      <c r="L47" s="20">
        <v>966</v>
      </c>
      <c r="M47" s="18">
        <v>682</v>
      </c>
      <c r="N47" s="19">
        <v>49</v>
      </c>
      <c r="O47" s="19">
        <v>1</v>
      </c>
      <c r="P47" s="21">
        <v>2859</v>
      </c>
      <c r="Q47" s="472"/>
      <c r="R47" s="475">
        <f t="shared" si="0"/>
        <v>0.34209478295499801</v>
      </c>
      <c r="S47" s="3">
        <f t="shared" si="1"/>
        <v>3681</v>
      </c>
      <c r="T47" s="3">
        <f t="shared" si="2"/>
        <v>2511</v>
      </c>
      <c r="U47" s="3">
        <f t="shared" si="3"/>
        <v>3591</v>
      </c>
      <c r="V47" s="3">
        <f t="shared" si="4"/>
        <v>2553</v>
      </c>
      <c r="W47" s="3">
        <f t="shared" si="5"/>
        <v>-90</v>
      </c>
      <c r="X47" s="3">
        <f t="shared" si="5"/>
        <v>42</v>
      </c>
      <c r="Y47" s="475">
        <f t="shared" si="6"/>
        <v>0.18527574028796523</v>
      </c>
    </row>
    <row r="48" spans="1:25">
      <c r="A48" s="10" t="s">
        <v>144</v>
      </c>
      <c r="B48" s="465" t="s">
        <v>37</v>
      </c>
      <c r="C48" s="18">
        <v>95</v>
      </c>
      <c r="D48" s="19">
        <v>238</v>
      </c>
      <c r="E48" s="20">
        <v>0</v>
      </c>
      <c r="F48" s="18">
        <v>10</v>
      </c>
      <c r="G48" s="19">
        <v>27</v>
      </c>
      <c r="H48" s="20">
        <v>0</v>
      </c>
      <c r="I48" s="18">
        <v>87</v>
      </c>
      <c r="J48" s="19">
        <v>96</v>
      </c>
      <c r="K48" s="19">
        <v>30</v>
      </c>
      <c r="L48" s="20">
        <v>89</v>
      </c>
      <c r="M48" s="18">
        <v>0</v>
      </c>
      <c r="N48" s="19">
        <v>0</v>
      </c>
      <c r="O48" s="19">
        <v>0</v>
      </c>
      <c r="P48" s="21">
        <v>27</v>
      </c>
      <c r="Q48" s="472"/>
      <c r="R48" s="475">
        <f t="shared" si="0"/>
        <v>0.28828828828828829</v>
      </c>
      <c r="S48" s="3">
        <f t="shared" si="1"/>
        <v>37</v>
      </c>
      <c r="T48" s="3">
        <f t="shared" si="2"/>
        <v>333</v>
      </c>
      <c r="U48" s="3">
        <f t="shared" si="3"/>
        <v>27</v>
      </c>
      <c r="V48" s="3">
        <f t="shared" si="4"/>
        <v>302</v>
      </c>
      <c r="W48" s="3">
        <f t="shared" si="5"/>
        <v>-10</v>
      </c>
      <c r="X48" s="3">
        <f t="shared" si="5"/>
        <v>-31</v>
      </c>
      <c r="Y48" s="475">
        <f t="shared" si="6"/>
        <v>0</v>
      </c>
    </row>
    <row r="49" spans="1:25">
      <c r="A49" s="10" t="s">
        <v>105</v>
      </c>
      <c r="B49" s="465" t="s">
        <v>153</v>
      </c>
      <c r="C49" s="18"/>
      <c r="D49" s="19"/>
      <c r="E49" s="20"/>
      <c r="F49" s="18"/>
      <c r="G49" s="19"/>
      <c r="H49" s="20"/>
      <c r="I49" s="18"/>
      <c r="J49" s="19"/>
      <c r="K49" s="19"/>
      <c r="L49" s="20"/>
      <c r="M49" s="18"/>
      <c r="N49" s="19"/>
      <c r="O49" s="19"/>
      <c r="P49" s="21"/>
      <c r="Q49" s="472"/>
      <c r="R49" s="475" t="e">
        <f t="shared" si="0"/>
        <v>#DIV/0!</v>
      </c>
      <c r="S49" s="3">
        <f t="shared" si="1"/>
        <v>0</v>
      </c>
      <c r="T49" s="3">
        <f t="shared" si="2"/>
        <v>0</v>
      </c>
      <c r="U49" s="3">
        <f t="shared" si="3"/>
        <v>0</v>
      </c>
      <c r="V49" s="3">
        <f t="shared" si="4"/>
        <v>0</v>
      </c>
      <c r="W49" s="3">
        <f t="shared" si="5"/>
        <v>0</v>
      </c>
      <c r="X49" s="3">
        <f t="shared" si="5"/>
        <v>0</v>
      </c>
      <c r="Y49" s="475" t="e">
        <f t="shared" si="6"/>
        <v>#DIV/0!</v>
      </c>
    </row>
    <row r="50" spans="1:25">
      <c r="A50" s="10" t="s">
        <v>99</v>
      </c>
      <c r="B50" s="465" t="s">
        <v>39</v>
      </c>
      <c r="D50" s="18" t="s">
        <v>183</v>
      </c>
      <c r="E50" s="20"/>
      <c r="G50" s="18" t="s">
        <v>184</v>
      </c>
      <c r="H50" s="20"/>
      <c r="I50" s="18">
        <v>681</v>
      </c>
      <c r="J50" s="19"/>
      <c r="K50" s="19">
        <v>25</v>
      </c>
      <c r="L50" s="20">
        <v>567</v>
      </c>
      <c r="M50" s="18">
        <v>393</v>
      </c>
      <c r="N50" s="19">
        <v>2</v>
      </c>
      <c r="O50" s="19">
        <v>17</v>
      </c>
      <c r="P50" s="21">
        <v>958</v>
      </c>
      <c r="Q50" s="472"/>
      <c r="R50" s="475" t="e">
        <f t="shared" si="0"/>
        <v>#DIV/0!</v>
      </c>
      <c r="S50" s="3">
        <f t="shared" si="1"/>
        <v>0</v>
      </c>
      <c r="T50" s="3">
        <f t="shared" si="2"/>
        <v>0</v>
      </c>
      <c r="U50" s="3">
        <f t="shared" si="3"/>
        <v>1370</v>
      </c>
      <c r="V50" s="3">
        <f t="shared" si="4"/>
        <v>1273</v>
      </c>
      <c r="W50" s="3">
        <f t="shared" si="5"/>
        <v>1370</v>
      </c>
      <c r="X50" s="3">
        <f t="shared" si="5"/>
        <v>1273</v>
      </c>
      <c r="Y50" s="475" t="e">
        <f t="shared" si="6"/>
        <v>#DIV/0!</v>
      </c>
    </row>
    <row r="51" spans="1:25">
      <c r="A51" s="10" t="s">
        <v>145</v>
      </c>
      <c r="B51" s="465" t="s">
        <v>40</v>
      </c>
      <c r="C51" s="18"/>
      <c r="D51" s="19"/>
      <c r="E51" s="20"/>
      <c r="F51" s="18"/>
      <c r="G51" s="19"/>
      <c r="H51" s="20"/>
      <c r="I51" s="18"/>
      <c r="J51" s="19"/>
      <c r="K51" s="19"/>
      <c r="L51" s="20"/>
      <c r="M51" s="18"/>
      <c r="N51" s="19"/>
      <c r="O51" s="19"/>
      <c r="P51" s="21"/>
      <c r="Q51" s="472"/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5"/>
        <v>0</v>
      </c>
      <c r="Y51" s="475" t="e">
        <f t="shared" si="6"/>
        <v>#DIV/0!</v>
      </c>
    </row>
    <row r="52" spans="1:25">
      <c r="A52" s="10" t="s">
        <v>111</v>
      </c>
      <c r="B52" s="465" t="s">
        <v>154</v>
      </c>
      <c r="C52" s="18">
        <v>0</v>
      </c>
      <c r="D52" s="19">
        <v>1920</v>
      </c>
      <c r="E52" s="20">
        <v>0</v>
      </c>
      <c r="F52" s="18">
        <v>0</v>
      </c>
      <c r="G52" s="19">
        <v>1256</v>
      </c>
      <c r="H52" s="20">
        <v>0</v>
      </c>
      <c r="I52" s="18">
        <v>393</v>
      </c>
      <c r="J52" s="19">
        <v>707</v>
      </c>
      <c r="K52" s="19">
        <v>368</v>
      </c>
      <c r="L52" s="20">
        <v>443</v>
      </c>
      <c r="M52" s="18">
        <v>358</v>
      </c>
      <c r="N52" s="19">
        <v>17</v>
      </c>
      <c r="O52" s="19">
        <v>132</v>
      </c>
      <c r="P52" s="21">
        <v>668</v>
      </c>
      <c r="Q52" s="472"/>
      <c r="R52" s="475">
        <f t="shared" si="0"/>
        <v>0.36822916666666666</v>
      </c>
      <c r="S52" s="3">
        <f t="shared" si="1"/>
        <v>1256</v>
      </c>
      <c r="T52" s="3">
        <f t="shared" si="2"/>
        <v>1920</v>
      </c>
      <c r="U52" s="3">
        <f t="shared" si="3"/>
        <v>1175</v>
      </c>
      <c r="V52" s="3">
        <f t="shared" si="4"/>
        <v>1911</v>
      </c>
      <c r="W52" s="3">
        <f t="shared" si="5"/>
        <v>-81</v>
      </c>
      <c r="X52" s="3">
        <f t="shared" si="5"/>
        <v>-9</v>
      </c>
      <c r="Y52" s="475">
        <f t="shared" si="6"/>
        <v>0.28503184713375795</v>
      </c>
    </row>
    <row r="53" spans="1:25">
      <c r="A53" s="10" t="s">
        <v>129</v>
      </c>
      <c r="B53" s="465" t="s">
        <v>42</v>
      </c>
      <c r="C53" s="18">
        <v>191</v>
      </c>
      <c r="D53" s="19">
        <v>309</v>
      </c>
      <c r="E53" s="20">
        <v>0</v>
      </c>
      <c r="F53" s="18">
        <v>295</v>
      </c>
      <c r="G53" s="19">
        <v>315</v>
      </c>
      <c r="H53" s="20">
        <v>0</v>
      </c>
      <c r="I53" s="18">
        <v>195</v>
      </c>
      <c r="J53" s="19">
        <v>175</v>
      </c>
      <c r="K53" s="19">
        <v>62</v>
      </c>
      <c r="L53" s="20">
        <v>44</v>
      </c>
      <c r="M53" s="18">
        <v>316</v>
      </c>
      <c r="N53" s="19">
        <v>14</v>
      </c>
      <c r="O53" s="19">
        <v>29</v>
      </c>
      <c r="P53" s="21">
        <v>158</v>
      </c>
      <c r="Q53" s="472"/>
      <c r="R53" s="475">
        <f t="shared" si="0"/>
        <v>0.35</v>
      </c>
      <c r="S53" s="3">
        <f t="shared" si="1"/>
        <v>610</v>
      </c>
      <c r="T53" s="3">
        <f t="shared" si="2"/>
        <v>500</v>
      </c>
      <c r="U53" s="3">
        <f t="shared" si="3"/>
        <v>517</v>
      </c>
      <c r="V53" s="3">
        <f t="shared" si="4"/>
        <v>476</v>
      </c>
      <c r="W53" s="3">
        <f t="shared" si="5"/>
        <v>-93</v>
      </c>
      <c r="X53" s="3">
        <f t="shared" si="5"/>
        <v>-24</v>
      </c>
      <c r="Y53" s="475">
        <f t="shared" si="6"/>
        <v>0.5180327868852459</v>
      </c>
    </row>
    <row r="54" spans="1:25">
      <c r="A54" s="10" t="s">
        <v>135</v>
      </c>
      <c r="B54" s="466" t="s">
        <v>43</v>
      </c>
      <c r="C54" s="18">
        <v>390</v>
      </c>
      <c r="D54" s="19">
        <v>1082</v>
      </c>
      <c r="E54" s="20">
        <v>0</v>
      </c>
      <c r="F54" s="18">
        <v>97</v>
      </c>
      <c r="G54" s="23">
        <v>2</v>
      </c>
      <c r="H54" s="24">
        <v>2</v>
      </c>
      <c r="I54" s="18">
        <v>289</v>
      </c>
      <c r="J54" s="19">
        <v>470</v>
      </c>
      <c r="K54" s="19">
        <v>238</v>
      </c>
      <c r="L54" s="20">
        <v>234</v>
      </c>
      <c r="M54" s="22">
        <v>2</v>
      </c>
      <c r="N54" s="23">
        <v>2</v>
      </c>
      <c r="O54" s="23">
        <v>2</v>
      </c>
      <c r="P54" s="21">
        <v>97</v>
      </c>
      <c r="Q54" s="472"/>
      <c r="R54" s="475">
        <f t="shared" si="0"/>
        <v>0.31929347826086957</v>
      </c>
      <c r="S54" s="3">
        <f t="shared" si="1"/>
        <v>101</v>
      </c>
      <c r="T54" s="3">
        <f t="shared" si="2"/>
        <v>1472</v>
      </c>
      <c r="U54" s="3">
        <f t="shared" si="3"/>
        <v>103</v>
      </c>
      <c r="V54" s="3">
        <f t="shared" si="4"/>
        <v>1231</v>
      </c>
      <c r="W54" s="3">
        <f t="shared" si="5"/>
        <v>2</v>
      </c>
      <c r="X54" s="3">
        <f t="shared" si="5"/>
        <v>-241</v>
      </c>
      <c r="Y54" s="475">
        <f t="shared" si="6"/>
        <v>1.9801980198019802E-2</v>
      </c>
    </row>
    <row r="55" spans="1:25">
      <c r="B55" s="541"/>
      <c r="C55" s="18"/>
      <c r="D55" s="19"/>
      <c r="E55" s="20"/>
      <c r="F55" s="18"/>
      <c r="G55" s="23"/>
      <c r="H55" s="24"/>
      <c r="I55" s="18"/>
      <c r="J55" s="19"/>
      <c r="K55" s="19"/>
      <c r="L55" s="20"/>
      <c r="M55" s="22"/>
      <c r="N55" s="23"/>
      <c r="O55" s="23"/>
      <c r="P55" s="21"/>
      <c r="Q55" s="544"/>
      <c r="R55" s="475"/>
      <c r="Y55" s="475"/>
    </row>
    <row r="56" spans="1:25">
      <c r="B56" s="465"/>
      <c r="C56" s="18"/>
      <c r="D56" s="19"/>
      <c r="E56" s="20"/>
      <c r="F56" s="18"/>
      <c r="G56" s="23"/>
      <c r="H56" s="24"/>
      <c r="I56" s="18"/>
      <c r="J56" s="19"/>
      <c r="K56" s="19"/>
      <c r="L56" s="20"/>
      <c r="M56" s="22"/>
      <c r="N56" s="23"/>
      <c r="O56" s="23"/>
      <c r="P56" s="21"/>
      <c r="Q56" s="472"/>
      <c r="R56" s="475" t="e">
        <f t="shared" si="0"/>
        <v>#DIV/0!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0</v>
      </c>
      <c r="W56" s="3">
        <f t="shared" si="5"/>
        <v>0</v>
      </c>
      <c r="X56" s="3">
        <f t="shared" si="5"/>
        <v>0</v>
      </c>
      <c r="Y56" s="475" t="e">
        <f t="shared" si="6"/>
        <v>#DIV/0!</v>
      </c>
    </row>
    <row r="57" spans="1:25">
      <c r="A57" s="10" t="s">
        <v>166</v>
      </c>
      <c r="B57" s="465" t="s">
        <v>44</v>
      </c>
      <c r="C57" s="18"/>
      <c r="D57" s="19"/>
      <c r="E57" s="20"/>
      <c r="F57" s="18"/>
      <c r="G57" s="19"/>
      <c r="H57" s="20"/>
      <c r="I57" s="18"/>
      <c r="J57" s="19"/>
      <c r="K57" s="19"/>
      <c r="L57" s="20"/>
      <c r="M57" s="18"/>
      <c r="N57" s="19"/>
      <c r="O57" s="19"/>
      <c r="P57" s="21"/>
      <c r="Q57" s="472"/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5"/>
        <v>0</v>
      </c>
      <c r="Y57" s="475" t="e">
        <f t="shared" si="6"/>
        <v>#DIV/0!</v>
      </c>
    </row>
    <row r="58" spans="1:25">
      <c r="B58" s="539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475"/>
      <c r="Y58" s="475"/>
    </row>
    <row r="59" spans="1:25">
      <c r="R59" s="475" t="e">
        <f t="shared" si="0"/>
        <v>#DIV/0!</v>
      </c>
      <c r="S59" s="3">
        <f t="shared" si="1"/>
        <v>0</v>
      </c>
      <c r="T59" s="3">
        <f t="shared" si="2"/>
        <v>0</v>
      </c>
      <c r="U59" s="3">
        <f t="shared" si="3"/>
        <v>0</v>
      </c>
      <c r="V59" s="3">
        <f t="shared" si="4"/>
        <v>0</v>
      </c>
      <c r="W59" s="3">
        <f t="shared" si="5"/>
        <v>0</v>
      </c>
      <c r="X59" s="3">
        <f t="shared" si="5"/>
        <v>0</v>
      </c>
      <c r="Y59" s="475" t="e">
        <f t="shared" si="6"/>
        <v>#DIV/0!</v>
      </c>
    </row>
    <row r="60" spans="1:25">
      <c r="A60" s="10" t="s">
        <v>142</v>
      </c>
      <c r="B60" s="465" t="s">
        <v>45</v>
      </c>
      <c r="C60" s="36">
        <v>0</v>
      </c>
      <c r="D60" s="37">
        <v>25</v>
      </c>
      <c r="E60" s="38">
        <v>0</v>
      </c>
      <c r="F60" s="36">
        <v>0</v>
      </c>
      <c r="G60" s="37">
        <v>0</v>
      </c>
      <c r="H60" s="38">
        <v>0</v>
      </c>
      <c r="I60" s="36">
        <v>0</v>
      </c>
      <c r="J60" s="37">
        <v>13</v>
      </c>
      <c r="K60" s="37">
        <v>12</v>
      </c>
      <c r="L60" s="38">
        <v>0</v>
      </c>
      <c r="M60" s="36">
        <v>0</v>
      </c>
      <c r="N60" s="37">
        <v>0</v>
      </c>
      <c r="O60" s="37">
        <v>0</v>
      </c>
      <c r="P60" s="39">
        <v>0</v>
      </c>
      <c r="Q60" s="472"/>
      <c r="R60" s="475">
        <f t="shared" si="0"/>
        <v>0.52</v>
      </c>
      <c r="S60" s="3">
        <f t="shared" si="1"/>
        <v>0</v>
      </c>
      <c r="T60" s="3">
        <f t="shared" si="2"/>
        <v>25</v>
      </c>
      <c r="U60" s="3">
        <f t="shared" si="3"/>
        <v>0</v>
      </c>
      <c r="V60" s="3">
        <f t="shared" si="4"/>
        <v>25</v>
      </c>
      <c r="W60" s="3">
        <f t="shared" si="5"/>
        <v>0</v>
      </c>
      <c r="X60" s="3">
        <f t="shared" si="5"/>
        <v>0</v>
      </c>
      <c r="Y60" s="475" t="e">
        <f t="shared" si="6"/>
        <v>#DIV/0!</v>
      </c>
    </row>
    <row r="61" spans="1:25">
      <c r="A61" s="10" t="s">
        <v>122</v>
      </c>
      <c r="B61" s="465" t="s">
        <v>46</v>
      </c>
      <c r="C61" s="36">
        <v>116</v>
      </c>
      <c r="D61" s="37">
        <v>4484</v>
      </c>
      <c r="E61" s="38">
        <v>0</v>
      </c>
      <c r="F61" s="36">
        <v>60</v>
      </c>
      <c r="G61" s="37">
        <v>5148</v>
      </c>
      <c r="H61" s="38">
        <v>0</v>
      </c>
      <c r="I61" s="36">
        <v>765</v>
      </c>
      <c r="J61" s="37">
        <v>2019</v>
      </c>
      <c r="K61" s="37">
        <v>431</v>
      </c>
      <c r="L61" s="38">
        <v>1259</v>
      </c>
      <c r="M61" s="36">
        <v>956</v>
      </c>
      <c r="N61" s="37">
        <v>179</v>
      </c>
      <c r="O61" s="37">
        <v>829</v>
      </c>
      <c r="P61" s="39">
        <v>3109</v>
      </c>
      <c r="Q61" s="472"/>
      <c r="R61" s="475">
        <f t="shared" si="0"/>
        <v>0.43891304347826088</v>
      </c>
      <c r="S61" s="3">
        <f t="shared" si="1"/>
        <v>5208</v>
      </c>
      <c r="T61" s="3">
        <f t="shared" si="2"/>
        <v>4600</v>
      </c>
      <c r="U61" s="3">
        <f t="shared" si="3"/>
        <v>5073</v>
      </c>
      <c r="V61" s="3">
        <f t="shared" si="4"/>
        <v>4474</v>
      </c>
      <c r="W61" s="3">
        <f t="shared" si="5"/>
        <v>-135</v>
      </c>
      <c r="X61" s="3">
        <f t="shared" si="5"/>
        <v>-126</v>
      </c>
      <c r="Y61" s="475">
        <f t="shared" si="6"/>
        <v>0.1835637480798771</v>
      </c>
    </row>
    <row r="62" spans="1:25">
      <c r="A62" s="10" t="s">
        <v>127</v>
      </c>
      <c r="B62" s="465" t="s">
        <v>47</v>
      </c>
      <c r="C62" s="18">
        <v>5</v>
      </c>
      <c r="D62" s="19">
        <v>0</v>
      </c>
      <c r="E62" s="20">
        <v>0</v>
      </c>
      <c r="F62" s="18">
        <v>156</v>
      </c>
      <c r="G62" s="19"/>
      <c r="H62" s="20">
        <v>0</v>
      </c>
      <c r="I62" s="18">
        <v>5</v>
      </c>
      <c r="J62" s="19">
        <v>0</v>
      </c>
      <c r="K62" s="19">
        <v>0</v>
      </c>
      <c r="L62" s="20">
        <v>0</v>
      </c>
      <c r="M62" s="18">
        <v>121</v>
      </c>
      <c r="N62" s="19">
        <v>0</v>
      </c>
      <c r="O62" s="19">
        <v>0</v>
      </c>
      <c r="P62" s="21">
        <v>0</v>
      </c>
      <c r="Q62" s="472"/>
      <c r="R62" s="475">
        <f t="shared" si="0"/>
        <v>0</v>
      </c>
      <c r="S62" s="3">
        <f t="shared" si="1"/>
        <v>156</v>
      </c>
      <c r="T62" s="3">
        <f t="shared" si="2"/>
        <v>5</v>
      </c>
      <c r="U62" s="3">
        <f t="shared" si="3"/>
        <v>121</v>
      </c>
      <c r="V62" s="3">
        <f t="shared" si="4"/>
        <v>5</v>
      </c>
      <c r="W62" s="3">
        <f t="shared" si="5"/>
        <v>-35</v>
      </c>
      <c r="X62" s="3">
        <f t="shared" si="5"/>
        <v>0</v>
      </c>
      <c r="Y62" s="475">
        <f t="shared" si="6"/>
        <v>0.77564102564102566</v>
      </c>
    </row>
    <row r="63" spans="1:25">
      <c r="A63" s="10" t="s">
        <v>138</v>
      </c>
      <c r="B63" s="465" t="s">
        <v>48</v>
      </c>
      <c r="C63" s="18">
        <v>28</v>
      </c>
      <c r="D63" s="19">
        <v>172</v>
      </c>
      <c r="E63" s="20">
        <v>0</v>
      </c>
      <c r="F63" s="18">
        <v>59</v>
      </c>
      <c r="G63" s="19">
        <v>44</v>
      </c>
      <c r="H63" s="20">
        <v>0</v>
      </c>
      <c r="I63" s="18">
        <v>58</v>
      </c>
      <c r="J63" s="19">
        <v>125</v>
      </c>
      <c r="K63" s="19">
        <v>0</v>
      </c>
      <c r="L63" s="20">
        <v>24</v>
      </c>
      <c r="M63" s="18">
        <v>79</v>
      </c>
      <c r="N63" s="19">
        <v>1</v>
      </c>
      <c r="O63" s="19">
        <v>0</v>
      </c>
      <c r="P63" s="21">
        <v>47</v>
      </c>
      <c r="Q63" s="472"/>
      <c r="R63" s="475">
        <f t="shared" si="0"/>
        <v>0.625</v>
      </c>
      <c r="S63" s="3">
        <f t="shared" si="1"/>
        <v>103</v>
      </c>
      <c r="T63" s="3">
        <f t="shared" si="2"/>
        <v>200</v>
      </c>
      <c r="U63" s="3">
        <f t="shared" si="3"/>
        <v>127</v>
      </c>
      <c r="V63" s="3">
        <f t="shared" si="4"/>
        <v>207</v>
      </c>
      <c r="W63" s="3">
        <f t="shared" si="5"/>
        <v>24</v>
      </c>
      <c r="X63" s="3">
        <f t="shared" si="5"/>
        <v>7</v>
      </c>
      <c r="Y63" s="475">
        <f t="shared" si="6"/>
        <v>0.76699029126213591</v>
      </c>
    </row>
    <row r="64" spans="1:25">
      <c r="B64" s="541"/>
      <c r="C64" s="18"/>
      <c r="D64" s="19"/>
      <c r="E64" s="20"/>
      <c r="F64" s="18"/>
      <c r="G64" s="19"/>
      <c r="H64" s="20"/>
      <c r="I64" s="18"/>
      <c r="J64" s="19"/>
      <c r="K64" s="19"/>
      <c r="L64" s="20"/>
      <c r="M64" s="18"/>
      <c r="N64" s="19"/>
      <c r="O64" s="19"/>
      <c r="P64" s="21"/>
      <c r="Q64" s="544"/>
      <c r="R64" s="475"/>
      <c r="Y64" s="475"/>
    </row>
    <row r="65" spans="1:25">
      <c r="B65" s="465"/>
      <c r="C65" s="18"/>
      <c r="D65" s="19"/>
      <c r="E65" s="20"/>
      <c r="F65" s="18"/>
      <c r="G65" s="19"/>
      <c r="H65" s="20"/>
      <c r="I65" s="18"/>
      <c r="J65" s="19"/>
      <c r="K65" s="19"/>
      <c r="L65" s="20"/>
      <c r="M65" s="18"/>
      <c r="N65" s="19"/>
      <c r="O65" s="19"/>
      <c r="P65" s="21"/>
      <c r="Q65" s="472"/>
      <c r="R65" s="475" t="e">
        <f t="shared" si="0"/>
        <v>#DIV/0!</v>
      </c>
      <c r="S65" s="3">
        <f t="shared" si="1"/>
        <v>0</v>
      </c>
      <c r="T65" s="3">
        <f t="shared" si="2"/>
        <v>0</v>
      </c>
      <c r="U65" s="3">
        <f t="shared" si="3"/>
        <v>0</v>
      </c>
      <c r="V65" s="3">
        <f t="shared" si="4"/>
        <v>0</v>
      </c>
      <c r="W65" s="3">
        <f t="shared" si="5"/>
        <v>0</v>
      </c>
      <c r="X65" s="3">
        <f t="shared" si="5"/>
        <v>0</v>
      </c>
      <c r="Y65" s="475" t="e">
        <f t="shared" si="6"/>
        <v>#DIV/0!</v>
      </c>
    </row>
    <row r="66" spans="1:25">
      <c r="A66" s="10" t="s">
        <v>122</v>
      </c>
      <c r="B66" s="465" t="s">
        <v>49</v>
      </c>
      <c r="C66" s="18">
        <v>3688</v>
      </c>
      <c r="D66" s="19">
        <v>295</v>
      </c>
      <c r="E66" s="20">
        <v>1827</v>
      </c>
      <c r="F66" s="18">
        <v>4185</v>
      </c>
      <c r="G66" s="19">
        <v>1263</v>
      </c>
      <c r="H66" s="20">
        <v>448</v>
      </c>
      <c r="I66" s="18">
        <v>3520</v>
      </c>
      <c r="J66" s="19">
        <v>114</v>
      </c>
      <c r="K66" s="19">
        <v>263</v>
      </c>
      <c r="L66" s="20">
        <v>57</v>
      </c>
      <c r="M66" s="18">
        <v>4550</v>
      </c>
      <c r="N66" s="19">
        <v>72</v>
      </c>
      <c r="O66" s="19">
        <v>5</v>
      </c>
      <c r="P66" s="21">
        <v>735</v>
      </c>
      <c r="Q66" s="472"/>
      <c r="R66" s="475">
        <f t="shared" si="0"/>
        <v>1.9621342512908778E-2</v>
      </c>
      <c r="S66" s="3">
        <f t="shared" si="1"/>
        <v>5896</v>
      </c>
      <c r="T66" s="3">
        <f t="shared" si="2"/>
        <v>5810</v>
      </c>
      <c r="U66" s="3">
        <f t="shared" si="3"/>
        <v>5362</v>
      </c>
      <c r="V66" s="3">
        <f t="shared" si="4"/>
        <v>3954</v>
      </c>
      <c r="W66" s="3">
        <f t="shared" si="5"/>
        <v>-534</v>
      </c>
      <c r="X66" s="3">
        <f t="shared" si="5"/>
        <v>-1856</v>
      </c>
      <c r="Y66" s="475">
        <f t="shared" si="6"/>
        <v>0.77170963364993217</v>
      </c>
    </row>
    <row r="67" spans="1:25">
      <c r="B67" s="541"/>
      <c r="C67" s="18"/>
      <c r="D67" s="19"/>
      <c r="E67" s="20"/>
      <c r="F67" s="18"/>
      <c r="G67" s="19"/>
      <c r="H67" s="20"/>
      <c r="I67" s="18"/>
      <c r="J67" s="19"/>
      <c r="K67" s="19"/>
      <c r="L67" s="20"/>
      <c r="M67" s="18"/>
      <c r="N67" s="19"/>
      <c r="O67" s="19"/>
      <c r="P67" s="21"/>
      <c r="Q67" s="544"/>
      <c r="R67" s="475"/>
      <c r="Y67" s="475"/>
    </row>
    <row r="68" spans="1:25">
      <c r="B68" s="465"/>
      <c r="C68" s="18"/>
      <c r="D68" s="19"/>
      <c r="E68" s="20"/>
      <c r="F68" s="18"/>
      <c r="G68" s="19"/>
      <c r="H68" s="20"/>
      <c r="I68" s="18"/>
      <c r="J68" s="19"/>
      <c r="K68" s="19"/>
      <c r="L68" s="20"/>
      <c r="M68" s="18"/>
      <c r="N68" s="19"/>
      <c r="O68" s="19"/>
      <c r="P68" s="21"/>
      <c r="Q68" s="472"/>
      <c r="R68" s="475" t="e">
        <f t="shared" si="0"/>
        <v>#DIV/0!</v>
      </c>
      <c r="S68" s="3">
        <f t="shared" si="1"/>
        <v>0</v>
      </c>
      <c r="T68" s="3">
        <f t="shared" si="2"/>
        <v>0</v>
      </c>
      <c r="U68" s="3">
        <f t="shared" si="3"/>
        <v>0</v>
      </c>
      <c r="V68" s="3">
        <f t="shared" si="4"/>
        <v>0</v>
      </c>
      <c r="W68" s="3">
        <f t="shared" si="5"/>
        <v>0</v>
      </c>
      <c r="X68" s="3">
        <f t="shared" si="5"/>
        <v>0</v>
      </c>
      <c r="Y68" s="475" t="e">
        <f t="shared" si="6"/>
        <v>#DIV/0!</v>
      </c>
    </row>
    <row r="69" spans="1:25">
      <c r="B69" s="465"/>
      <c r="C69" s="19"/>
      <c r="D69" s="19"/>
      <c r="E69" s="20"/>
      <c r="F69" s="18"/>
      <c r="G69" s="19"/>
      <c r="H69" s="20"/>
      <c r="I69" s="18"/>
      <c r="J69" s="19"/>
      <c r="K69" s="19"/>
      <c r="L69" s="20"/>
      <c r="M69" s="18"/>
      <c r="N69" s="19"/>
      <c r="O69" s="19"/>
      <c r="P69" s="21"/>
      <c r="Q69" s="472"/>
      <c r="R69" s="475" t="e">
        <f t="shared" si="0"/>
        <v>#DIV/0!</v>
      </c>
      <c r="S69" s="3">
        <f t="shared" si="1"/>
        <v>0</v>
      </c>
      <c r="T69" s="3">
        <f t="shared" si="2"/>
        <v>0</v>
      </c>
      <c r="U69" s="3">
        <f t="shared" si="3"/>
        <v>0</v>
      </c>
      <c r="V69" s="3">
        <f t="shared" si="4"/>
        <v>0</v>
      </c>
      <c r="W69" s="3">
        <f t="shared" si="5"/>
        <v>0</v>
      </c>
      <c r="X69" s="3">
        <f t="shared" si="5"/>
        <v>0</v>
      </c>
      <c r="Y69" s="475" t="e">
        <f t="shared" si="6"/>
        <v>#DIV/0!</v>
      </c>
    </row>
    <row r="70" spans="1:25">
      <c r="A70" s="10" t="s">
        <v>166</v>
      </c>
      <c r="R70" s="475" t="e">
        <f t="shared" si="0"/>
        <v>#DIV/0!</v>
      </c>
      <c r="S70" s="3">
        <f t="shared" si="1"/>
        <v>0</v>
      </c>
      <c r="T70" s="3">
        <f t="shared" si="2"/>
        <v>0</v>
      </c>
      <c r="U70" s="3">
        <f t="shared" si="3"/>
        <v>0</v>
      </c>
      <c r="V70" s="3">
        <f t="shared" si="4"/>
        <v>0</v>
      </c>
      <c r="W70" s="3">
        <f t="shared" si="5"/>
        <v>0</v>
      </c>
      <c r="X70" s="3">
        <f t="shared" si="5"/>
        <v>0</v>
      </c>
      <c r="Y70" s="475" t="e">
        <f t="shared" si="6"/>
        <v>#DIV/0!</v>
      </c>
    </row>
    <row r="71" spans="1:25">
      <c r="B71" s="465" t="s">
        <v>50</v>
      </c>
      <c r="C71" s="18">
        <v>55</v>
      </c>
      <c r="D71" s="19">
        <v>15</v>
      </c>
      <c r="E71" s="20">
        <v>0</v>
      </c>
      <c r="F71" s="18">
        <v>0</v>
      </c>
      <c r="G71" s="19">
        <v>0</v>
      </c>
      <c r="H71" s="20">
        <v>0</v>
      </c>
      <c r="I71" s="18">
        <v>67</v>
      </c>
      <c r="J71" s="19">
        <v>0</v>
      </c>
      <c r="K71" s="19">
        <v>0</v>
      </c>
      <c r="L71" s="20">
        <v>3</v>
      </c>
      <c r="M71" s="18">
        <v>0</v>
      </c>
      <c r="N71" s="19">
        <v>0</v>
      </c>
      <c r="O71" s="19">
        <v>0</v>
      </c>
      <c r="P71" s="21">
        <v>0</v>
      </c>
      <c r="Q71" s="472"/>
      <c r="R71" s="475">
        <f t="shared" si="0"/>
        <v>0</v>
      </c>
      <c r="S71" s="3">
        <f t="shared" si="1"/>
        <v>0</v>
      </c>
      <c r="T71" s="3">
        <f t="shared" si="2"/>
        <v>70</v>
      </c>
      <c r="U71" s="3">
        <f t="shared" si="3"/>
        <v>0</v>
      </c>
      <c r="V71" s="3">
        <f t="shared" si="4"/>
        <v>70</v>
      </c>
      <c r="W71" s="3">
        <f t="shared" si="5"/>
        <v>0</v>
      </c>
      <c r="X71" s="3">
        <f t="shared" si="5"/>
        <v>0</v>
      </c>
      <c r="Y71" s="475" t="e">
        <f t="shared" si="6"/>
        <v>#DIV/0!</v>
      </c>
    </row>
    <row r="72" spans="1:25">
      <c r="B72" s="465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472"/>
      <c r="R72" s="475" t="e">
        <f t="shared" si="0"/>
        <v>#DIV/0!</v>
      </c>
      <c r="S72" s="3">
        <f t="shared" si="1"/>
        <v>0</v>
      </c>
      <c r="T72" s="3">
        <f t="shared" si="2"/>
        <v>0</v>
      </c>
      <c r="U72" s="3">
        <f t="shared" si="3"/>
        <v>0</v>
      </c>
      <c r="V72" s="3">
        <f t="shared" si="4"/>
        <v>0</v>
      </c>
      <c r="W72" s="3">
        <f t="shared" si="5"/>
        <v>0</v>
      </c>
      <c r="X72" s="3">
        <f t="shared" si="5"/>
        <v>0</v>
      </c>
      <c r="Y72" s="475" t="e">
        <f t="shared" si="6"/>
        <v>#DIV/0!</v>
      </c>
    </row>
    <row r="73" spans="1:25">
      <c r="B73" s="541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/>
      <c r="Q73" s="544"/>
      <c r="R73" s="475"/>
      <c r="Y73" s="475"/>
    </row>
    <row r="74" spans="1:25">
      <c r="B74" s="465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/>
      <c r="Q74" s="472"/>
      <c r="R74" s="475" t="e">
        <f t="shared" si="0"/>
        <v>#DIV/0!</v>
      </c>
      <c r="S74" s="3">
        <f t="shared" si="1"/>
        <v>0</v>
      </c>
      <c r="T74" s="3">
        <f t="shared" si="2"/>
        <v>0</v>
      </c>
      <c r="U74" s="3">
        <f t="shared" si="3"/>
        <v>0</v>
      </c>
      <c r="V74" s="3">
        <f t="shared" si="4"/>
        <v>0</v>
      </c>
      <c r="W74" s="3">
        <f t="shared" si="5"/>
        <v>0</v>
      </c>
      <c r="X74" s="3">
        <f t="shared" si="5"/>
        <v>0</v>
      </c>
      <c r="Y74" s="475" t="e">
        <f t="shared" si="6"/>
        <v>#DIV/0!</v>
      </c>
    </row>
    <row r="75" spans="1:25">
      <c r="A75" s="10" t="s">
        <v>142</v>
      </c>
      <c r="B75" s="465" t="s">
        <v>51</v>
      </c>
      <c r="C75" s="632" t="s">
        <v>155</v>
      </c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4"/>
      <c r="Q75" s="470"/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5"/>
        <v>0</v>
      </c>
      <c r="Y75" s="475" t="e">
        <f t="shared" si="6"/>
        <v>#DIV/0!</v>
      </c>
    </row>
    <row r="76" spans="1:25">
      <c r="A76" s="10" t="s">
        <v>105</v>
      </c>
      <c r="B76" s="465" t="s">
        <v>52</v>
      </c>
      <c r="C76" s="28"/>
      <c r="D76" s="29"/>
      <c r="E76" s="44"/>
      <c r="F76" s="28"/>
      <c r="G76" s="29"/>
      <c r="H76" s="44"/>
      <c r="I76" s="28"/>
      <c r="J76" s="29"/>
      <c r="K76" s="29"/>
      <c r="L76" s="44"/>
      <c r="M76" s="28"/>
      <c r="N76" s="29"/>
      <c r="O76" s="29"/>
      <c r="P76" s="30"/>
      <c r="Q76" s="56"/>
      <c r="R76" s="475" t="e">
        <f t="shared" si="0"/>
        <v>#DIV/0!</v>
      </c>
      <c r="S76" s="3">
        <f t="shared" si="1"/>
        <v>0</v>
      </c>
      <c r="T76" s="3">
        <f t="shared" si="2"/>
        <v>0</v>
      </c>
      <c r="U76" s="3">
        <f t="shared" si="3"/>
        <v>0</v>
      </c>
      <c r="V76" s="3">
        <f t="shared" si="4"/>
        <v>0</v>
      </c>
      <c r="W76" s="3">
        <f t="shared" si="5"/>
        <v>0</v>
      </c>
      <c r="X76" s="3">
        <f t="shared" si="5"/>
        <v>0</v>
      </c>
      <c r="Y76" s="475" t="e">
        <f t="shared" si="6"/>
        <v>#DIV/0!</v>
      </c>
    </row>
    <row r="77" spans="1:25">
      <c r="A77" s="10" t="s">
        <v>135</v>
      </c>
      <c r="B77" s="465" t="s">
        <v>53</v>
      </c>
      <c r="C77" s="18">
        <v>331</v>
      </c>
      <c r="D77" s="19">
        <v>27</v>
      </c>
      <c r="E77" s="20">
        <v>192</v>
      </c>
      <c r="F77" s="18">
        <v>317</v>
      </c>
      <c r="G77" s="19">
        <v>94</v>
      </c>
      <c r="H77" s="20">
        <v>11</v>
      </c>
      <c r="I77" s="18">
        <v>481</v>
      </c>
      <c r="J77" s="19">
        <v>14</v>
      </c>
      <c r="K77" s="19">
        <v>666</v>
      </c>
      <c r="L77" s="20">
        <v>0</v>
      </c>
      <c r="M77" s="18">
        <v>421</v>
      </c>
      <c r="N77" s="19">
        <v>6</v>
      </c>
      <c r="O77" s="19">
        <v>14</v>
      </c>
      <c r="P77" s="21">
        <v>0</v>
      </c>
      <c r="Q77" s="472"/>
      <c r="R77" s="475">
        <f t="shared" si="0"/>
        <v>2.5454545454545455E-2</v>
      </c>
      <c r="S77" s="3">
        <f t="shared" si="1"/>
        <v>422</v>
      </c>
      <c r="T77" s="3">
        <f t="shared" si="2"/>
        <v>550</v>
      </c>
      <c r="U77" s="3">
        <f t="shared" si="3"/>
        <v>441</v>
      </c>
      <c r="V77" s="3">
        <f t="shared" si="4"/>
        <v>1161</v>
      </c>
      <c r="W77" s="3">
        <f t="shared" si="5"/>
        <v>19</v>
      </c>
      <c r="X77" s="3">
        <f t="shared" si="5"/>
        <v>611</v>
      </c>
      <c r="Y77" s="475">
        <f t="shared" si="6"/>
        <v>0.99763033175355453</v>
      </c>
    </row>
    <row r="78" spans="1:25">
      <c r="A78" s="10" t="s">
        <v>127</v>
      </c>
      <c r="B78" s="465" t="s">
        <v>77</v>
      </c>
      <c r="C78" s="18">
        <v>889</v>
      </c>
      <c r="D78" s="19">
        <v>1220</v>
      </c>
      <c r="E78" s="20">
        <v>0</v>
      </c>
      <c r="F78" s="18">
        <v>1291</v>
      </c>
      <c r="G78" s="19">
        <v>2102</v>
      </c>
      <c r="H78" s="20">
        <v>0</v>
      </c>
      <c r="I78" s="18">
        <v>830</v>
      </c>
      <c r="J78" s="19">
        <v>423</v>
      </c>
      <c r="K78" s="19">
        <v>364</v>
      </c>
      <c r="L78" s="20">
        <v>522</v>
      </c>
      <c r="M78" s="18">
        <v>797</v>
      </c>
      <c r="N78" s="19">
        <v>57</v>
      </c>
      <c r="O78" s="19">
        <v>15</v>
      </c>
      <c r="P78" s="21">
        <v>1959</v>
      </c>
      <c r="Q78" s="472"/>
      <c r="R78" s="475">
        <f t="shared" ref="R78:R94" si="7">J78/SUM(C78:E78)</f>
        <v>0.20056899004267426</v>
      </c>
      <c r="S78" s="3">
        <f t="shared" si="1"/>
        <v>3393</v>
      </c>
      <c r="T78" s="3">
        <f t="shared" si="2"/>
        <v>2109</v>
      </c>
      <c r="U78" s="3">
        <f t="shared" si="3"/>
        <v>2828</v>
      </c>
      <c r="V78" s="3">
        <f t="shared" si="4"/>
        <v>2139</v>
      </c>
      <c r="W78" s="3">
        <f t="shared" si="5"/>
        <v>-565</v>
      </c>
      <c r="X78" s="3">
        <f t="shared" si="5"/>
        <v>30</v>
      </c>
      <c r="Y78" s="475">
        <f t="shared" si="6"/>
        <v>0.23489537282640732</v>
      </c>
    </row>
    <row r="79" spans="1:25">
      <c r="A79" s="10" t="s">
        <v>116</v>
      </c>
      <c r="B79" s="465" t="s">
        <v>54</v>
      </c>
      <c r="C79" s="18">
        <v>0</v>
      </c>
      <c r="D79" s="19">
        <v>25</v>
      </c>
      <c r="E79" s="20">
        <v>0</v>
      </c>
      <c r="F79" s="18">
        <v>0</v>
      </c>
      <c r="G79" s="19">
        <v>0</v>
      </c>
      <c r="H79" s="20">
        <v>0</v>
      </c>
      <c r="I79" s="18">
        <v>0</v>
      </c>
      <c r="J79" s="19">
        <v>106</v>
      </c>
      <c r="K79" s="19">
        <v>25</v>
      </c>
      <c r="L79" s="20">
        <v>0</v>
      </c>
      <c r="M79" s="18">
        <v>0</v>
      </c>
      <c r="N79" s="19">
        <v>0</v>
      </c>
      <c r="O79" s="19">
        <v>0</v>
      </c>
      <c r="P79" s="21">
        <v>0</v>
      </c>
      <c r="Q79" s="472"/>
      <c r="R79" s="475">
        <f t="shared" si="7"/>
        <v>4.24</v>
      </c>
      <c r="S79" s="3">
        <f t="shared" ref="S79:S95" si="8">SUM(F79:H79)</f>
        <v>0</v>
      </c>
      <c r="T79" s="3">
        <f t="shared" ref="T79:T95" si="9">SUM(C79:E79)</f>
        <v>25</v>
      </c>
      <c r="U79" s="3">
        <f t="shared" ref="U79:U95" si="10">SUM(M79:P79)</f>
        <v>0</v>
      </c>
      <c r="V79" s="3">
        <f t="shared" ref="V79:V95" si="11">SUM(I79:L79)</f>
        <v>131</v>
      </c>
      <c r="W79" s="3">
        <f t="shared" ref="W79:X95" si="12">U79-S79</f>
        <v>0</v>
      </c>
      <c r="X79" s="3">
        <f t="shared" si="12"/>
        <v>106</v>
      </c>
      <c r="Y79" s="475" t="e">
        <f t="shared" ref="Y79:Y95" si="13">M79/S79</f>
        <v>#DIV/0!</v>
      </c>
    </row>
    <row r="80" spans="1:25">
      <c r="A80" s="10" t="s">
        <v>170</v>
      </c>
      <c r="B80" s="465" t="s">
        <v>55</v>
      </c>
      <c r="C80" s="632" t="s">
        <v>151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4"/>
      <c r="Q80" s="470"/>
      <c r="R80" s="475" t="e">
        <f t="shared" si="7"/>
        <v>#DIV/0!</v>
      </c>
      <c r="S80" s="3">
        <f t="shared" si="8"/>
        <v>0</v>
      </c>
      <c r="T80" s="3">
        <f t="shared" si="9"/>
        <v>0</v>
      </c>
      <c r="U80" s="3">
        <f t="shared" si="10"/>
        <v>0</v>
      </c>
      <c r="V80" s="3">
        <f t="shared" si="11"/>
        <v>0</v>
      </c>
      <c r="W80" s="3">
        <f t="shared" si="12"/>
        <v>0</v>
      </c>
      <c r="X80" s="3">
        <f t="shared" si="12"/>
        <v>0</v>
      </c>
      <c r="Y80" s="475" t="e">
        <f t="shared" si="13"/>
        <v>#DIV/0!</v>
      </c>
    </row>
    <row r="81" spans="1:25">
      <c r="A81" s="10" t="s">
        <v>141</v>
      </c>
      <c r="B81" s="465" t="s">
        <v>56</v>
      </c>
      <c r="C81" s="18" t="s">
        <v>185</v>
      </c>
      <c r="D81" s="19"/>
      <c r="E81" s="20"/>
      <c r="F81" s="18"/>
      <c r="G81" s="19"/>
      <c r="H81" s="20"/>
      <c r="I81" s="18"/>
      <c r="J81" s="19"/>
      <c r="K81" s="19"/>
      <c r="L81" s="20"/>
      <c r="M81" s="18"/>
      <c r="N81" s="19"/>
      <c r="O81" s="19"/>
      <c r="P81" s="21"/>
      <c r="Q81" s="472"/>
      <c r="R81" s="475" t="e">
        <f t="shared" si="7"/>
        <v>#DIV/0!</v>
      </c>
      <c r="S81" s="3">
        <f t="shared" si="8"/>
        <v>0</v>
      </c>
      <c r="T81" s="3">
        <f t="shared" si="9"/>
        <v>0</v>
      </c>
      <c r="U81" s="3">
        <f t="shared" si="10"/>
        <v>0</v>
      </c>
      <c r="V81" s="3">
        <f t="shared" si="11"/>
        <v>0</v>
      </c>
      <c r="W81" s="3">
        <f t="shared" si="12"/>
        <v>0</v>
      </c>
      <c r="X81" s="3">
        <f t="shared" si="12"/>
        <v>0</v>
      </c>
      <c r="Y81" s="475" t="e">
        <f t="shared" si="13"/>
        <v>#DIV/0!</v>
      </c>
    </row>
    <row r="82" spans="1:25">
      <c r="B82" s="465" t="s">
        <v>57</v>
      </c>
      <c r="C82" s="18">
        <v>320</v>
      </c>
      <c r="D82" s="19">
        <v>0</v>
      </c>
      <c r="E82" s="20">
        <v>239</v>
      </c>
      <c r="F82" s="18">
        <v>230</v>
      </c>
      <c r="G82" s="19">
        <v>76</v>
      </c>
      <c r="H82" s="20">
        <v>33</v>
      </c>
      <c r="I82" s="18">
        <v>545</v>
      </c>
      <c r="J82" s="19">
        <v>0</v>
      </c>
      <c r="K82" s="19">
        <v>5</v>
      </c>
      <c r="L82" s="20"/>
      <c r="M82" s="18">
        <v>310</v>
      </c>
      <c r="N82" s="19">
        <v>11</v>
      </c>
      <c r="O82" s="19">
        <v>0</v>
      </c>
      <c r="P82" s="21"/>
      <c r="Q82" s="472"/>
      <c r="R82" s="475">
        <f t="shared" si="7"/>
        <v>0</v>
      </c>
      <c r="S82" s="3">
        <f t="shared" si="8"/>
        <v>339</v>
      </c>
      <c r="T82" s="3">
        <f t="shared" si="9"/>
        <v>559</v>
      </c>
      <c r="U82" s="3">
        <f t="shared" si="10"/>
        <v>321</v>
      </c>
      <c r="V82" s="3">
        <f t="shared" si="11"/>
        <v>550</v>
      </c>
      <c r="W82" s="3">
        <f t="shared" si="12"/>
        <v>-18</v>
      </c>
      <c r="X82" s="3">
        <f t="shared" si="12"/>
        <v>-9</v>
      </c>
      <c r="Y82" s="475">
        <f t="shared" si="13"/>
        <v>0.91445427728613571</v>
      </c>
    </row>
    <row r="83" spans="1:25">
      <c r="B83" s="465"/>
      <c r="C83" s="18"/>
      <c r="D83" s="19"/>
      <c r="E83" s="20"/>
      <c r="F83" s="18"/>
      <c r="G83" s="19"/>
      <c r="H83" s="20"/>
      <c r="I83" s="18"/>
      <c r="J83" s="19"/>
      <c r="K83" s="19"/>
      <c r="L83" s="20"/>
      <c r="M83" s="18"/>
      <c r="N83" s="19"/>
      <c r="O83" s="19"/>
      <c r="P83" s="21"/>
      <c r="Q83" s="472"/>
      <c r="R83" s="475" t="e">
        <f t="shared" si="7"/>
        <v>#DIV/0!</v>
      </c>
      <c r="S83" s="3">
        <f t="shared" si="8"/>
        <v>0</v>
      </c>
      <c r="T83" s="3">
        <f t="shared" si="9"/>
        <v>0</v>
      </c>
      <c r="U83" s="3">
        <f t="shared" si="10"/>
        <v>0</v>
      </c>
      <c r="V83" s="3">
        <f t="shared" si="11"/>
        <v>0</v>
      </c>
      <c r="W83" s="3">
        <f t="shared" si="12"/>
        <v>0</v>
      </c>
      <c r="X83" s="3">
        <f t="shared" si="12"/>
        <v>0</v>
      </c>
      <c r="Y83" s="475" t="e">
        <f t="shared" si="13"/>
        <v>#DIV/0!</v>
      </c>
    </row>
    <row r="84" spans="1:25">
      <c r="A84" s="10" t="s">
        <v>101</v>
      </c>
      <c r="R84" s="475" t="e">
        <f t="shared" si="7"/>
        <v>#DIV/0!</v>
      </c>
      <c r="S84" s="3">
        <f t="shared" si="8"/>
        <v>0</v>
      </c>
      <c r="T84" s="3">
        <f t="shared" si="9"/>
        <v>0</v>
      </c>
      <c r="U84" s="3">
        <f t="shared" si="10"/>
        <v>0</v>
      </c>
      <c r="V84" s="3">
        <f t="shared" si="11"/>
        <v>0</v>
      </c>
      <c r="W84" s="3">
        <f t="shared" si="12"/>
        <v>0</v>
      </c>
      <c r="X84" s="3">
        <f t="shared" si="12"/>
        <v>0</v>
      </c>
      <c r="Y84" s="475" t="e">
        <f t="shared" si="13"/>
        <v>#DIV/0!</v>
      </c>
    </row>
    <row r="85" spans="1:25">
      <c r="A85" s="10" t="s">
        <v>131</v>
      </c>
      <c r="B85" s="465" t="s">
        <v>186</v>
      </c>
      <c r="C85" s="18">
        <v>17</v>
      </c>
      <c r="D85" s="19">
        <v>167</v>
      </c>
      <c r="E85" s="20">
        <v>0</v>
      </c>
      <c r="F85" s="18"/>
      <c r="G85" s="19"/>
      <c r="H85" s="20"/>
      <c r="I85" s="18">
        <v>26</v>
      </c>
      <c r="J85" s="19">
        <v>82</v>
      </c>
      <c r="K85" s="19">
        <v>62</v>
      </c>
      <c r="L85" s="20">
        <v>13</v>
      </c>
      <c r="M85" s="18"/>
      <c r="N85" s="19"/>
      <c r="O85" s="19"/>
      <c r="P85" s="21"/>
      <c r="Q85" s="472"/>
      <c r="R85" s="475">
        <f t="shared" si="7"/>
        <v>0.44565217391304346</v>
      </c>
      <c r="S85" s="3">
        <f t="shared" si="8"/>
        <v>0</v>
      </c>
      <c r="T85" s="3">
        <f t="shared" si="9"/>
        <v>184</v>
      </c>
      <c r="U85" s="3">
        <f t="shared" si="10"/>
        <v>0</v>
      </c>
      <c r="V85" s="3">
        <f t="shared" si="11"/>
        <v>183</v>
      </c>
      <c r="W85" s="3">
        <f t="shared" si="12"/>
        <v>0</v>
      </c>
      <c r="X85" s="3">
        <f t="shared" si="12"/>
        <v>-1</v>
      </c>
      <c r="Y85" s="475" t="e">
        <f t="shared" si="13"/>
        <v>#DIV/0!</v>
      </c>
    </row>
    <row r="86" spans="1:25">
      <c r="B86" s="465"/>
      <c r="C86" s="18"/>
      <c r="D86" s="469"/>
      <c r="E86" s="20"/>
      <c r="F86" s="18"/>
      <c r="G86" s="469"/>
      <c r="H86" s="20"/>
      <c r="I86" s="18"/>
      <c r="J86" s="469"/>
      <c r="K86" s="469"/>
      <c r="L86" s="469"/>
      <c r="M86" s="18"/>
      <c r="N86" s="469"/>
      <c r="O86" s="469"/>
      <c r="P86" s="21"/>
      <c r="Q86" s="472"/>
      <c r="R86" s="475" t="e">
        <f t="shared" si="7"/>
        <v>#DIV/0!</v>
      </c>
      <c r="S86" s="3">
        <f t="shared" si="8"/>
        <v>0</v>
      </c>
      <c r="T86" s="3">
        <f t="shared" si="9"/>
        <v>0</v>
      </c>
      <c r="U86" s="3">
        <f t="shared" si="10"/>
        <v>0</v>
      </c>
      <c r="V86" s="3">
        <f t="shared" si="11"/>
        <v>0</v>
      </c>
      <c r="W86" s="3">
        <f t="shared" si="12"/>
        <v>0</v>
      </c>
      <c r="X86" s="3">
        <f t="shared" si="12"/>
        <v>0</v>
      </c>
      <c r="Y86" s="475" t="e">
        <f t="shared" si="13"/>
        <v>#DIV/0!</v>
      </c>
    </row>
    <row r="87" spans="1:25">
      <c r="A87" s="10" t="s">
        <v>169</v>
      </c>
      <c r="B87" s="465" t="s">
        <v>59</v>
      </c>
      <c r="C87" s="40"/>
      <c r="E87" s="45" t="s">
        <v>187</v>
      </c>
      <c r="F87" s="40"/>
      <c r="H87" s="45"/>
      <c r="I87" s="18"/>
      <c r="M87" s="18"/>
      <c r="P87" s="21"/>
      <c r="Q87" s="472"/>
      <c r="R87" s="475" t="e">
        <f t="shared" si="7"/>
        <v>#DIV/0!</v>
      </c>
      <c r="S87" s="3">
        <f t="shared" si="8"/>
        <v>0</v>
      </c>
      <c r="T87" s="3">
        <f t="shared" si="9"/>
        <v>0</v>
      </c>
      <c r="U87" s="3">
        <f t="shared" si="10"/>
        <v>0</v>
      </c>
      <c r="V87" s="3">
        <f t="shared" si="11"/>
        <v>0</v>
      </c>
      <c r="W87" s="3">
        <f t="shared" si="12"/>
        <v>0</v>
      </c>
      <c r="X87" s="3">
        <f t="shared" si="12"/>
        <v>0</v>
      </c>
      <c r="Y87" s="475" t="e">
        <f t="shared" si="13"/>
        <v>#DIV/0!</v>
      </c>
    </row>
    <row r="88" spans="1:25">
      <c r="A88" s="10" t="s">
        <v>125</v>
      </c>
      <c r="B88" s="465"/>
      <c r="C88" s="40"/>
      <c r="E88" s="46"/>
      <c r="F88" s="40"/>
      <c r="H88" s="46"/>
      <c r="I88" s="18"/>
      <c r="M88" s="18"/>
      <c r="P88" s="21"/>
      <c r="Q88" s="472"/>
      <c r="R88" s="475" t="e">
        <f t="shared" si="7"/>
        <v>#DIV/0!</v>
      </c>
      <c r="S88" s="3">
        <f t="shared" si="8"/>
        <v>0</v>
      </c>
      <c r="T88" s="3">
        <f t="shared" si="9"/>
        <v>0</v>
      </c>
      <c r="U88" s="3">
        <f t="shared" si="10"/>
        <v>0</v>
      </c>
      <c r="V88" s="3">
        <f t="shared" si="11"/>
        <v>0</v>
      </c>
      <c r="W88" s="3">
        <f t="shared" si="12"/>
        <v>0</v>
      </c>
      <c r="X88" s="3">
        <f t="shared" si="12"/>
        <v>0</v>
      </c>
      <c r="Y88" s="475" t="e">
        <f t="shared" si="13"/>
        <v>#DIV/0!</v>
      </c>
    </row>
    <row r="89" spans="1:25">
      <c r="A89" s="10" t="s">
        <v>109</v>
      </c>
      <c r="B89" s="465" t="s">
        <v>156</v>
      </c>
      <c r="C89" s="18">
        <v>906</v>
      </c>
      <c r="D89" s="19">
        <v>2257</v>
      </c>
      <c r="E89" s="20">
        <v>21</v>
      </c>
      <c r="F89" s="18">
        <v>986</v>
      </c>
      <c r="G89" s="19">
        <v>3224</v>
      </c>
      <c r="H89" s="20">
        <v>1</v>
      </c>
      <c r="I89" s="18">
        <v>728</v>
      </c>
      <c r="J89" s="19">
        <v>1348</v>
      </c>
      <c r="K89" s="19">
        <v>5</v>
      </c>
      <c r="L89" s="20">
        <v>1006</v>
      </c>
      <c r="M89" s="18">
        <v>1042</v>
      </c>
      <c r="N89" s="19">
        <v>97</v>
      </c>
      <c r="O89" s="19">
        <v>27</v>
      </c>
      <c r="P89" s="21">
        <v>2825</v>
      </c>
      <c r="Q89" s="472"/>
      <c r="R89" s="475">
        <f t="shared" si="7"/>
        <v>0.42336683417085424</v>
      </c>
      <c r="S89" s="3">
        <f t="shared" si="8"/>
        <v>4211</v>
      </c>
      <c r="T89" s="3">
        <f t="shared" si="9"/>
        <v>3184</v>
      </c>
      <c r="U89" s="3">
        <f t="shared" si="10"/>
        <v>3991</v>
      </c>
      <c r="V89" s="3">
        <f t="shared" si="11"/>
        <v>3087</v>
      </c>
      <c r="W89" s="3">
        <f t="shared" si="12"/>
        <v>-220</v>
      </c>
      <c r="X89" s="3">
        <f t="shared" si="12"/>
        <v>-97</v>
      </c>
      <c r="Y89" s="475">
        <f t="shared" si="13"/>
        <v>0.24744716219425314</v>
      </c>
    </row>
    <row r="90" spans="1:25">
      <c r="B90" s="465"/>
      <c r="C90" s="47"/>
      <c r="D90" s="48"/>
      <c r="E90" s="49"/>
      <c r="F90" s="47"/>
      <c r="G90" s="48"/>
      <c r="H90" s="49"/>
      <c r="I90" s="47"/>
      <c r="J90" s="48"/>
      <c r="K90" s="48"/>
      <c r="L90" s="49"/>
      <c r="M90" s="47"/>
      <c r="N90" s="48"/>
      <c r="O90" s="48"/>
      <c r="P90" s="50"/>
      <c r="Q90" s="472"/>
      <c r="R90" s="475" t="e">
        <f t="shared" si="7"/>
        <v>#DIV/0!</v>
      </c>
      <c r="S90" s="3">
        <f t="shared" si="8"/>
        <v>0</v>
      </c>
      <c r="T90" s="3">
        <f t="shared" si="9"/>
        <v>0</v>
      </c>
      <c r="U90" s="3">
        <f t="shared" si="10"/>
        <v>0</v>
      </c>
      <c r="V90" s="3">
        <f t="shared" si="11"/>
        <v>0</v>
      </c>
      <c r="W90" s="3">
        <f t="shared" si="12"/>
        <v>0</v>
      </c>
      <c r="X90" s="3">
        <f t="shared" si="12"/>
        <v>0</v>
      </c>
      <c r="Y90" s="475" t="e">
        <f t="shared" si="13"/>
        <v>#DIV/0!</v>
      </c>
    </row>
    <row r="91" spans="1:25">
      <c r="A91" s="10" t="s">
        <v>107</v>
      </c>
      <c r="B91" s="465" t="s">
        <v>260</v>
      </c>
      <c r="C91" s="47">
        <v>1659</v>
      </c>
      <c r="D91" s="48">
        <v>2515</v>
      </c>
      <c r="E91" s="49"/>
      <c r="F91" s="47">
        <v>3945</v>
      </c>
      <c r="G91" s="48">
        <v>3260</v>
      </c>
      <c r="H91" s="49"/>
      <c r="I91" s="47">
        <v>1467</v>
      </c>
      <c r="J91" s="48">
        <v>880</v>
      </c>
      <c r="K91" s="48">
        <v>303</v>
      </c>
      <c r="L91" s="49">
        <v>1524</v>
      </c>
      <c r="M91" s="47">
        <v>1365</v>
      </c>
      <c r="N91" s="48">
        <v>80</v>
      </c>
      <c r="O91" s="48">
        <v>1126</v>
      </c>
      <c r="P91" s="50">
        <v>4634</v>
      </c>
      <c r="Q91" s="472"/>
      <c r="R91" s="475">
        <f t="shared" si="7"/>
        <v>0.21082894106372785</v>
      </c>
      <c r="S91" s="3">
        <f t="shared" si="8"/>
        <v>7205</v>
      </c>
      <c r="T91" s="3">
        <f t="shared" si="9"/>
        <v>4174</v>
      </c>
      <c r="U91" s="3">
        <f t="shared" si="10"/>
        <v>7205</v>
      </c>
      <c r="V91" s="3">
        <f t="shared" si="11"/>
        <v>4174</v>
      </c>
      <c r="W91" s="3">
        <f t="shared" si="12"/>
        <v>0</v>
      </c>
      <c r="X91" s="3">
        <f t="shared" si="12"/>
        <v>0</v>
      </c>
      <c r="Y91" s="475">
        <f t="shared" si="13"/>
        <v>0.18945176960444135</v>
      </c>
    </row>
    <row r="92" spans="1:25">
      <c r="B92" s="541"/>
      <c r="C92" s="47"/>
      <c r="D92" s="48"/>
      <c r="E92" s="49"/>
      <c r="F92" s="47"/>
      <c r="G92" s="48"/>
      <c r="H92" s="49"/>
      <c r="I92" s="47"/>
      <c r="J92" s="48"/>
      <c r="K92" s="48"/>
      <c r="L92" s="49"/>
      <c r="M92" s="47"/>
      <c r="N92" s="48"/>
      <c r="O92" s="48"/>
      <c r="P92" s="50"/>
      <c r="Q92" s="544"/>
      <c r="R92" s="475"/>
      <c r="Y92" s="475"/>
    </row>
    <row r="93" spans="1:25">
      <c r="A93" s="10" t="s">
        <v>133</v>
      </c>
      <c r="B93" s="465" t="s">
        <v>62</v>
      </c>
      <c r="C93" s="51">
        <v>89</v>
      </c>
      <c r="D93" s="52" t="s">
        <v>176</v>
      </c>
      <c r="E93" s="53">
        <v>0</v>
      </c>
      <c r="F93" s="51">
        <v>73</v>
      </c>
      <c r="G93" s="52" t="s">
        <v>176</v>
      </c>
      <c r="H93" s="53">
        <v>0</v>
      </c>
      <c r="I93" s="51">
        <v>308</v>
      </c>
      <c r="J93" s="52">
        <v>196</v>
      </c>
      <c r="K93" s="52">
        <v>56</v>
      </c>
      <c r="L93" s="53">
        <v>82</v>
      </c>
      <c r="M93" s="51">
        <v>200</v>
      </c>
      <c r="N93" s="52">
        <v>20</v>
      </c>
      <c r="O93" s="52">
        <v>18</v>
      </c>
      <c r="P93" s="54">
        <v>112</v>
      </c>
      <c r="Q93" s="479"/>
      <c r="R93" s="475">
        <f t="shared" si="7"/>
        <v>2.202247191011236</v>
      </c>
      <c r="S93" s="3">
        <f t="shared" si="8"/>
        <v>73</v>
      </c>
      <c r="T93" s="3">
        <f t="shared" si="9"/>
        <v>89</v>
      </c>
      <c r="U93" s="3">
        <f t="shared" si="10"/>
        <v>350</v>
      </c>
      <c r="V93" s="3">
        <f t="shared" si="11"/>
        <v>642</v>
      </c>
      <c r="W93" s="3">
        <f t="shared" si="12"/>
        <v>277</v>
      </c>
      <c r="X93" s="3">
        <f t="shared" si="12"/>
        <v>553</v>
      </c>
      <c r="Y93" s="475">
        <f t="shared" si="13"/>
        <v>2.7397260273972601</v>
      </c>
    </row>
    <row r="94" spans="1:25">
      <c r="B94" s="12"/>
      <c r="C94" s="75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72"/>
      <c r="R94" s="475" t="e">
        <f t="shared" si="7"/>
        <v>#DIV/0!</v>
      </c>
      <c r="S94" s="3">
        <f t="shared" si="8"/>
        <v>0</v>
      </c>
      <c r="T94" s="3">
        <f t="shared" si="9"/>
        <v>0</v>
      </c>
      <c r="U94" s="3">
        <f t="shared" si="10"/>
        <v>0</v>
      </c>
      <c r="V94" s="3">
        <f t="shared" si="11"/>
        <v>0</v>
      </c>
      <c r="W94" s="3">
        <f t="shared" si="12"/>
        <v>0</v>
      </c>
      <c r="X94" s="3">
        <f t="shared" si="12"/>
        <v>0</v>
      </c>
      <c r="Y94" s="475" t="e">
        <f t="shared" si="13"/>
        <v>#DIV/0!</v>
      </c>
    </row>
    <row r="95" spans="1:25">
      <c r="A95" s="3"/>
      <c r="B95" s="13" t="s">
        <v>63</v>
      </c>
      <c r="C95" s="55">
        <f t="shared" ref="C95:P95" si="14">SUM(C9:C93)</f>
        <v>12819</v>
      </c>
      <c r="D95" s="55">
        <f t="shared" si="14"/>
        <v>24772</v>
      </c>
      <c r="E95" s="55">
        <f t="shared" si="14"/>
        <v>3912</v>
      </c>
      <c r="F95" s="55">
        <f t="shared" si="14"/>
        <v>18457</v>
      </c>
      <c r="G95" s="55">
        <f t="shared" si="14"/>
        <v>25019</v>
      </c>
      <c r="H95" s="55">
        <f t="shared" si="14"/>
        <v>2875</v>
      </c>
      <c r="I95" s="55">
        <f t="shared" si="14"/>
        <v>17196</v>
      </c>
      <c r="J95" s="55">
        <f t="shared" si="14"/>
        <v>12120</v>
      </c>
      <c r="K95" s="55">
        <f t="shared" si="14"/>
        <v>4028</v>
      </c>
      <c r="L95" s="55">
        <f t="shared" si="14"/>
        <v>8580</v>
      </c>
      <c r="M95" s="55">
        <f t="shared" si="14"/>
        <v>20535</v>
      </c>
      <c r="N95" s="55">
        <f t="shared" si="14"/>
        <v>838</v>
      </c>
      <c r="O95" s="55">
        <f t="shared" si="14"/>
        <v>2661</v>
      </c>
      <c r="P95" s="55">
        <f t="shared" si="14"/>
        <v>21954</v>
      </c>
      <c r="Q95" s="474"/>
      <c r="S95" s="3">
        <f t="shared" si="8"/>
        <v>46351</v>
      </c>
      <c r="T95" s="3">
        <f t="shared" si="9"/>
        <v>41503</v>
      </c>
      <c r="U95" s="3">
        <f t="shared" si="10"/>
        <v>45988</v>
      </c>
      <c r="V95" s="3">
        <f t="shared" si="11"/>
        <v>41924</v>
      </c>
      <c r="W95" s="3">
        <f t="shared" si="12"/>
        <v>-363</v>
      </c>
      <c r="X95" s="3">
        <f t="shared" si="12"/>
        <v>421</v>
      </c>
      <c r="Y95" s="475">
        <f t="shared" si="13"/>
        <v>0.44303251278289574</v>
      </c>
    </row>
    <row r="96" spans="1:25">
      <c r="A96" s="3"/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0.29202708237958702</v>
      </c>
      <c r="K96" s="474"/>
      <c r="L96" s="474"/>
      <c r="M96" s="474"/>
      <c r="N96" s="474"/>
      <c r="O96" s="474"/>
      <c r="P96" s="474"/>
      <c r="Q96" s="474"/>
    </row>
    <row r="97" spans="1:25" s="509" customFormat="1">
      <c r="A97" s="507"/>
      <c r="B97" s="508"/>
      <c r="E97" s="510"/>
      <c r="H97" s="510"/>
      <c r="K97" s="510"/>
      <c r="O97" s="510"/>
      <c r="R97" s="3"/>
      <c r="S97" s="3"/>
      <c r="T97" s="3"/>
      <c r="U97" s="3"/>
      <c r="V97" s="3"/>
      <c r="W97" s="3"/>
      <c r="X97" s="3"/>
      <c r="Y97" s="3"/>
    </row>
    <row r="98" spans="1:25">
      <c r="B98" s="499"/>
      <c r="E98" s="501">
        <f>E95/(SUM(C95:E95))</f>
        <v>9.4258246391827102E-2</v>
      </c>
      <c r="H98" s="501">
        <f>H95/(SUM(F95:H95))</f>
        <v>6.2026709240361591E-2</v>
      </c>
      <c r="J98" s="511"/>
      <c r="K98" s="501">
        <f>K95/(SUM(I95:L95))</f>
        <v>9.6078618452437745E-2</v>
      </c>
      <c r="O98" s="501">
        <f>O95/(SUM(M95:P95))</f>
        <v>5.78629207619379E-2</v>
      </c>
    </row>
    <row r="99" spans="1:25">
      <c r="A99" s="3"/>
      <c r="B99" s="499"/>
      <c r="C99" s="500"/>
      <c r="D99" s="500"/>
      <c r="E99" s="516">
        <f>E66/E95</f>
        <v>0.46702453987730064</v>
      </c>
      <c r="F99" s="514" t="s">
        <v>281</v>
      </c>
      <c r="G99" s="500"/>
      <c r="H99" s="500"/>
      <c r="I99" s="500"/>
      <c r="J99" s="487"/>
      <c r="K99" s="500"/>
      <c r="L99" s="500"/>
      <c r="M99" s="500"/>
      <c r="N99" s="500"/>
      <c r="O99" s="500"/>
      <c r="P99" s="500"/>
      <c r="Q99" s="500"/>
    </row>
    <row r="100" spans="1:25">
      <c r="A100" s="3"/>
      <c r="B100" s="499"/>
      <c r="C100" s="500"/>
      <c r="D100" s="500"/>
      <c r="E100" s="500"/>
      <c r="F100" s="500"/>
      <c r="G100" s="500"/>
      <c r="H100" s="500"/>
      <c r="I100" s="500"/>
      <c r="J100" s="487"/>
      <c r="K100" s="500"/>
      <c r="L100" s="500"/>
      <c r="M100" s="500"/>
      <c r="N100" s="500"/>
      <c r="O100" s="500"/>
      <c r="P100" s="500"/>
      <c r="Q100" s="500"/>
    </row>
    <row r="101" spans="1:25">
      <c r="B101" s="635" t="s">
        <v>64</v>
      </c>
      <c r="C101" s="635"/>
      <c r="D101" s="56">
        <v>1</v>
      </c>
      <c r="E101" s="630" t="s">
        <v>158</v>
      </c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470"/>
    </row>
    <row r="102" spans="1:25">
      <c r="B102" s="462"/>
      <c r="C102" s="469"/>
      <c r="D102" s="56">
        <v>2</v>
      </c>
      <c r="E102" s="630" t="s">
        <v>159</v>
      </c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470"/>
    </row>
    <row r="103" spans="1:25">
      <c r="D103" s="57" t="s">
        <v>67</v>
      </c>
      <c r="E103" s="631" t="s">
        <v>79</v>
      </c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471"/>
    </row>
    <row r="104" spans="1:25">
      <c r="A104" s="10" t="s">
        <v>124</v>
      </c>
      <c r="D104" s="57" t="s">
        <v>160</v>
      </c>
      <c r="E104" s="3" t="s">
        <v>161</v>
      </c>
    </row>
    <row r="105" spans="1:25">
      <c r="A105" s="10" t="s">
        <v>120</v>
      </c>
      <c r="D105" s="3" t="s">
        <v>188</v>
      </c>
      <c r="E105" s="3" t="s">
        <v>189</v>
      </c>
    </row>
    <row r="106" spans="1:25">
      <c r="A106" s="10" t="s">
        <v>109</v>
      </c>
      <c r="D106" s="3" t="s">
        <v>190</v>
      </c>
      <c r="E106" s="3" t="s">
        <v>191</v>
      </c>
    </row>
    <row r="107" spans="1:25">
      <c r="D107" s="3" t="s">
        <v>179</v>
      </c>
      <c r="E107" s="3" t="s">
        <v>192</v>
      </c>
    </row>
    <row r="110" spans="1:25">
      <c r="A110" s="10" t="s">
        <v>138</v>
      </c>
    </row>
    <row r="111" spans="1:25">
      <c r="A111" s="10" t="s">
        <v>116</v>
      </c>
    </row>
    <row r="112" spans="1:25">
      <c r="A112" s="10" t="s">
        <v>140</v>
      </c>
    </row>
    <row r="113" spans="1:1">
      <c r="A113" s="10" t="s">
        <v>101</v>
      </c>
    </row>
    <row r="114" spans="1:1">
      <c r="A114" s="10" t="s">
        <v>97</v>
      </c>
    </row>
    <row r="115" spans="1:1">
      <c r="A115" s="10" t="s">
        <v>141</v>
      </c>
    </row>
    <row r="116" spans="1:1">
      <c r="A116" s="10" t="s">
        <v>142</v>
      </c>
    </row>
    <row r="117" spans="1:1">
      <c r="A117" s="10" t="s">
        <v>127</v>
      </c>
    </row>
    <row r="118" spans="1:1">
      <c r="A118" s="10" t="s">
        <v>143</v>
      </c>
    </row>
    <row r="119" spans="1:1">
      <c r="A119" s="10" t="s">
        <v>133</v>
      </c>
    </row>
    <row r="124" spans="1:1">
      <c r="A124" s="10" t="s">
        <v>111</v>
      </c>
    </row>
    <row r="125" spans="1:1">
      <c r="A125" s="10" t="s">
        <v>111</v>
      </c>
    </row>
    <row r="126" spans="1:1">
      <c r="A126" s="10" t="s">
        <v>112</v>
      </c>
    </row>
    <row r="130" spans="1:1">
      <c r="A130" s="10" t="s">
        <v>114</v>
      </c>
    </row>
    <row r="131" spans="1:1">
      <c r="A131" s="10" t="s">
        <v>103</v>
      </c>
    </row>
    <row r="132" spans="1:1">
      <c r="A132" s="10" t="s">
        <v>107</v>
      </c>
    </row>
    <row r="133" spans="1:1">
      <c r="A133" s="10" t="s">
        <v>101</v>
      </c>
    </row>
    <row r="134" spans="1:1">
      <c r="A134" s="10" t="s">
        <v>144</v>
      </c>
    </row>
    <row r="135" spans="1:1">
      <c r="A135" s="10" t="s">
        <v>105</v>
      </c>
    </row>
    <row r="136" spans="1:1">
      <c r="A136" s="10" t="s">
        <v>99</v>
      </c>
    </row>
    <row r="137" spans="1:1">
      <c r="A137" s="10" t="s">
        <v>145</v>
      </c>
    </row>
    <row r="138" spans="1:1">
      <c r="A138" s="10" t="s">
        <v>111</v>
      </c>
    </row>
    <row r="139" spans="1:1">
      <c r="A139" s="10" t="s">
        <v>129</v>
      </c>
    </row>
    <row r="140" spans="1:1">
      <c r="A140" s="10" t="s">
        <v>135</v>
      </c>
    </row>
    <row r="141" spans="1:1">
      <c r="A141" s="10" t="s">
        <v>142</v>
      </c>
    </row>
    <row r="142" spans="1:1">
      <c r="A142" s="10" t="s">
        <v>122</v>
      </c>
    </row>
    <row r="143" spans="1:1">
      <c r="A143" s="10" t="s">
        <v>127</v>
      </c>
    </row>
    <row r="144" spans="1:1">
      <c r="A144" s="10" t="s">
        <v>138</v>
      </c>
    </row>
    <row r="145" spans="1:1">
      <c r="A145" s="10" t="s">
        <v>122</v>
      </c>
    </row>
    <row r="146" spans="1:1">
      <c r="A146" s="10" t="s">
        <v>142</v>
      </c>
    </row>
    <row r="147" spans="1:1">
      <c r="A147" s="10" t="s">
        <v>114</v>
      </c>
    </row>
    <row r="148" spans="1:1">
      <c r="A148" s="10" t="s">
        <v>105</v>
      </c>
    </row>
    <row r="149" spans="1:1">
      <c r="A149" s="10" t="s">
        <v>127</v>
      </c>
    </row>
    <row r="152" spans="1:1">
      <c r="A152" s="10" t="s">
        <v>107</v>
      </c>
    </row>
    <row r="153" spans="1:1">
      <c r="A153" s="10" t="s">
        <v>116</v>
      </c>
    </row>
    <row r="154" spans="1:1">
      <c r="A154" s="10" t="s">
        <v>141</v>
      </c>
    </row>
    <row r="158" spans="1:1">
      <c r="A158" s="10" t="s">
        <v>101</v>
      </c>
    </row>
    <row r="159" spans="1:1">
      <c r="A159" s="10" t="s">
        <v>131</v>
      </c>
    </row>
    <row r="160" spans="1:1">
      <c r="A160" s="10" t="s">
        <v>125</v>
      </c>
    </row>
    <row r="161" spans="1:1">
      <c r="A161" s="10" t="s">
        <v>109</v>
      </c>
    </row>
    <row r="162" spans="1:1">
      <c r="A162" s="10" t="s">
        <v>133</v>
      </c>
    </row>
  </sheetData>
  <mergeCells count="14">
    <mergeCell ref="C32:P32"/>
    <mergeCell ref="B1:B2"/>
    <mergeCell ref="C1:H1"/>
    <mergeCell ref="I1:P1"/>
    <mergeCell ref="C2:E2"/>
    <mergeCell ref="F2:H2"/>
    <mergeCell ref="I2:L2"/>
    <mergeCell ref="M2:P2"/>
    <mergeCell ref="E103:P103"/>
    <mergeCell ref="C75:P75"/>
    <mergeCell ref="C80:P80"/>
    <mergeCell ref="B101:C101"/>
    <mergeCell ref="E101:P101"/>
    <mergeCell ref="E102:P102"/>
  </mergeCells>
  <conditionalFormatting sqref="Y40:Y1048576 Y1:Y38">
    <cfRule type="top10" dxfId="361" priority="1" rank="10"/>
    <cfRule type="top10" dxfId="360" priority="2" percent="1" rank="10"/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workbookViewId="0">
      <pane ySplit="3" topLeftCell="A87" activePane="bottomLeft" state="frozen"/>
      <selection activeCell="A8" sqref="A8:XFD8"/>
      <selection pane="bottomLeft" activeCell="A8" sqref="A8:XFD8"/>
    </sheetView>
  </sheetViews>
  <sheetFormatPr defaultRowHeight="13.2"/>
  <cols>
    <col min="1" max="1" width="10.44140625" style="10" customWidth="1"/>
    <col min="2" max="2" width="31.6640625" style="3" customWidth="1"/>
    <col min="3" max="4" width="6.109375" style="3" customWidth="1"/>
    <col min="5" max="5" width="6.6640625" style="3" customWidth="1"/>
    <col min="6" max="9" width="6.109375" style="3" customWidth="1"/>
    <col min="10" max="10" width="7.21875" style="3" customWidth="1"/>
    <col min="11" max="16" width="6.109375" style="3" customWidth="1"/>
    <col min="17" max="17" width="5.5546875" style="3" customWidth="1"/>
    <col min="18" max="16384" width="8.88671875" style="3"/>
  </cols>
  <sheetData>
    <row r="1" spans="1:25" ht="14.4" customHeight="1" thickBot="1">
      <c r="B1" s="623" t="s">
        <v>193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5" ht="13.95" customHeight="1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  <c r="Q2" s="472"/>
    </row>
    <row r="3" spans="1:25" ht="75.599999999999994">
      <c r="A3" s="10" t="s">
        <v>87</v>
      </c>
      <c r="B3" s="11" t="s">
        <v>177</v>
      </c>
      <c r="C3" s="14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 t="s">
        <v>282</v>
      </c>
    </row>
    <row r="4" spans="1:25" ht="13.8">
      <c r="B4" s="11"/>
      <c r="C4" s="306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S4" s="4"/>
      <c r="T4" s="4"/>
      <c r="U4" s="4"/>
      <c r="V4" s="4"/>
      <c r="W4" s="4"/>
      <c r="X4" s="4"/>
      <c r="Y4" s="4"/>
    </row>
    <row r="5" spans="1:25" ht="13.8">
      <c r="B5" s="11"/>
      <c r="C5" s="306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S5" s="4"/>
      <c r="T5" s="4"/>
      <c r="U5" s="4"/>
      <c r="V5" s="4"/>
      <c r="W5" s="4"/>
      <c r="X5" s="4"/>
      <c r="Y5" s="4"/>
    </row>
    <row r="6" spans="1:25" ht="13.8">
      <c r="B6" s="11"/>
      <c r="C6" s="306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S6" s="3">
        <f>SUM(F6:H6)</f>
        <v>0</v>
      </c>
      <c r="T6" s="3">
        <f>SUM(C6:E6)</f>
        <v>0</v>
      </c>
      <c r="U6" s="3">
        <f>SUM(M6:P6)</f>
        <v>0</v>
      </c>
      <c r="V6" s="3">
        <f>SUM(I6:L6)</f>
        <v>0</v>
      </c>
      <c r="W6" s="3">
        <f>U6-S6</f>
        <v>0</v>
      </c>
      <c r="X6" s="3">
        <f>V6-T6</f>
        <v>0</v>
      </c>
      <c r="Y6" s="475" t="e">
        <f>M6/S6</f>
        <v>#DIV/0!</v>
      </c>
    </row>
    <row r="7" spans="1:25" ht="13.8">
      <c r="B7" s="11"/>
      <c r="C7" s="306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S7" s="3">
        <f>SUM(F7:H7)</f>
        <v>0</v>
      </c>
      <c r="T7" s="3">
        <f>SUM(C7:E7)</f>
        <v>0</v>
      </c>
      <c r="U7" s="3">
        <f>SUM(M7:P7)</f>
        <v>0</v>
      </c>
      <c r="V7" s="3">
        <f>SUM(I7:L7)</f>
        <v>0</v>
      </c>
      <c r="W7" s="3">
        <f>U7-S7</f>
        <v>0</v>
      </c>
      <c r="X7" s="3">
        <f>V7-T7</f>
        <v>0</v>
      </c>
      <c r="Y7" s="475" t="e">
        <f>M7/S7</f>
        <v>#DIV/0!</v>
      </c>
    </row>
    <row r="8" spans="1:25" s="495" customFormat="1" ht="13.8">
      <c r="A8" s="519"/>
      <c r="B8" s="561"/>
      <c r="C8" s="565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S8" s="495">
        <f t="shared" ref="S8:S78" si="1">SUM(F8:H8)</f>
        <v>0</v>
      </c>
      <c r="T8" s="495">
        <f t="shared" ref="T8:T78" si="2">SUM(C8:E8)</f>
        <v>0</v>
      </c>
      <c r="U8" s="495">
        <f t="shared" ref="U8:U78" si="3">SUM(M8:P8)</f>
        <v>0</v>
      </c>
      <c r="V8" s="495">
        <f t="shared" ref="V8:V78" si="4">SUM(I8:L8)</f>
        <v>0</v>
      </c>
      <c r="W8" s="495">
        <f t="shared" ref="W8:X78" si="5">U8-S8</f>
        <v>0</v>
      </c>
      <c r="X8" s="495">
        <f t="shared" si="5"/>
        <v>0</v>
      </c>
      <c r="Y8" s="526" t="e">
        <f t="shared" ref="Y8:Y78" si="6">M8/S8</f>
        <v>#DIV/0!</v>
      </c>
    </row>
    <row r="9" spans="1:25">
      <c r="A9" s="10" t="s">
        <v>124</v>
      </c>
      <c r="B9" s="465" t="s">
        <v>12</v>
      </c>
      <c r="C9" s="18"/>
      <c r="D9" s="19"/>
      <c r="E9" s="20"/>
      <c r="F9" s="18"/>
      <c r="G9" s="19"/>
      <c r="H9" s="20"/>
      <c r="I9" s="18"/>
      <c r="J9" s="19"/>
      <c r="K9" s="19"/>
      <c r="L9" s="20"/>
      <c r="M9" s="18"/>
      <c r="N9" s="19"/>
      <c r="O9" s="19"/>
      <c r="P9" s="21"/>
      <c r="Q9" s="472"/>
      <c r="R9" s="475" t="e">
        <f t="shared" si="0"/>
        <v>#DIV/0!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5"/>
        <v>0</v>
      </c>
      <c r="Y9" s="475" t="e">
        <f t="shared" si="6"/>
        <v>#DIV/0!</v>
      </c>
    </row>
    <row r="10" spans="1:25">
      <c r="B10" s="465"/>
      <c r="C10" s="18"/>
      <c r="D10" s="19"/>
      <c r="E10" s="20"/>
      <c r="F10" s="18"/>
      <c r="G10" s="19"/>
      <c r="H10" s="20"/>
      <c r="I10" s="18"/>
      <c r="J10" s="19"/>
      <c r="K10" s="19"/>
      <c r="L10" s="20"/>
      <c r="M10" s="18"/>
      <c r="N10" s="19"/>
      <c r="O10" s="19"/>
      <c r="P10" s="21"/>
      <c r="Q10" s="472"/>
      <c r="R10" s="475" t="e">
        <f t="shared" si="0"/>
        <v>#DIV/0!</v>
      </c>
      <c r="S10" s="3">
        <f t="shared" si="1"/>
        <v>0</v>
      </c>
      <c r="T10" s="3">
        <f t="shared" si="2"/>
        <v>0</v>
      </c>
      <c r="U10" s="3">
        <f t="shared" si="3"/>
        <v>0</v>
      </c>
      <c r="V10" s="3">
        <f t="shared" si="4"/>
        <v>0</v>
      </c>
      <c r="W10" s="3">
        <f t="shared" si="5"/>
        <v>0</v>
      </c>
      <c r="X10" s="3">
        <f t="shared" si="5"/>
        <v>0</v>
      </c>
      <c r="Y10" s="475" t="e">
        <f t="shared" si="6"/>
        <v>#DIV/0!</v>
      </c>
    </row>
    <row r="11" spans="1:25">
      <c r="B11" s="465"/>
      <c r="C11" s="18"/>
      <c r="D11" s="19"/>
      <c r="E11" s="20"/>
      <c r="F11" s="18"/>
      <c r="G11" s="19"/>
      <c r="H11" s="20"/>
      <c r="I11" s="18"/>
      <c r="J11" s="19"/>
      <c r="K11" s="19"/>
      <c r="L11" s="20"/>
      <c r="M11" s="18"/>
      <c r="N11" s="19"/>
      <c r="O11" s="19"/>
      <c r="P11" s="21"/>
      <c r="Q11" s="472"/>
      <c r="R11" s="475" t="e">
        <f t="shared" si="0"/>
        <v>#DIV/0!</v>
      </c>
      <c r="S11" s="3">
        <f t="shared" si="1"/>
        <v>0</v>
      </c>
      <c r="T11" s="3">
        <f t="shared" si="2"/>
        <v>0</v>
      </c>
      <c r="U11" s="3">
        <f t="shared" si="3"/>
        <v>0</v>
      </c>
      <c r="V11" s="3">
        <f t="shared" si="4"/>
        <v>0</v>
      </c>
      <c r="W11" s="3">
        <f t="shared" si="5"/>
        <v>0</v>
      </c>
      <c r="X11" s="3">
        <f t="shared" si="5"/>
        <v>0</v>
      </c>
      <c r="Y11" s="475" t="e">
        <f t="shared" si="6"/>
        <v>#DIV/0!</v>
      </c>
    </row>
    <row r="12" spans="1:25">
      <c r="A12" s="10" t="s">
        <v>120</v>
      </c>
      <c r="B12" s="465" t="s">
        <v>73</v>
      </c>
      <c r="C12" s="18">
        <v>269</v>
      </c>
      <c r="D12" s="19">
        <v>479</v>
      </c>
      <c r="E12" s="20">
        <v>13</v>
      </c>
      <c r="F12" s="18">
        <v>241</v>
      </c>
      <c r="G12" s="19">
        <v>430</v>
      </c>
      <c r="H12" s="20"/>
      <c r="I12" s="18">
        <v>252</v>
      </c>
      <c r="J12" s="19">
        <v>269</v>
      </c>
      <c r="K12" s="19">
        <v>60</v>
      </c>
      <c r="L12" s="20">
        <v>204</v>
      </c>
      <c r="M12" s="18">
        <v>203</v>
      </c>
      <c r="N12" s="19">
        <v>10</v>
      </c>
      <c r="O12" s="19">
        <v>99</v>
      </c>
      <c r="P12" s="21">
        <v>365</v>
      </c>
      <c r="Q12" s="472"/>
      <c r="R12" s="475">
        <f t="shared" si="0"/>
        <v>0.35348226018396844</v>
      </c>
      <c r="S12" s="3">
        <f t="shared" si="1"/>
        <v>671</v>
      </c>
      <c r="T12" s="3">
        <f t="shared" si="2"/>
        <v>761</v>
      </c>
      <c r="U12" s="3">
        <f t="shared" si="3"/>
        <v>677</v>
      </c>
      <c r="V12" s="3">
        <f t="shared" si="4"/>
        <v>785</v>
      </c>
      <c r="W12" s="3">
        <f t="shared" si="5"/>
        <v>6</v>
      </c>
      <c r="X12" s="3">
        <f t="shared" si="5"/>
        <v>24</v>
      </c>
      <c r="Y12" s="475">
        <f t="shared" si="6"/>
        <v>0.30253353204172878</v>
      </c>
    </row>
    <row r="13" spans="1:25">
      <c r="A13" s="10" t="s">
        <v>109</v>
      </c>
      <c r="B13" s="465" t="s">
        <v>148</v>
      </c>
      <c r="C13" s="22"/>
      <c r="D13" s="23"/>
      <c r="E13" s="24"/>
      <c r="F13" s="18">
        <v>851</v>
      </c>
      <c r="G13" s="19"/>
      <c r="H13" s="20">
        <v>2222</v>
      </c>
      <c r="I13" s="22"/>
      <c r="J13" s="23"/>
      <c r="K13" s="23"/>
      <c r="L13" s="24"/>
      <c r="M13" s="18">
        <v>2968</v>
      </c>
      <c r="N13" s="19">
        <v>1</v>
      </c>
      <c r="O13" s="19">
        <v>15</v>
      </c>
      <c r="P13" s="21">
        <v>40</v>
      </c>
      <c r="Q13" s="472"/>
      <c r="R13" s="475" t="e">
        <f t="shared" si="0"/>
        <v>#DIV/0!</v>
      </c>
      <c r="S13" s="3">
        <f t="shared" si="1"/>
        <v>3073</v>
      </c>
      <c r="T13" s="3">
        <f t="shared" si="2"/>
        <v>0</v>
      </c>
      <c r="U13" s="3">
        <f t="shared" si="3"/>
        <v>3024</v>
      </c>
      <c r="V13" s="3">
        <f t="shared" si="4"/>
        <v>0</v>
      </c>
      <c r="W13" s="3">
        <f t="shared" si="5"/>
        <v>-49</v>
      </c>
      <c r="X13" s="3">
        <f t="shared" si="5"/>
        <v>0</v>
      </c>
      <c r="Y13" s="475">
        <f t="shared" si="6"/>
        <v>0.96583143507972669</v>
      </c>
    </row>
    <row r="14" spans="1:25">
      <c r="B14" s="465"/>
      <c r="C14" s="22"/>
      <c r="D14" s="23"/>
      <c r="E14" s="24"/>
      <c r="F14" s="18"/>
      <c r="G14" s="19"/>
      <c r="H14" s="20"/>
      <c r="I14" s="22"/>
      <c r="J14" s="23"/>
      <c r="K14" s="23"/>
      <c r="L14" s="24"/>
      <c r="M14" s="18"/>
      <c r="N14" s="19"/>
      <c r="O14" s="19"/>
      <c r="P14" s="21"/>
      <c r="Q14" s="472"/>
      <c r="R14" s="475" t="e">
        <f t="shared" si="0"/>
        <v>#DIV/0!</v>
      </c>
      <c r="S14" s="3">
        <f t="shared" si="1"/>
        <v>0</v>
      </c>
      <c r="T14" s="3">
        <f t="shared" si="2"/>
        <v>0</v>
      </c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5"/>
        <v>0</v>
      </c>
      <c r="Y14" s="475" t="e">
        <f t="shared" si="6"/>
        <v>#DIV/0!</v>
      </c>
    </row>
    <row r="15" spans="1:25">
      <c r="B15" s="465"/>
      <c r="C15" s="22"/>
      <c r="D15" s="23"/>
      <c r="E15" s="24"/>
      <c r="F15" s="18"/>
      <c r="G15" s="19"/>
      <c r="H15" s="20"/>
      <c r="I15" s="22"/>
      <c r="J15" s="23"/>
      <c r="K15" s="23"/>
      <c r="L15" s="24"/>
      <c r="M15" s="18"/>
      <c r="N15" s="19"/>
      <c r="O15" s="19"/>
      <c r="P15" s="21"/>
      <c r="Q15" s="472"/>
      <c r="R15" s="475" t="e">
        <f t="shared" si="0"/>
        <v>#DIV/0!</v>
      </c>
      <c r="S15" s="3">
        <f t="shared" si="1"/>
        <v>0</v>
      </c>
      <c r="T15" s="3">
        <f t="shared" si="2"/>
        <v>0</v>
      </c>
      <c r="U15" s="3">
        <f t="shared" si="3"/>
        <v>0</v>
      </c>
      <c r="V15" s="3">
        <f t="shared" si="4"/>
        <v>0</v>
      </c>
      <c r="W15" s="3">
        <f t="shared" si="5"/>
        <v>0</v>
      </c>
      <c r="X15" s="3">
        <f t="shared" si="5"/>
        <v>0</v>
      </c>
      <c r="Y15" s="475" t="e">
        <f t="shared" si="6"/>
        <v>#DIV/0!</v>
      </c>
    </row>
    <row r="16" spans="1:25">
      <c r="A16" s="10" t="s">
        <v>138</v>
      </c>
      <c r="B16" s="465" t="s">
        <v>149</v>
      </c>
      <c r="C16" s="18">
        <v>47</v>
      </c>
      <c r="D16" s="19">
        <v>1620</v>
      </c>
      <c r="E16" s="20">
        <v>0</v>
      </c>
      <c r="F16" s="18">
        <v>0</v>
      </c>
      <c r="G16" s="19">
        <v>8</v>
      </c>
      <c r="H16" s="20">
        <v>0</v>
      </c>
      <c r="I16" s="18">
        <v>474</v>
      </c>
      <c r="J16" s="19">
        <v>767</v>
      </c>
      <c r="K16" s="19">
        <v>168</v>
      </c>
      <c r="L16" s="20">
        <v>258</v>
      </c>
      <c r="M16" s="18">
        <v>5</v>
      </c>
      <c r="N16" s="19">
        <v>0</v>
      </c>
      <c r="O16" s="19">
        <v>0</v>
      </c>
      <c r="P16" s="21">
        <v>3</v>
      </c>
      <c r="Q16" s="472"/>
      <c r="R16" s="475">
        <f t="shared" si="0"/>
        <v>0.46010797840431916</v>
      </c>
      <c r="S16" s="3">
        <f t="shared" si="1"/>
        <v>8</v>
      </c>
      <c r="T16" s="3">
        <f t="shared" si="2"/>
        <v>1667</v>
      </c>
      <c r="U16" s="3">
        <f t="shared" si="3"/>
        <v>8</v>
      </c>
      <c r="V16" s="3">
        <f t="shared" si="4"/>
        <v>1667</v>
      </c>
      <c r="W16" s="3">
        <f t="shared" si="5"/>
        <v>0</v>
      </c>
      <c r="X16" s="3">
        <f t="shared" si="5"/>
        <v>0</v>
      </c>
      <c r="Y16" s="475">
        <f t="shared" si="6"/>
        <v>0.625</v>
      </c>
    </row>
    <row r="17" spans="1:25">
      <c r="A17" s="10" t="s">
        <v>116</v>
      </c>
      <c r="B17" s="465" t="s">
        <v>15</v>
      </c>
      <c r="C17" s="18">
        <v>530</v>
      </c>
      <c r="D17" s="19">
        <v>265</v>
      </c>
      <c r="E17" s="20">
        <v>28</v>
      </c>
      <c r="F17" s="18">
        <v>557</v>
      </c>
      <c r="G17" s="19">
        <v>390</v>
      </c>
      <c r="H17" s="20">
        <v>3</v>
      </c>
      <c r="I17" s="18">
        <v>228</v>
      </c>
      <c r="J17" s="19">
        <v>182</v>
      </c>
      <c r="K17" s="19">
        <v>50</v>
      </c>
      <c r="L17" s="20">
        <v>52</v>
      </c>
      <c r="M17" s="18">
        <v>228</v>
      </c>
      <c r="N17" s="19">
        <v>2</v>
      </c>
      <c r="O17" s="19">
        <v>41</v>
      </c>
      <c r="P17" s="21">
        <v>242</v>
      </c>
      <c r="Q17" s="472"/>
      <c r="R17" s="475">
        <f t="shared" si="0"/>
        <v>0.22114216281895505</v>
      </c>
      <c r="S17" s="3">
        <f t="shared" si="1"/>
        <v>950</v>
      </c>
      <c r="T17" s="3">
        <f t="shared" si="2"/>
        <v>823</v>
      </c>
      <c r="U17" s="3">
        <f t="shared" si="3"/>
        <v>513</v>
      </c>
      <c r="V17" s="3">
        <f t="shared" si="4"/>
        <v>512</v>
      </c>
      <c r="W17" s="3">
        <f t="shared" si="5"/>
        <v>-437</v>
      </c>
      <c r="X17" s="3">
        <f t="shared" si="5"/>
        <v>-311</v>
      </c>
      <c r="Y17" s="475">
        <f t="shared" si="6"/>
        <v>0.24</v>
      </c>
    </row>
    <row r="18" spans="1:25">
      <c r="A18" s="10" t="s">
        <v>140</v>
      </c>
      <c r="B18" s="465" t="s">
        <v>16</v>
      </c>
      <c r="C18" s="18">
        <v>99</v>
      </c>
      <c r="D18" s="19">
        <v>428</v>
      </c>
      <c r="E18" s="20">
        <v>0</v>
      </c>
      <c r="F18" s="18"/>
      <c r="G18" s="19"/>
      <c r="H18" s="20"/>
      <c r="I18" s="18">
        <v>165</v>
      </c>
      <c r="J18" s="19">
        <v>263</v>
      </c>
      <c r="K18" s="19">
        <v>0</v>
      </c>
      <c r="L18" s="20">
        <v>21</v>
      </c>
      <c r="M18" s="18"/>
      <c r="N18" s="19"/>
      <c r="O18" s="19"/>
      <c r="P18" s="21"/>
      <c r="Q18" s="472"/>
      <c r="R18" s="475">
        <f t="shared" si="0"/>
        <v>0.49905123339658441</v>
      </c>
      <c r="S18" s="3">
        <f t="shared" si="1"/>
        <v>0</v>
      </c>
      <c r="T18" s="3">
        <f t="shared" si="2"/>
        <v>527</v>
      </c>
      <c r="U18" s="3">
        <f t="shared" si="3"/>
        <v>0</v>
      </c>
      <c r="V18" s="3">
        <f t="shared" si="4"/>
        <v>449</v>
      </c>
      <c r="W18" s="3">
        <f t="shared" si="5"/>
        <v>0</v>
      </c>
      <c r="X18" s="3">
        <f t="shared" si="5"/>
        <v>-78</v>
      </c>
      <c r="Y18" s="475" t="e">
        <f t="shared" si="6"/>
        <v>#DIV/0!</v>
      </c>
    </row>
    <row r="19" spans="1:25">
      <c r="A19" s="10" t="s">
        <v>140</v>
      </c>
      <c r="B19" s="465" t="s">
        <v>150</v>
      </c>
      <c r="C19" s="18"/>
      <c r="D19" s="19"/>
      <c r="E19" s="20"/>
      <c r="F19" s="18"/>
      <c r="G19" s="19"/>
      <c r="H19" s="20"/>
      <c r="I19" s="18"/>
      <c r="J19" s="19"/>
      <c r="K19" s="19"/>
      <c r="L19" s="20"/>
      <c r="M19" s="18"/>
      <c r="N19" s="19"/>
      <c r="O19" s="19"/>
      <c r="P19" s="21"/>
      <c r="Q19" s="472"/>
      <c r="R19" s="475" t="e">
        <f t="shared" si="0"/>
        <v>#DIV/0!</v>
      </c>
      <c r="S19" s="3">
        <f t="shared" si="1"/>
        <v>0</v>
      </c>
      <c r="T19" s="3">
        <f t="shared" si="2"/>
        <v>0</v>
      </c>
      <c r="U19" s="3">
        <f t="shared" si="3"/>
        <v>0</v>
      </c>
      <c r="V19" s="3">
        <f t="shared" si="4"/>
        <v>0</v>
      </c>
      <c r="W19" s="3">
        <f t="shared" si="5"/>
        <v>0</v>
      </c>
      <c r="X19" s="3">
        <f t="shared" si="5"/>
        <v>0</v>
      </c>
      <c r="Y19" s="475" t="e">
        <f t="shared" si="6"/>
        <v>#DIV/0!</v>
      </c>
    </row>
    <row r="20" spans="1:25">
      <c r="B20" s="465"/>
      <c r="C20" s="18"/>
      <c r="D20" s="19"/>
      <c r="E20" s="20"/>
      <c r="F20" s="18"/>
      <c r="G20" s="19"/>
      <c r="H20" s="20"/>
      <c r="I20" s="18"/>
      <c r="J20" s="19"/>
      <c r="K20" s="19"/>
      <c r="L20" s="20"/>
      <c r="M20" s="18"/>
      <c r="N20" s="19"/>
      <c r="O20" s="19"/>
      <c r="P20" s="21"/>
      <c r="Q20" s="472"/>
      <c r="R20" s="475" t="e">
        <f t="shared" si="0"/>
        <v>#DIV/0!</v>
      </c>
      <c r="S20" s="3">
        <f t="shared" si="1"/>
        <v>0</v>
      </c>
      <c r="T20" s="3">
        <f t="shared" si="2"/>
        <v>0</v>
      </c>
      <c r="U20" s="3">
        <f t="shared" si="3"/>
        <v>0</v>
      </c>
      <c r="V20" s="3">
        <f t="shared" si="4"/>
        <v>0</v>
      </c>
      <c r="W20" s="3">
        <f t="shared" si="5"/>
        <v>0</v>
      </c>
      <c r="X20" s="3">
        <f t="shared" si="5"/>
        <v>0</v>
      </c>
      <c r="Y20" s="475" t="e">
        <f t="shared" si="6"/>
        <v>#DIV/0!</v>
      </c>
    </row>
    <row r="21" spans="1:25">
      <c r="A21" s="10" t="s">
        <v>97</v>
      </c>
      <c r="B21" s="465" t="s">
        <v>17</v>
      </c>
      <c r="C21" s="18"/>
      <c r="D21" s="19"/>
      <c r="E21" s="20"/>
      <c r="F21" s="18"/>
      <c r="G21" s="19"/>
      <c r="H21" s="20"/>
      <c r="I21" s="18"/>
      <c r="J21" s="19"/>
      <c r="K21" s="19"/>
      <c r="L21" s="20"/>
      <c r="M21" s="18"/>
      <c r="N21" s="19"/>
      <c r="O21" s="19"/>
      <c r="P21" s="21"/>
      <c r="Q21" s="472"/>
      <c r="R21" s="475" t="e">
        <f t="shared" si="0"/>
        <v>#DIV/0!</v>
      </c>
      <c r="S21" s="3">
        <f t="shared" si="1"/>
        <v>0</v>
      </c>
      <c r="T21" s="3">
        <f t="shared" si="2"/>
        <v>0</v>
      </c>
      <c r="U21" s="3">
        <f t="shared" si="3"/>
        <v>0</v>
      </c>
      <c r="V21" s="3">
        <f t="shared" si="4"/>
        <v>0</v>
      </c>
      <c r="W21" s="3">
        <f t="shared" si="5"/>
        <v>0</v>
      </c>
      <c r="X21" s="3">
        <f t="shared" si="5"/>
        <v>0</v>
      </c>
      <c r="Y21" s="475" t="e">
        <f t="shared" si="6"/>
        <v>#DIV/0!</v>
      </c>
    </row>
    <row r="22" spans="1:25">
      <c r="A22" s="10" t="s">
        <v>141</v>
      </c>
      <c r="B22" s="465" t="s">
        <v>18</v>
      </c>
      <c r="C22" s="18"/>
      <c r="D22" s="19"/>
      <c r="E22" s="20"/>
      <c r="F22" s="18"/>
      <c r="G22" s="19"/>
      <c r="H22" s="20"/>
      <c r="I22" s="18"/>
      <c r="J22" s="19"/>
      <c r="K22" s="19"/>
      <c r="L22" s="20"/>
      <c r="M22" s="18"/>
      <c r="N22" s="19"/>
      <c r="O22" s="19"/>
      <c r="P22" s="21"/>
      <c r="Q22" s="472"/>
      <c r="R22" s="475" t="e">
        <f>J22/SUM(C22:E22)</f>
        <v>#DIV/0!</v>
      </c>
      <c r="S22" s="3">
        <f t="shared" si="1"/>
        <v>0</v>
      </c>
      <c r="T22" s="3">
        <f t="shared" si="2"/>
        <v>0</v>
      </c>
      <c r="U22" s="3">
        <f t="shared" si="3"/>
        <v>0</v>
      </c>
      <c r="V22" s="3">
        <f t="shared" si="4"/>
        <v>0</v>
      </c>
      <c r="W22" s="3">
        <f t="shared" si="5"/>
        <v>0</v>
      </c>
      <c r="X22" s="3">
        <f t="shared" si="5"/>
        <v>0</v>
      </c>
      <c r="Y22" s="475" t="e">
        <f t="shared" si="6"/>
        <v>#DIV/0!</v>
      </c>
    </row>
    <row r="23" spans="1:25">
      <c r="A23" s="10" t="s">
        <v>101</v>
      </c>
      <c r="B23" s="465" t="s">
        <v>194</v>
      </c>
      <c r="C23" s="18">
        <v>0</v>
      </c>
      <c r="D23" s="19">
        <v>0</v>
      </c>
      <c r="E23" s="20">
        <v>0</v>
      </c>
      <c r="F23" s="18">
        <v>0</v>
      </c>
      <c r="G23" s="19">
        <v>641</v>
      </c>
      <c r="H23" s="20">
        <v>0</v>
      </c>
      <c r="I23" s="18">
        <v>0</v>
      </c>
      <c r="J23" s="19">
        <v>0</v>
      </c>
      <c r="K23" s="19">
        <v>0</v>
      </c>
      <c r="L23" s="20">
        <v>0</v>
      </c>
      <c r="M23" s="18">
        <v>610</v>
      </c>
      <c r="N23" s="19">
        <v>0</v>
      </c>
      <c r="O23" s="19">
        <v>0</v>
      </c>
      <c r="P23" s="21">
        <v>0</v>
      </c>
      <c r="Q23" s="472"/>
      <c r="R23" s="475" t="e">
        <f t="shared" si="0"/>
        <v>#DIV/0!</v>
      </c>
      <c r="S23" s="3">
        <f t="shared" si="1"/>
        <v>641</v>
      </c>
      <c r="T23" s="3">
        <f t="shared" si="2"/>
        <v>0</v>
      </c>
      <c r="U23" s="3">
        <f t="shared" si="3"/>
        <v>610</v>
      </c>
      <c r="V23" s="3">
        <f t="shared" si="4"/>
        <v>0</v>
      </c>
      <c r="W23" s="3">
        <f t="shared" si="5"/>
        <v>-31</v>
      </c>
      <c r="X23" s="3">
        <f t="shared" si="5"/>
        <v>0</v>
      </c>
      <c r="Y23" s="475">
        <f t="shared" si="6"/>
        <v>0.95163806552262087</v>
      </c>
    </row>
    <row r="24" spans="1:25">
      <c r="A24" s="10" t="s">
        <v>142</v>
      </c>
      <c r="B24" s="465" t="s">
        <v>20</v>
      </c>
      <c r="C24" s="18">
        <v>11</v>
      </c>
      <c r="D24" s="19">
        <v>113</v>
      </c>
      <c r="E24" s="20">
        <v>0</v>
      </c>
      <c r="F24" s="25">
        <v>2</v>
      </c>
      <c r="G24" s="26">
        <v>2</v>
      </c>
      <c r="H24" s="27">
        <v>2</v>
      </c>
      <c r="I24" s="18">
        <v>7</v>
      </c>
      <c r="J24" s="19">
        <v>87</v>
      </c>
      <c r="K24" s="19">
        <v>17</v>
      </c>
      <c r="L24" s="20">
        <v>2</v>
      </c>
      <c r="M24" s="28">
        <v>2</v>
      </c>
      <c r="N24" s="29">
        <v>2</v>
      </c>
      <c r="O24" s="29">
        <v>2</v>
      </c>
      <c r="P24" s="30">
        <v>2</v>
      </c>
      <c r="Q24" s="56"/>
      <c r="R24" s="475">
        <f t="shared" si="0"/>
        <v>0.70161290322580649</v>
      </c>
      <c r="S24" s="3">
        <f t="shared" si="1"/>
        <v>6</v>
      </c>
      <c r="T24" s="3">
        <f t="shared" si="2"/>
        <v>124</v>
      </c>
      <c r="U24" s="3">
        <f t="shared" si="3"/>
        <v>8</v>
      </c>
      <c r="V24" s="3">
        <f t="shared" si="4"/>
        <v>113</v>
      </c>
      <c r="W24" s="3">
        <f t="shared" si="5"/>
        <v>2</v>
      </c>
      <c r="X24" s="3">
        <f t="shared" si="5"/>
        <v>-11</v>
      </c>
      <c r="Y24" s="475">
        <f t="shared" si="6"/>
        <v>0.33333333333333331</v>
      </c>
    </row>
    <row r="25" spans="1:25">
      <c r="B25" s="541"/>
      <c r="C25" s="18"/>
      <c r="D25" s="19"/>
      <c r="E25" s="20"/>
      <c r="F25" s="31"/>
      <c r="G25" s="26"/>
      <c r="H25" s="27"/>
      <c r="I25" s="18"/>
      <c r="J25" s="19"/>
      <c r="K25" s="19"/>
      <c r="L25" s="20"/>
      <c r="M25" s="28"/>
      <c r="N25" s="29"/>
      <c r="O25" s="29"/>
      <c r="P25" s="30"/>
      <c r="Q25" s="56"/>
      <c r="R25" s="475"/>
      <c r="Y25" s="475"/>
    </row>
    <row r="26" spans="1:25">
      <c r="B26" s="541"/>
      <c r="C26" s="18"/>
      <c r="D26" s="19"/>
      <c r="E26" s="20"/>
      <c r="F26" s="31"/>
      <c r="G26" s="26"/>
      <c r="H26" s="27"/>
      <c r="I26" s="18"/>
      <c r="J26" s="19"/>
      <c r="K26" s="19"/>
      <c r="L26" s="20"/>
      <c r="M26" s="28"/>
      <c r="N26" s="29"/>
      <c r="O26" s="29"/>
      <c r="P26" s="30"/>
      <c r="Q26" s="56"/>
      <c r="R26" s="475"/>
      <c r="Y26" s="475"/>
    </row>
    <row r="27" spans="1:25">
      <c r="A27" s="10" t="s">
        <v>127</v>
      </c>
      <c r="B27" s="465"/>
      <c r="C27" s="18"/>
      <c r="D27" s="19"/>
      <c r="E27" s="20"/>
      <c r="F27" s="31"/>
      <c r="G27" s="26"/>
      <c r="H27" s="27"/>
      <c r="I27" s="18"/>
      <c r="J27" s="19"/>
      <c r="K27" s="19"/>
      <c r="L27" s="20"/>
      <c r="M27" s="28"/>
      <c r="N27" s="29"/>
      <c r="O27" s="29"/>
      <c r="P27" s="30"/>
      <c r="Q27" s="56"/>
      <c r="R27" s="475" t="e">
        <f t="shared" si="0"/>
        <v>#DIV/0!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0</v>
      </c>
      <c r="W27" s="3">
        <f t="shared" si="5"/>
        <v>0</v>
      </c>
      <c r="X27" s="3">
        <f t="shared" si="5"/>
        <v>0</v>
      </c>
      <c r="Y27" s="475" t="e">
        <f t="shared" si="6"/>
        <v>#DIV/0!</v>
      </c>
    </row>
    <row r="28" spans="1:25">
      <c r="A28" s="10" t="s">
        <v>133</v>
      </c>
      <c r="B28" s="465"/>
      <c r="C28" s="18"/>
      <c r="D28" s="19"/>
      <c r="E28" s="20"/>
      <c r="F28" s="31"/>
      <c r="G28" s="26"/>
      <c r="H28" s="27"/>
      <c r="I28" s="18"/>
      <c r="J28" s="19"/>
      <c r="K28" s="19"/>
      <c r="L28" s="20"/>
      <c r="M28" s="28"/>
      <c r="N28" s="29"/>
      <c r="O28" s="29"/>
      <c r="P28" s="30"/>
      <c r="Q28" s="56"/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5"/>
        <v>0</v>
      </c>
      <c r="Y28" s="475" t="e">
        <f t="shared" si="6"/>
        <v>#DIV/0!</v>
      </c>
    </row>
    <row r="29" spans="1:25">
      <c r="A29" s="10" t="s">
        <v>138</v>
      </c>
      <c r="B29" s="465" t="s">
        <v>23</v>
      </c>
      <c r="C29" s="18">
        <v>79</v>
      </c>
      <c r="D29" s="19">
        <v>0</v>
      </c>
      <c r="E29" s="21">
        <v>890</v>
      </c>
      <c r="F29" s="64">
        <v>2</v>
      </c>
      <c r="G29" s="23">
        <v>2</v>
      </c>
      <c r="H29" s="24">
        <v>2</v>
      </c>
      <c r="I29" s="18">
        <v>948</v>
      </c>
      <c r="J29" s="19">
        <v>3</v>
      </c>
      <c r="K29" s="19">
        <v>16</v>
      </c>
      <c r="L29" s="20">
        <v>0</v>
      </c>
      <c r="M29" s="22">
        <v>2</v>
      </c>
      <c r="N29" s="23">
        <v>2</v>
      </c>
      <c r="O29" s="23">
        <v>2</v>
      </c>
      <c r="P29" s="32">
        <v>2</v>
      </c>
      <c r="Q29" s="478"/>
      <c r="R29" s="475">
        <f t="shared" si="0"/>
        <v>3.0959752321981426E-3</v>
      </c>
      <c r="S29" s="3">
        <f t="shared" si="1"/>
        <v>6</v>
      </c>
      <c r="T29" s="3">
        <f t="shared" si="2"/>
        <v>969</v>
      </c>
      <c r="U29" s="3">
        <f t="shared" si="3"/>
        <v>8</v>
      </c>
      <c r="V29" s="3">
        <f t="shared" si="4"/>
        <v>967</v>
      </c>
      <c r="W29" s="3">
        <f t="shared" si="5"/>
        <v>2</v>
      </c>
      <c r="X29" s="3">
        <f t="shared" si="5"/>
        <v>-2</v>
      </c>
      <c r="Y29" s="475">
        <f t="shared" si="6"/>
        <v>0.33333333333333331</v>
      </c>
    </row>
    <row r="30" spans="1:25">
      <c r="A30" s="10" t="s">
        <v>111</v>
      </c>
      <c r="B30" s="465" t="s">
        <v>24</v>
      </c>
      <c r="C30" s="18">
        <v>47</v>
      </c>
      <c r="D30" s="19">
        <v>153</v>
      </c>
      <c r="E30" s="20">
        <v>0</v>
      </c>
      <c r="F30" s="18">
        <v>93</v>
      </c>
      <c r="G30" s="19">
        <v>192</v>
      </c>
      <c r="H30" s="20">
        <v>0</v>
      </c>
      <c r="I30" s="18">
        <v>114</v>
      </c>
      <c r="J30" s="19">
        <v>88</v>
      </c>
      <c r="K30" s="19">
        <v>6</v>
      </c>
      <c r="L30" s="20">
        <v>2</v>
      </c>
      <c r="M30" s="18">
        <v>255</v>
      </c>
      <c r="N30" s="19">
        <v>6</v>
      </c>
      <c r="O30" s="19">
        <v>0</v>
      </c>
      <c r="P30" s="21">
        <v>11</v>
      </c>
      <c r="Q30" s="472"/>
      <c r="R30" s="475">
        <f t="shared" si="0"/>
        <v>0.44</v>
      </c>
      <c r="S30" s="3">
        <f t="shared" si="1"/>
        <v>285</v>
      </c>
      <c r="T30" s="3">
        <f t="shared" si="2"/>
        <v>200</v>
      </c>
      <c r="U30" s="3">
        <f t="shared" si="3"/>
        <v>272</v>
      </c>
      <c r="V30" s="3">
        <f t="shared" si="4"/>
        <v>210</v>
      </c>
      <c r="W30" s="3">
        <f t="shared" si="5"/>
        <v>-13</v>
      </c>
      <c r="X30" s="3">
        <f t="shared" si="5"/>
        <v>10</v>
      </c>
      <c r="Y30" s="475">
        <f t="shared" si="6"/>
        <v>0.89473684210526316</v>
      </c>
    </row>
    <row r="31" spans="1:25">
      <c r="B31" s="46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72"/>
      <c r="R31" s="475" t="e">
        <f t="shared" si="0"/>
        <v>#DIV/0!</v>
      </c>
      <c r="S31" s="3">
        <f t="shared" si="1"/>
        <v>0</v>
      </c>
      <c r="T31" s="3">
        <f t="shared" si="2"/>
        <v>0</v>
      </c>
      <c r="U31" s="3">
        <f t="shared" si="3"/>
        <v>0</v>
      </c>
      <c r="V31" s="3">
        <f t="shared" si="4"/>
        <v>0</v>
      </c>
      <c r="W31" s="3">
        <f t="shared" si="5"/>
        <v>0</v>
      </c>
      <c r="X31" s="3">
        <f t="shared" si="5"/>
        <v>0</v>
      </c>
      <c r="Y31" s="475" t="e">
        <f t="shared" si="6"/>
        <v>#DIV/0!</v>
      </c>
    </row>
    <row r="32" spans="1:25">
      <c r="A32" s="10" t="s">
        <v>167</v>
      </c>
      <c r="B32" s="465" t="s">
        <v>25</v>
      </c>
      <c r="C32" s="632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470"/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5"/>
        <v>0</v>
      </c>
      <c r="Y32" s="475" t="e">
        <f t="shared" si="6"/>
        <v>#DIV/0!</v>
      </c>
    </row>
    <row r="33" spans="1:25">
      <c r="B33" s="465"/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6"/>
      <c r="Q33" s="470"/>
      <c r="R33" s="475" t="e">
        <f t="shared" si="0"/>
        <v>#DIV/0!</v>
      </c>
      <c r="S33" s="3">
        <f t="shared" si="1"/>
        <v>0</v>
      </c>
      <c r="T33" s="3">
        <f t="shared" si="2"/>
        <v>0</v>
      </c>
      <c r="U33" s="3">
        <f t="shared" si="3"/>
        <v>0</v>
      </c>
      <c r="V33" s="3">
        <f t="shared" si="4"/>
        <v>0</v>
      </c>
      <c r="W33" s="3">
        <f t="shared" si="5"/>
        <v>0</v>
      </c>
      <c r="X33" s="3">
        <f t="shared" si="5"/>
        <v>0</v>
      </c>
      <c r="Y33" s="475" t="e">
        <f t="shared" si="6"/>
        <v>#DIV/0!</v>
      </c>
    </row>
    <row r="34" spans="1:25">
      <c r="A34" s="10" t="s">
        <v>111</v>
      </c>
      <c r="B34" s="465" t="s">
        <v>27</v>
      </c>
      <c r="C34" s="18">
        <v>459</v>
      </c>
      <c r="D34" s="19">
        <v>0</v>
      </c>
      <c r="E34" s="20">
        <v>341</v>
      </c>
      <c r="F34" s="18">
        <v>974</v>
      </c>
      <c r="G34" s="19">
        <v>0</v>
      </c>
      <c r="H34" s="20">
        <v>318</v>
      </c>
      <c r="I34" s="18">
        <v>560</v>
      </c>
      <c r="J34" s="19">
        <v>19</v>
      </c>
      <c r="K34" s="19">
        <v>66</v>
      </c>
      <c r="L34" s="20">
        <v>185</v>
      </c>
      <c r="M34" s="18">
        <v>893</v>
      </c>
      <c r="N34" s="19">
        <v>32</v>
      </c>
      <c r="O34" s="19">
        <v>7</v>
      </c>
      <c r="P34" s="21">
        <v>404</v>
      </c>
      <c r="Q34" s="472"/>
      <c r="R34" s="475">
        <f t="shared" si="0"/>
        <v>2.375E-2</v>
      </c>
      <c r="S34" s="3">
        <f t="shared" si="1"/>
        <v>1292</v>
      </c>
      <c r="T34" s="3">
        <f t="shared" si="2"/>
        <v>800</v>
      </c>
      <c r="U34" s="3">
        <f t="shared" si="3"/>
        <v>1336</v>
      </c>
      <c r="V34" s="3">
        <f t="shared" si="4"/>
        <v>830</v>
      </c>
      <c r="W34" s="3">
        <f t="shared" si="5"/>
        <v>44</v>
      </c>
      <c r="X34" s="3">
        <f t="shared" si="5"/>
        <v>30</v>
      </c>
      <c r="Y34" s="475">
        <f t="shared" si="6"/>
        <v>0.69117647058823528</v>
      </c>
    </row>
    <row r="35" spans="1:25">
      <c r="B35" s="465"/>
      <c r="C35" s="469"/>
      <c r="D35" s="469"/>
      <c r="E35" s="34"/>
      <c r="F35" s="18"/>
      <c r="G35" s="19"/>
      <c r="H35" s="20"/>
      <c r="I35" s="18"/>
      <c r="J35" s="19"/>
      <c r="K35" s="19"/>
      <c r="L35" s="20"/>
      <c r="M35" s="18"/>
      <c r="N35" s="19"/>
      <c r="O35" s="19"/>
      <c r="P35" s="21"/>
      <c r="Q35" s="472"/>
      <c r="R35" s="475" t="e">
        <f t="shared" si="0"/>
        <v>#DIV/0!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3">
        <f t="shared" si="5"/>
        <v>0</v>
      </c>
      <c r="Y35" s="475" t="e">
        <f t="shared" si="6"/>
        <v>#DIV/0!</v>
      </c>
    </row>
    <row r="36" spans="1:25">
      <c r="A36" s="10" t="s">
        <v>168</v>
      </c>
      <c r="B36" s="465" t="s">
        <v>28</v>
      </c>
      <c r="C36" s="3" t="s">
        <v>180</v>
      </c>
      <c r="D36" s="3" t="s">
        <v>181</v>
      </c>
      <c r="E36" s="18" t="s">
        <v>182</v>
      </c>
      <c r="F36" s="22"/>
      <c r="G36" s="23"/>
      <c r="H36" s="24"/>
      <c r="I36" s="18"/>
      <c r="J36" s="19"/>
      <c r="K36" s="19"/>
      <c r="L36" s="20"/>
      <c r="M36" s="22"/>
      <c r="N36" s="23"/>
      <c r="O36" s="23"/>
      <c r="P36" s="32"/>
      <c r="Q36" s="478"/>
      <c r="R36" s="475" t="e">
        <f t="shared" si="0"/>
        <v>#DIV/0!</v>
      </c>
      <c r="S36" s="3">
        <f t="shared" si="1"/>
        <v>0</v>
      </c>
      <c r="T36" s="3">
        <f t="shared" si="2"/>
        <v>0</v>
      </c>
      <c r="U36" s="3">
        <f t="shared" si="3"/>
        <v>0</v>
      </c>
      <c r="V36" s="3">
        <f t="shared" si="4"/>
        <v>0</v>
      </c>
      <c r="W36" s="3">
        <f t="shared" si="5"/>
        <v>0</v>
      </c>
      <c r="X36" s="3">
        <f t="shared" si="5"/>
        <v>0</v>
      </c>
      <c r="Y36" s="475" t="e">
        <f t="shared" si="6"/>
        <v>#DIV/0!</v>
      </c>
    </row>
    <row r="37" spans="1:25">
      <c r="A37" s="10" t="s">
        <v>112</v>
      </c>
      <c r="B37" s="465" t="s">
        <v>29</v>
      </c>
      <c r="C37" s="18">
        <v>178</v>
      </c>
      <c r="D37" s="19">
        <v>546</v>
      </c>
      <c r="E37" s="20">
        <v>47</v>
      </c>
      <c r="F37" s="18">
        <v>533</v>
      </c>
      <c r="G37" s="19">
        <v>626</v>
      </c>
      <c r="H37" s="20">
        <v>0</v>
      </c>
      <c r="I37" s="18">
        <v>382</v>
      </c>
      <c r="J37" s="19">
        <v>366</v>
      </c>
      <c r="K37" s="19">
        <v>60</v>
      </c>
      <c r="L37" s="20">
        <v>92</v>
      </c>
      <c r="M37" s="18">
        <v>780</v>
      </c>
      <c r="N37" s="19">
        <v>73</v>
      </c>
      <c r="O37" s="19">
        <v>9</v>
      </c>
      <c r="P37" s="21">
        <v>279</v>
      </c>
      <c r="Q37" s="472"/>
      <c r="R37" s="475">
        <f t="shared" si="0"/>
        <v>0.47470817120622566</v>
      </c>
      <c r="S37" s="3">
        <f t="shared" si="1"/>
        <v>1159</v>
      </c>
      <c r="T37" s="3">
        <f t="shared" si="2"/>
        <v>771</v>
      </c>
      <c r="U37" s="3">
        <f t="shared" si="3"/>
        <v>1141</v>
      </c>
      <c r="V37" s="3">
        <f t="shared" si="4"/>
        <v>900</v>
      </c>
      <c r="W37" s="3">
        <f t="shared" si="5"/>
        <v>-18</v>
      </c>
      <c r="X37" s="3">
        <f t="shared" si="5"/>
        <v>129</v>
      </c>
      <c r="Y37" s="475">
        <f t="shared" si="6"/>
        <v>0.67299396031061265</v>
      </c>
    </row>
    <row r="38" spans="1:25">
      <c r="A38" s="10" t="s">
        <v>125</v>
      </c>
      <c r="B38" s="465" t="s">
        <v>30</v>
      </c>
      <c r="C38" s="33"/>
      <c r="D38" s="19"/>
      <c r="E38" s="34"/>
      <c r="F38" s="33"/>
      <c r="G38" s="19"/>
      <c r="H38" s="34"/>
      <c r="I38" s="33"/>
      <c r="J38" s="19"/>
      <c r="K38" s="19"/>
      <c r="L38" s="34"/>
      <c r="M38" s="33"/>
      <c r="N38" s="19"/>
      <c r="O38" s="19"/>
      <c r="P38" s="35"/>
      <c r="Q38" s="472"/>
      <c r="R38" s="475" t="e">
        <f t="shared" si="0"/>
        <v>#DIV/0!</v>
      </c>
      <c r="S38" s="3">
        <f t="shared" si="1"/>
        <v>0</v>
      </c>
      <c r="T38" s="3">
        <f t="shared" si="2"/>
        <v>0</v>
      </c>
      <c r="U38" s="3">
        <f t="shared" si="3"/>
        <v>0</v>
      </c>
      <c r="V38" s="3">
        <f t="shared" si="4"/>
        <v>0</v>
      </c>
      <c r="W38" s="3">
        <f t="shared" si="5"/>
        <v>0</v>
      </c>
      <c r="X38" s="3">
        <f t="shared" si="5"/>
        <v>0</v>
      </c>
      <c r="Y38" s="475" t="e">
        <f t="shared" si="6"/>
        <v>#DIV/0!</v>
      </c>
    </row>
    <row r="40" spans="1:25" ht="14.4">
      <c r="A40" s="425" t="s">
        <v>245</v>
      </c>
      <c r="B40" s="465"/>
      <c r="C40" s="33"/>
      <c r="D40" s="19"/>
      <c r="E40" s="34"/>
      <c r="F40" s="33"/>
      <c r="G40" s="19"/>
      <c r="H40" s="34"/>
      <c r="I40" s="33"/>
      <c r="J40" s="19"/>
      <c r="K40" s="19"/>
      <c r="L40" s="34"/>
      <c r="M40" s="33"/>
      <c r="N40" s="19"/>
      <c r="O40" s="19"/>
      <c r="P40" s="35"/>
      <c r="Q40" s="472"/>
      <c r="R40" s="475" t="e">
        <f t="shared" si="0"/>
        <v>#DIV/0!</v>
      </c>
      <c r="S40" s="3">
        <f t="shared" si="1"/>
        <v>0</v>
      </c>
      <c r="T40" s="3">
        <f t="shared" si="2"/>
        <v>0</v>
      </c>
      <c r="U40" s="3">
        <f t="shared" si="3"/>
        <v>0</v>
      </c>
      <c r="V40" s="3">
        <f t="shared" si="4"/>
        <v>0</v>
      </c>
      <c r="W40" s="3">
        <f t="shared" si="5"/>
        <v>0</v>
      </c>
      <c r="X40" s="3">
        <f t="shared" si="5"/>
        <v>0</v>
      </c>
      <c r="Y40" s="475" t="e">
        <f t="shared" si="6"/>
        <v>#DIV/0!</v>
      </c>
    </row>
    <row r="41" spans="1:25">
      <c r="A41" s="10" t="s">
        <v>175</v>
      </c>
      <c r="B41" s="465" t="s">
        <v>31</v>
      </c>
      <c r="C41" s="33"/>
      <c r="D41" s="19">
        <v>276</v>
      </c>
      <c r="E41" s="34"/>
      <c r="F41" s="33"/>
      <c r="G41" s="19">
        <v>1</v>
      </c>
      <c r="H41" s="34"/>
      <c r="I41" s="33">
        <v>56</v>
      </c>
      <c r="J41" s="19">
        <v>160</v>
      </c>
      <c r="K41" s="19">
        <v>22</v>
      </c>
      <c r="L41" s="34">
        <v>37</v>
      </c>
      <c r="M41" s="33"/>
      <c r="N41" s="19"/>
      <c r="O41" s="19"/>
      <c r="P41" s="35">
        <v>1</v>
      </c>
      <c r="Q41" s="472"/>
      <c r="R41" s="475">
        <f t="shared" si="0"/>
        <v>0.57971014492753625</v>
      </c>
      <c r="S41" s="3">
        <f t="shared" si="1"/>
        <v>1</v>
      </c>
      <c r="T41" s="3">
        <f t="shared" si="2"/>
        <v>276</v>
      </c>
      <c r="U41" s="3">
        <f t="shared" si="3"/>
        <v>1</v>
      </c>
      <c r="V41" s="3">
        <f t="shared" si="4"/>
        <v>275</v>
      </c>
      <c r="W41" s="3">
        <f t="shared" si="5"/>
        <v>0</v>
      </c>
      <c r="X41" s="3">
        <f t="shared" si="5"/>
        <v>-1</v>
      </c>
      <c r="Y41" s="475">
        <f t="shared" si="6"/>
        <v>0</v>
      </c>
    </row>
    <row r="42" spans="1:25">
      <c r="B42" s="541"/>
      <c r="C42" s="33"/>
      <c r="D42" s="19"/>
      <c r="E42" s="34"/>
      <c r="F42" s="33"/>
      <c r="G42" s="19"/>
      <c r="H42" s="34"/>
      <c r="I42" s="33"/>
      <c r="J42" s="19"/>
      <c r="K42" s="19"/>
      <c r="L42" s="34"/>
      <c r="M42" s="33"/>
      <c r="N42" s="19"/>
      <c r="O42" s="19"/>
      <c r="P42" s="35"/>
      <c r="Q42" s="544"/>
      <c r="R42" s="475"/>
      <c r="Y42" s="475"/>
    </row>
    <row r="43" spans="1:25">
      <c r="A43" s="10" t="s">
        <v>114</v>
      </c>
      <c r="B43" s="465" t="s">
        <v>195</v>
      </c>
      <c r="C43" s="18">
        <v>505</v>
      </c>
      <c r="D43" s="19">
        <v>1626</v>
      </c>
      <c r="E43" s="20">
        <v>0</v>
      </c>
      <c r="F43" s="18">
        <v>860</v>
      </c>
      <c r="G43" s="19">
        <v>552</v>
      </c>
      <c r="H43" s="20">
        <v>0</v>
      </c>
      <c r="I43" s="18">
        <v>887</v>
      </c>
      <c r="J43" s="19">
        <v>1068</v>
      </c>
      <c r="K43" s="19">
        <v>57</v>
      </c>
      <c r="L43" s="20">
        <v>119</v>
      </c>
      <c r="M43" s="18">
        <v>1142</v>
      </c>
      <c r="N43" s="19">
        <v>67</v>
      </c>
      <c r="O43" s="19">
        <v>62</v>
      </c>
      <c r="P43" s="21">
        <v>141</v>
      </c>
      <c r="Q43" s="472"/>
      <c r="R43" s="475">
        <f t="shared" si="0"/>
        <v>0.50117315814171748</v>
      </c>
      <c r="S43" s="3">
        <f t="shared" si="1"/>
        <v>1412</v>
      </c>
      <c r="T43" s="3">
        <f t="shared" si="2"/>
        <v>2131</v>
      </c>
      <c r="U43" s="3">
        <f t="shared" si="3"/>
        <v>1412</v>
      </c>
      <c r="V43" s="3">
        <f t="shared" si="4"/>
        <v>2131</v>
      </c>
      <c r="W43" s="3">
        <f t="shared" si="5"/>
        <v>0</v>
      </c>
      <c r="X43" s="3">
        <f t="shared" si="5"/>
        <v>0</v>
      </c>
      <c r="Y43" s="475">
        <f t="shared" si="6"/>
        <v>0.80878186968838528</v>
      </c>
    </row>
    <row r="44" spans="1:25">
      <c r="A44" s="10" t="s">
        <v>103</v>
      </c>
      <c r="B44" s="465" t="s">
        <v>33</v>
      </c>
      <c r="C44" s="18"/>
      <c r="D44" s="19"/>
      <c r="E44" s="20">
        <v>753</v>
      </c>
      <c r="F44" s="18"/>
      <c r="G44" s="19"/>
      <c r="H44" s="20">
        <v>482</v>
      </c>
      <c r="I44" s="18">
        <v>287</v>
      </c>
      <c r="J44" s="19">
        <v>300</v>
      </c>
      <c r="K44" s="19">
        <v>93</v>
      </c>
      <c r="L44" s="20">
        <v>5</v>
      </c>
      <c r="M44" s="18">
        <v>330</v>
      </c>
      <c r="N44" s="19">
        <v>7</v>
      </c>
      <c r="O44" s="19">
        <v>51</v>
      </c>
      <c r="P44" s="21">
        <v>24</v>
      </c>
      <c r="Q44" s="472"/>
      <c r="R44" s="475">
        <f t="shared" si="0"/>
        <v>0.39840637450199201</v>
      </c>
      <c r="S44" s="3">
        <f t="shared" si="1"/>
        <v>482</v>
      </c>
      <c r="T44" s="3">
        <f t="shared" si="2"/>
        <v>753</v>
      </c>
      <c r="U44" s="3">
        <f t="shared" si="3"/>
        <v>412</v>
      </c>
      <c r="V44" s="3">
        <f t="shared" si="4"/>
        <v>685</v>
      </c>
      <c r="W44" s="3">
        <f t="shared" si="5"/>
        <v>-70</v>
      </c>
      <c r="X44" s="3">
        <f t="shared" si="5"/>
        <v>-68</v>
      </c>
      <c r="Y44" s="475">
        <f t="shared" si="6"/>
        <v>0.68464730290456433</v>
      </c>
    </row>
    <row r="45" spans="1:25">
      <c r="A45" s="10" t="s">
        <v>114</v>
      </c>
      <c r="B45" s="465" t="s">
        <v>34</v>
      </c>
      <c r="C45" s="18"/>
      <c r="D45" s="19"/>
      <c r="E45" s="20"/>
      <c r="F45" s="18"/>
      <c r="G45" s="19"/>
      <c r="H45" s="20"/>
      <c r="I45" s="18"/>
      <c r="J45" s="19"/>
      <c r="K45" s="19"/>
      <c r="L45" s="20"/>
      <c r="M45" s="18"/>
      <c r="N45" s="19"/>
      <c r="O45" s="19"/>
      <c r="P45" s="21"/>
      <c r="Q45" s="472"/>
      <c r="R45" s="475" t="e">
        <f t="shared" si="0"/>
        <v>#DIV/0!</v>
      </c>
      <c r="S45" s="3">
        <f t="shared" si="1"/>
        <v>0</v>
      </c>
      <c r="T45" s="3">
        <f t="shared" si="2"/>
        <v>0</v>
      </c>
      <c r="U45" s="3">
        <f t="shared" si="3"/>
        <v>0</v>
      </c>
      <c r="V45" s="3">
        <f t="shared" si="4"/>
        <v>0</v>
      </c>
      <c r="W45" s="3">
        <f t="shared" si="5"/>
        <v>0</v>
      </c>
      <c r="X45" s="3">
        <f t="shared" si="5"/>
        <v>0</v>
      </c>
      <c r="Y45" s="475" t="e">
        <f t="shared" si="6"/>
        <v>#DIV/0!</v>
      </c>
    </row>
    <row r="46" spans="1:25">
      <c r="A46" s="10" t="s">
        <v>107</v>
      </c>
      <c r="B46" s="465"/>
      <c r="C46" s="18"/>
      <c r="D46" s="19"/>
      <c r="E46" s="20"/>
      <c r="F46" s="18"/>
      <c r="G46" s="19"/>
      <c r="H46" s="20"/>
      <c r="I46" s="18"/>
      <c r="J46" s="19"/>
      <c r="K46" s="19"/>
      <c r="L46" s="20"/>
      <c r="M46" s="18"/>
      <c r="N46" s="19"/>
      <c r="O46" s="19"/>
      <c r="P46" s="21"/>
      <c r="Q46" s="472"/>
      <c r="R46" s="475" t="e">
        <f t="shared" si="0"/>
        <v>#DIV/0!</v>
      </c>
      <c r="S46" s="3">
        <f t="shared" si="1"/>
        <v>0</v>
      </c>
      <c r="T46" s="3">
        <f t="shared" si="2"/>
        <v>0</v>
      </c>
      <c r="U46" s="3">
        <f t="shared" si="3"/>
        <v>0</v>
      </c>
      <c r="V46" s="3">
        <f t="shared" si="4"/>
        <v>0</v>
      </c>
      <c r="W46" s="3">
        <f t="shared" si="5"/>
        <v>0</v>
      </c>
      <c r="X46" s="3">
        <f t="shared" si="5"/>
        <v>0</v>
      </c>
      <c r="Y46" s="475" t="e">
        <f t="shared" si="6"/>
        <v>#DIV/0!</v>
      </c>
    </row>
    <row r="47" spans="1:25">
      <c r="A47" s="10" t="s">
        <v>101</v>
      </c>
      <c r="B47" s="465" t="s">
        <v>152</v>
      </c>
      <c r="C47" s="18">
        <v>1877</v>
      </c>
      <c r="D47" s="19">
        <v>585</v>
      </c>
      <c r="E47" s="20"/>
      <c r="F47" s="18">
        <v>3068</v>
      </c>
      <c r="G47" s="19">
        <v>470</v>
      </c>
      <c r="H47" s="20">
        <v>65</v>
      </c>
      <c r="I47" s="18">
        <v>742</v>
      </c>
      <c r="J47" s="19">
        <v>831</v>
      </c>
      <c r="K47" s="19">
        <v>12</v>
      </c>
      <c r="L47" s="20">
        <v>789</v>
      </c>
      <c r="M47" s="18">
        <v>654</v>
      </c>
      <c r="N47" s="19">
        <v>91</v>
      </c>
      <c r="O47" s="19">
        <v>13</v>
      </c>
      <c r="P47" s="21">
        <v>2647</v>
      </c>
      <c r="Q47" s="472"/>
      <c r="R47" s="475">
        <f t="shared" si="0"/>
        <v>0.33753046303818035</v>
      </c>
      <c r="S47" s="3">
        <f t="shared" si="1"/>
        <v>3603</v>
      </c>
      <c r="T47" s="3">
        <f t="shared" si="2"/>
        <v>2462</v>
      </c>
      <c r="U47" s="3">
        <f t="shared" si="3"/>
        <v>3405</v>
      </c>
      <c r="V47" s="3">
        <f t="shared" si="4"/>
        <v>2374</v>
      </c>
      <c r="W47" s="3">
        <f t="shared" si="5"/>
        <v>-198</v>
      </c>
      <c r="X47" s="3">
        <f t="shared" si="5"/>
        <v>-88</v>
      </c>
      <c r="Y47" s="475">
        <f t="shared" si="6"/>
        <v>0.18151540383014156</v>
      </c>
    </row>
    <row r="48" spans="1:25">
      <c r="A48" s="10" t="s">
        <v>144</v>
      </c>
      <c r="B48" s="465" t="s">
        <v>37</v>
      </c>
      <c r="C48" s="18">
        <v>160</v>
      </c>
      <c r="D48" s="19">
        <v>251</v>
      </c>
      <c r="E48" s="20">
        <v>3</v>
      </c>
      <c r="F48" s="18">
        <v>0</v>
      </c>
      <c r="G48" s="19">
        <v>7</v>
      </c>
      <c r="H48" s="20">
        <v>0</v>
      </c>
      <c r="I48" s="18">
        <v>170</v>
      </c>
      <c r="J48" s="19">
        <v>109</v>
      </c>
      <c r="K48" s="19">
        <v>19</v>
      </c>
      <c r="L48" s="20">
        <v>135</v>
      </c>
      <c r="M48" s="18">
        <v>7</v>
      </c>
      <c r="N48" s="19">
        <v>0</v>
      </c>
      <c r="O48" s="19">
        <v>0</v>
      </c>
      <c r="P48" s="21">
        <v>0</v>
      </c>
      <c r="Q48" s="472"/>
      <c r="R48" s="475">
        <f t="shared" si="0"/>
        <v>0.26328502415458938</v>
      </c>
      <c r="S48" s="3">
        <f t="shared" si="1"/>
        <v>7</v>
      </c>
      <c r="T48" s="3">
        <f t="shared" si="2"/>
        <v>414</v>
      </c>
      <c r="U48" s="3">
        <f t="shared" si="3"/>
        <v>7</v>
      </c>
      <c r="V48" s="3">
        <f t="shared" si="4"/>
        <v>433</v>
      </c>
      <c r="W48" s="3">
        <f t="shared" si="5"/>
        <v>0</v>
      </c>
      <c r="X48" s="3">
        <f t="shared" si="5"/>
        <v>19</v>
      </c>
      <c r="Y48" s="475">
        <f t="shared" si="6"/>
        <v>1</v>
      </c>
    </row>
    <row r="49" spans="1:25">
      <c r="A49" s="10" t="s">
        <v>105</v>
      </c>
      <c r="B49" s="465" t="s">
        <v>153</v>
      </c>
      <c r="C49" s="18">
        <v>258</v>
      </c>
      <c r="D49" s="19">
        <v>626</v>
      </c>
      <c r="E49" s="20">
        <v>0</v>
      </c>
      <c r="F49" s="18">
        <v>298</v>
      </c>
      <c r="G49" s="19">
        <v>911</v>
      </c>
      <c r="H49" s="20">
        <v>0</v>
      </c>
      <c r="I49" s="18">
        <v>190</v>
      </c>
      <c r="J49" s="19">
        <v>184</v>
      </c>
      <c r="K49" s="19">
        <v>184</v>
      </c>
      <c r="L49" s="20">
        <v>363</v>
      </c>
      <c r="M49" s="18">
        <v>40</v>
      </c>
      <c r="N49" s="19">
        <v>2</v>
      </c>
      <c r="O49" s="19">
        <v>86</v>
      </c>
      <c r="P49" s="21">
        <v>1147</v>
      </c>
      <c r="Q49" s="472"/>
      <c r="R49" s="475">
        <f t="shared" si="0"/>
        <v>0.20814479638009051</v>
      </c>
      <c r="S49" s="3">
        <f t="shared" si="1"/>
        <v>1209</v>
      </c>
      <c r="T49" s="3">
        <f t="shared" si="2"/>
        <v>884</v>
      </c>
      <c r="U49" s="3">
        <f t="shared" si="3"/>
        <v>1275</v>
      </c>
      <c r="V49" s="3">
        <f t="shared" si="4"/>
        <v>921</v>
      </c>
      <c r="W49" s="3">
        <f t="shared" si="5"/>
        <v>66</v>
      </c>
      <c r="X49" s="3">
        <f t="shared" si="5"/>
        <v>37</v>
      </c>
      <c r="Y49" s="475">
        <f t="shared" si="6"/>
        <v>3.3085194375516956E-2</v>
      </c>
    </row>
    <row r="50" spans="1:25">
      <c r="A50" s="10" t="s">
        <v>99</v>
      </c>
      <c r="B50" s="465" t="s">
        <v>39</v>
      </c>
      <c r="D50" s="18">
        <v>1135</v>
      </c>
      <c r="E50" s="20"/>
      <c r="G50" s="18">
        <v>1571</v>
      </c>
      <c r="H50" s="20"/>
      <c r="I50" s="18">
        <v>636</v>
      </c>
      <c r="J50" s="19"/>
      <c r="K50" s="19">
        <v>153</v>
      </c>
      <c r="L50" s="20">
        <v>394</v>
      </c>
      <c r="M50" s="18">
        <v>382</v>
      </c>
      <c r="N50" s="19">
        <v>10</v>
      </c>
      <c r="O50" s="19">
        <v>16</v>
      </c>
      <c r="P50" s="21">
        <v>1092</v>
      </c>
      <c r="Q50" s="472"/>
      <c r="R50" s="475">
        <f t="shared" si="0"/>
        <v>0</v>
      </c>
      <c r="S50" s="3">
        <f t="shared" si="1"/>
        <v>1571</v>
      </c>
      <c r="T50" s="3">
        <f t="shared" si="2"/>
        <v>1135</v>
      </c>
      <c r="U50" s="3">
        <f t="shared" si="3"/>
        <v>1500</v>
      </c>
      <c r="V50" s="3">
        <f t="shared" si="4"/>
        <v>1183</v>
      </c>
      <c r="W50" s="3">
        <f t="shared" si="5"/>
        <v>-71</v>
      </c>
      <c r="X50" s="3">
        <f t="shared" si="5"/>
        <v>48</v>
      </c>
      <c r="Y50" s="475">
        <f t="shared" si="6"/>
        <v>0.24315722469764481</v>
      </c>
    </row>
    <row r="51" spans="1:25">
      <c r="A51" s="10" t="s">
        <v>145</v>
      </c>
      <c r="B51" s="465" t="s">
        <v>40</v>
      </c>
      <c r="C51" s="18"/>
      <c r="D51" s="19"/>
      <c r="E51" s="20"/>
      <c r="F51" s="18"/>
      <c r="G51" s="19"/>
      <c r="H51" s="20"/>
      <c r="I51" s="18"/>
      <c r="J51" s="19"/>
      <c r="K51" s="19"/>
      <c r="L51" s="20"/>
      <c r="M51" s="18"/>
      <c r="N51" s="19"/>
      <c r="O51" s="19"/>
      <c r="P51" s="21"/>
      <c r="Q51" s="472"/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5"/>
        <v>0</v>
      </c>
      <c r="Y51" s="475" t="e">
        <f t="shared" si="6"/>
        <v>#DIV/0!</v>
      </c>
    </row>
    <row r="52" spans="1:25">
      <c r="A52" s="10" t="s">
        <v>111</v>
      </c>
      <c r="B52" s="465" t="s">
        <v>154</v>
      </c>
      <c r="C52" s="18"/>
      <c r="D52" s="19">
        <v>1864</v>
      </c>
      <c r="E52" s="20"/>
      <c r="F52" s="18"/>
      <c r="G52" s="19">
        <v>1708</v>
      </c>
      <c r="H52" s="20"/>
      <c r="I52" s="18">
        <v>549</v>
      </c>
      <c r="J52" s="19">
        <v>734</v>
      </c>
      <c r="K52" s="19">
        <v>289</v>
      </c>
      <c r="L52" s="20">
        <v>217</v>
      </c>
      <c r="M52" s="18">
        <v>445</v>
      </c>
      <c r="N52" s="19">
        <v>24</v>
      </c>
      <c r="O52" s="19">
        <v>108</v>
      </c>
      <c r="P52" s="21">
        <v>1052</v>
      </c>
      <c r="Q52" s="472"/>
      <c r="R52" s="475">
        <f t="shared" si="0"/>
        <v>0.39377682403433478</v>
      </c>
      <c r="S52" s="3">
        <f t="shared" si="1"/>
        <v>1708</v>
      </c>
      <c r="T52" s="3">
        <f t="shared" si="2"/>
        <v>1864</v>
      </c>
      <c r="U52" s="3">
        <f t="shared" si="3"/>
        <v>1629</v>
      </c>
      <c r="V52" s="3">
        <f t="shared" si="4"/>
        <v>1789</v>
      </c>
      <c r="W52" s="3">
        <f t="shared" si="5"/>
        <v>-79</v>
      </c>
      <c r="X52" s="3">
        <f t="shared" si="5"/>
        <v>-75</v>
      </c>
      <c r="Y52" s="475">
        <f t="shared" si="6"/>
        <v>0.26053864168618268</v>
      </c>
    </row>
    <row r="53" spans="1:25">
      <c r="A53" s="10" t="s">
        <v>129</v>
      </c>
      <c r="B53" s="465" t="s">
        <v>42</v>
      </c>
      <c r="C53" s="18">
        <v>175</v>
      </c>
      <c r="D53" s="19">
        <v>293</v>
      </c>
      <c r="E53" s="20">
        <v>0</v>
      </c>
      <c r="F53" s="18">
        <v>390</v>
      </c>
      <c r="G53" s="19">
        <v>310</v>
      </c>
      <c r="H53" s="20">
        <v>0</v>
      </c>
      <c r="I53" s="18">
        <v>174</v>
      </c>
      <c r="J53" s="19">
        <v>169</v>
      </c>
      <c r="K53" s="19">
        <v>44</v>
      </c>
      <c r="L53" s="20">
        <v>56</v>
      </c>
      <c r="M53" s="18">
        <v>333</v>
      </c>
      <c r="N53" s="19">
        <v>10</v>
      </c>
      <c r="O53" s="19">
        <v>43</v>
      </c>
      <c r="P53" s="21">
        <v>236</v>
      </c>
      <c r="Q53" s="472"/>
      <c r="R53" s="475">
        <f t="shared" si="0"/>
        <v>0.3611111111111111</v>
      </c>
      <c r="S53" s="3">
        <f t="shared" si="1"/>
        <v>700</v>
      </c>
      <c r="T53" s="3">
        <f t="shared" si="2"/>
        <v>468</v>
      </c>
      <c r="U53" s="3">
        <f t="shared" si="3"/>
        <v>622</v>
      </c>
      <c r="V53" s="3">
        <f t="shared" si="4"/>
        <v>443</v>
      </c>
      <c r="W53" s="3">
        <f t="shared" si="5"/>
        <v>-78</v>
      </c>
      <c r="X53" s="3">
        <f t="shared" si="5"/>
        <v>-25</v>
      </c>
      <c r="Y53" s="475">
        <f t="shared" si="6"/>
        <v>0.4757142857142857</v>
      </c>
    </row>
    <row r="54" spans="1:25">
      <c r="A54" s="10" t="s">
        <v>135</v>
      </c>
      <c r="B54" s="466" t="s">
        <v>43</v>
      </c>
      <c r="C54" s="18">
        <v>398</v>
      </c>
      <c r="D54" s="19">
        <v>952</v>
      </c>
      <c r="E54" s="20">
        <v>0</v>
      </c>
      <c r="F54" s="18">
        <v>101</v>
      </c>
      <c r="G54" s="23">
        <v>2</v>
      </c>
      <c r="H54" s="24"/>
      <c r="I54" s="18">
        <v>275</v>
      </c>
      <c r="J54" s="19">
        <v>355</v>
      </c>
      <c r="K54" s="19">
        <v>250</v>
      </c>
      <c r="L54" s="20">
        <v>212</v>
      </c>
      <c r="M54" s="22">
        <v>2</v>
      </c>
      <c r="N54" s="23">
        <v>2</v>
      </c>
      <c r="O54" s="23">
        <v>2</v>
      </c>
      <c r="P54" s="21">
        <v>101</v>
      </c>
      <c r="Q54" s="472"/>
      <c r="R54" s="475">
        <f t="shared" si="0"/>
        <v>0.26296296296296295</v>
      </c>
      <c r="S54" s="3">
        <f t="shared" si="1"/>
        <v>103</v>
      </c>
      <c r="T54" s="3">
        <f t="shared" si="2"/>
        <v>1350</v>
      </c>
      <c r="U54" s="3">
        <f t="shared" si="3"/>
        <v>107</v>
      </c>
      <c r="V54" s="3">
        <f t="shared" si="4"/>
        <v>1092</v>
      </c>
      <c r="W54" s="3">
        <f t="shared" si="5"/>
        <v>4</v>
      </c>
      <c r="X54" s="3">
        <f t="shared" si="5"/>
        <v>-258</v>
      </c>
      <c r="Y54" s="475">
        <f t="shared" si="6"/>
        <v>1.9417475728155338E-2</v>
      </c>
    </row>
    <row r="55" spans="1:25">
      <c r="B55" s="541"/>
      <c r="C55" s="18"/>
      <c r="D55" s="19"/>
      <c r="E55" s="20"/>
      <c r="F55" s="18"/>
      <c r="G55" s="23"/>
      <c r="H55" s="24"/>
      <c r="I55" s="18"/>
      <c r="J55" s="19"/>
      <c r="K55" s="19"/>
      <c r="L55" s="20"/>
      <c r="M55" s="22"/>
      <c r="N55" s="23"/>
      <c r="O55" s="23"/>
      <c r="P55" s="21"/>
      <c r="Q55" s="544"/>
      <c r="R55" s="475"/>
      <c r="Y55" s="475"/>
    </row>
    <row r="56" spans="1:25">
      <c r="B56" s="465"/>
      <c r="C56" s="18"/>
      <c r="D56" s="19"/>
      <c r="E56" s="20"/>
      <c r="F56" s="18"/>
      <c r="G56" s="23"/>
      <c r="H56" s="24"/>
      <c r="I56" s="18"/>
      <c r="J56" s="19"/>
      <c r="K56" s="19"/>
      <c r="L56" s="20"/>
      <c r="M56" s="22"/>
      <c r="N56" s="23"/>
      <c r="O56" s="23"/>
      <c r="P56" s="21"/>
      <c r="Q56" s="472"/>
      <c r="R56" s="475" t="e">
        <f t="shared" si="0"/>
        <v>#DIV/0!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0</v>
      </c>
      <c r="W56" s="3">
        <f t="shared" si="5"/>
        <v>0</v>
      </c>
      <c r="X56" s="3">
        <f t="shared" si="5"/>
        <v>0</v>
      </c>
      <c r="Y56" s="475" t="e">
        <f t="shared" si="6"/>
        <v>#DIV/0!</v>
      </c>
    </row>
    <row r="57" spans="1:25">
      <c r="A57" s="10" t="s">
        <v>166</v>
      </c>
      <c r="B57" s="465" t="s">
        <v>44</v>
      </c>
      <c r="C57" s="18"/>
      <c r="D57" s="19"/>
      <c r="E57" s="20"/>
      <c r="F57" s="18"/>
      <c r="G57" s="19"/>
      <c r="H57" s="20"/>
      <c r="I57" s="18"/>
      <c r="J57" s="19"/>
      <c r="K57" s="19"/>
      <c r="L57" s="20"/>
      <c r="M57" s="18"/>
      <c r="N57" s="19"/>
      <c r="O57" s="19"/>
      <c r="P57" s="21"/>
      <c r="Q57" s="472"/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5"/>
        <v>0</v>
      </c>
      <c r="Y57" s="475" t="e">
        <f t="shared" si="6"/>
        <v>#DIV/0!</v>
      </c>
    </row>
    <row r="58" spans="1:25">
      <c r="B58" s="539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475"/>
      <c r="Y58" s="475"/>
    </row>
    <row r="59" spans="1:25">
      <c r="A59" s="10" t="s">
        <v>142</v>
      </c>
      <c r="R59" s="475" t="e">
        <f t="shared" si="0"/>
        <v>#DIV/0!</v>
      </c>
      <c r="S59" s="3">
        <f t="shared" si="1"/>
        <v>0</v>
      </c>
      <c r="T59" s="3">
        <f t="shared" si="2"/>
        <v>0</v>
      </c>
      <c r="U59" s="3">
        <f t="shared" si="3"/>
        <v>0</v>
      </c>
      <c r="V59" s="3">
        <f t="shared" si="4"/>
        <v>0</v>
      </c>
      <c r="W59" s="3">
        <f t="shared" si="5"/>
        <v>0</v>
      </c>
      <c r="X59" s="3">
        <f t="shared" si="5"/>
        <v>0</v>
      </c>
      <c r="Y59" s="475" t="e">
        <f t="shared" si="6"/>
        <v>#DIV/0!</v>
      </c>
    </row>
    <row r="60" spans="1:25">
      <c r="B60" s="465" t="s">
        <v>45</v>
      </c>
      <c r="C60" s="36"/>
      <c r="D60" s="37">
        <v>24</v>
      </c>
      <c r="E60" s="38"/>
      <c r="F60" s="36"/>
      <c r="G60" s="37"/>
      <c r="H60" s="38"/>
      <c r="I60" s="36"/>
      <c r="J60" s="37"/>
      <c r="K60" s="37"/>
      <c r="L60" s="38"/>
      <c r="M60" s="36"/>
      <c r="N60" s="37">
        <v>16</v>
      </c>
      <c r="O60" s="37">
        <v>7</v>
      </c>
      <c r="P60" s="39">
        <v>1</v>
      </c>
      <c r="Q60" s="472"/>
      <c r="R60" s="475">
        <f t="shared" si="0"/>
        <v>0</v>
      </c>
      <c r="S60" s="3">
        <f t="shared" si="1"/>
        <v>0</v>
      </c>
      <c r="T60" s="3">
        <f t="shared" si="2"/>
        <v>24</v>
      </c>
      <c r="U60" s="3">
        <f t="shared" si="3"/>
        <v>24</v>
      </c>
      <c r="V60" s="3">
        <f t="shared" si="4"/>
        <v>0</v>
      </c>
      <c r="W60" s="3">
        <f t="shared" si="5"/>
        <v>24</v>
      </c>
      <c r="X60" s="3">
        <f t="shared" si="5"/>
        <v>-24</v>
      </c>
      <c r="Y60" s="475" t="e">
        <f t="shared" si="6"/>
        <v>#DIV/0!</v>
      </c>
    </row>
    <row r="61" spans="1:25">
      <c r="A61" s="10" t="s">
        <v>122</v>
      </c>
      <c r="B61" s="465" t="s">
        <v>46</v>
      </c>
      <c r="C61" s="36"/>
      <c r="D61" s="37">
        <v>3628</v>
      </c>
      <c r="E61" s="38"/>
      <c r="F61" s="36"/>
      <c r="G61" s="37">
        <v>5413</v>
      </c>
      <c r="H61" s="38"/>
      <c r="I61" s="36">
        <v>809</v>
      </c>
      <c r="J61" s="37">
        <v>1475</v>
      </c>
      <c r="K61" s="37">
        <v>268</v>
      </c>
      <c r="L61" s="38">
        <v>1115</v>
      </c>
      <c r="M61" s="36">
        <v>1219</v>
      </c>
      <c r="N61" s="37">
        <v>356</v>
      </c>
      <c r="O61" s="37">
        <v>423</v>
      </c>
      <c r="P61" s="39">
        <v>3529</v>
      </c>
      <c r="Q61" s="472"/>
      <c r="R61" s="475">
        <f t="shared" si="0"/>
        <v>0.4065600882028666</v>
      </c>
      <c r="S61" s="3">
        <f t="shared" si="1"/>
        <v>5413</v>
      </c>
      <c r="T61" s="3">
        <f t="shared" si="2"/>
        <v>3628</v>
      </c>
      <c r="U61" s="3">
        <f t="shared" si="3"/>
        <v>5527</v>
      </c>
      <c r="V61" s="3">
        <f t="shared" si="4"/>
        <v>3667</v>
      </c>
      <c r="W61" s="3">
        <f t="shared" si="5"/>
        <v>114</v>
      </c>
      <c r="X61" s="3">
        <f t="shared" si="5"/>
        <v>39</v>
      </c>
      <c r="Y61" s="475">
        <f t="shared" si="6"/>
        <v>0.22519859597265843</v>
      </c>
    </row>
    <row r="62" spans="1:25">
      <c r="A62" s="10" t="s">
        <v>127</v>
      </c>
      <c r="B62" s="465" t="s">
        <v>47</v>
      </c>
      <c r="C62" s="18">
        <v>1</v>
      </c>
      <c r="D62" s="19"/>
      <c r="E62" s="20"/>
      <c r="F62" s="18">
        <v>57</v>
      </c>
      <c r="G62" s="19">
        <v>105</v>
      </c>
      <c r="H62" s="20">
        <v>5</v>
      </c>
      <c r="I62" s="18"/>
      <c r="J62" s="19"/>
      <c r="K62" s="19"/>
      <c r="L62" s="20">
        <v>1</v>
      </c>
      <c r="M62" s="18">
        <v>161</v>
      </c>
      <c r="N62" s="19">
        <v>1</v>
      </c>
      <c r="O62" s="19">
        <v>0</v>
      </c>
      <c r="P62" s="21">
        <v>2</v>
      </c>
      <c r="Q62" s="472"/>
      <c r="R62" s="475">
        <f t="shared" si="0"/>
        <v>0</v>
      </c>
      <c r="S62" s="3">
        <f t="shared" si="1"/>
        <v>167</v>
      </c>
      <c r="T62" s="3">
        <f t="shared" si="2"/>
        <v>1</v>
      </c>
      <c r="U62" s="3">
        <f t="shared" si="3"/>
        <v>164</v>
      </c>
      <c r="V62" s="3">
        <f t="shared" si="4"/>
        <v>1</v>
      </c>
      <c r="W62" s="3">
        <f t="shared" si="5"/>
        <v>-3</v>
      </c>
      <c r="X62" s="3">
        <f t="shared" si="5"/>
        <v>0</v>
      </c>
      <c r="Y62" s="475">
        <f t="shared" si="6"/>
        <v>0.9640718562874252</v>
      </c>
    </row>
    <row r="63" spans="1:25">
      <c r="A63" s="10" t="s">
        <v>138</v>
      </c>
      <c r="B63" s="465" t="s">
        <v>48</v>
      </c>
      <c r="C63" s="18">
        <v>28</v>
      </c>
      <c r="D63" s="19">
        <v>162</v>
      </c>
      <c r="E63" s="20">
        <v>0</v>
      </c>
      <c r="F63" s="18">
        <v>59</v>
      </c>
      <c r="G63" s="19">
        <v>44</v>
      </c>
      <c r="H63" s="20">
        <v>0</v>
      </c>
      <c r="I63" s="18">
        <v>54</v>
      </c>
      <c r="J63" s="19">
        <v>107</v>
      </c>
      <c r="K63" s="19">
        <v>4</v>
      </c>
      <c r="L63" s="20">
        <v>29</v>
      </c>
      <c r="M63" s="18">
        <v>96</v>
      </c>
      <c r="N63" s="19">
        <v>4</v>
      </c>
      <c r="O63" s="19">
        <v>0</v>
      </c>
      <c r="P63" s="21">
        <v>38</v>
      </c>
      <c r="Q63" s="472"/>
      <c r="R63" s="475">
        <f t="shared" si="0"/>
        <v>0.56315789473684208</v>
      </c>
      <c r="S63" s="3">
        <f t="shared" si="1"/>
        <v>103</v>
      </c>
      <c r="T63" s="3">
        <f t="shared" si="2"/>
        <v>190</v>
      </c>
      <c r="U63" s="3">
        <f t="shared" si="3"/>
        <v>138</v>
      </c>
      <c r="V63" s="3">
        <f t="shared" si="4"/>
        <v>194</v>
      </c>
      <c r="W63" s="3">
        <f t="shared" si="5"/>
        <v>35</v>
      </c>
      <c r="X63" s="3">
        <f t="shared" si="5"/>
        <v>4</v>
      </c>
      <c r="Y63" s="475">
        <f t="shared" si="6"/>
        <v>0.93203883495145634</v>
      </c>
    </row>
    <row r="64" spans="1:25">
      <c r="B64" s="541"/>
      <c r="C64" s="18"/>
      <c r="D64" s="19"/>
      <c r="E64" s="20"/>
      <c r="F64" s="18"/>
      <c r="G64" s="19"/>
      <c r="H64" s="20"/>
      <c r="I64" s="18"/>
      <c r="J64" s="19"/>
      <c r="K64" s="19"/>
      <c r="L64" s="20"/>
      <c r="M64" s="18"/>
      <c r="N64" s="19"/>
      <c r="O64" s="19"/>
      <c r="P64" s="21"/>
      <c r="Q64" s="544"/>
      <c r="R64" s="475"/>
      <c r="Y64" s="475"/>
    </row>
    <row r="65" spans="1:25">
      <c r="B65" s="465"/>
      <c r="C65" s="18"/>
      <c r="D65" s="19"/>
      <c r="E65" s="20"/>
      <c r="F65" s="18"/>
      <c r="G65" s="19"/>
      <c r="H65" s="20"/>
      <c r="I65" s="18"/>
      <c r="J65" s="19"/>
      <c r="K65" s="19"/>
      <c r="L65" s="20"/>
      <c r="M65" s="18"/>
      <c r="N65" s="19"/>
      <c r="O65" s="19"/>
      <c r="P65" s="21"/>
      <c r="Q65" s="472"/>
      <c r="R65" s="475" t="e">
        <f t="shared" si="0"/>
        <v>#DIV/0!</v>
      </c>
      <c r="S65" s="3">
        <f t="shared" si="1"/>
        <v>0</v>
      </c>
      <c r="T65" s="3">
        <f t="shared" si="2"/>
        <v>0</v>
      </c>
      <c r="U65" s="3">
        <f t="shared" si="3"/>
        <v>0</v>
      </c>
      <c r="V65" s="3">
        <f t="shared" si="4"/>
        <v>0</v>
      </c>
      <c r="W65" s="3">
        <f t="shared" si="5"/>
        <v>0</v>
      </c>
      <c r="X65" s="3">
        <f t="shared" si="5"/>
        <v>0</v>
      </c>
      <c r="Y65" s="475" t="e">
        <f t="shared" si="6"/>
        <v>#DIV/0!</v>
      </c>
    </row>
    <row r="66" spans="1:25">
      <c r="A66" s="10" t="s">
        <v>122</v>
      </c>
      <c r="B66" s="465" t="s">
        <v>49</v>
      </c>
      <c r="C66" s="18">
        <v>3676</v>
      </c>
      <c r="D66" s="19">
        <v>239</v>
      </c>
      <c r="E66" s="20">
        <v>1587</v>
      </c>
      <c r="F66" s="18">
        <v>5564</v>
      </c>
      <c r="G66" s="19">
        <v>932</v>
      </c>
      <c r="H66" s="20">
        <v>358</v>
      </c>
      <c r="I66" s="18">
        <v>3304</v>
      </c>
      <c r="J66" s="19">
        <v>121</v>
      </c>
      <c r="K66" s="19">
        <v>176</v>
      </c>
      <c r="L66" s="20">
        <v>43</v>
      </c>
      <c r="M66" s="18">
        <v>4981</v>
      </c>
      <c r="N66" s="19">
        <v>93</v>
      </c>
      <c r="O66" s="19">
        <v>10</v>
      </c>
      <c r="P66" s="21">
        <v>400</v>
      </c>
      <c r="Q66" s="472"/>
      <c r="R66" s="475">
        <f t="shared" si="0"/>
        <v>2.1992002908033444E-2</v>
      </c>
      <c r="S66" s="3">
        <f t="shared" si="1"/>
        <v>6854</v>
      </c>
      <c r="T66" s="3">
        <f t="shared" si="2"/>
        <v>5502</v>
      </c>
      <c r="U66" s="3">
        <f t="shared" si="3"/>
        <v>5484</v>
      </c>
      <c r="V66" s="3">
        <f t="shared" si="4"/>
        <v>3644</v>
      </c>
      <c r="W66" s="3">
        <f t="shared" si="5"/>
        <v>-1370</v>
      </c>
      <c r="X66" s="3">
        <f t="shared" si="5"/>
        <v>-1858</v>
      </c>
      <c r="Y66" s="475">
        <f t="shared" si="6"/>
        <v>0.7267289174204844</v>
      </c>
    </row>
    <row r="67" spans="1:25">
      <c r="B67" s="541"/>
      <c r="C67" s="18"/>
      <c r="D67" s="19"/>
      <c r="E67" s="20"/>
      <c r="F67" s="18"/>
      <c r="G67" s="19"/>
      <c r="H67" s="20"/>
      <c r="I67" s="18"/>
      <c r="J67" s="19"/>
      <c r="K67" s="19"/>
      <c r="L67" s="20"/>
      <c r="M67" s="18"/>
      <c r="N67" s="19"/>
      <c r="O67" s="19"/>
      <c r="P67" s="21"/>
      <c r="Q67" s="544"/>
      <c r="R67" s="475"/>
      <c r="Y67" s="475"/>
    </row>
    <row r="68" spans="1:25">
      <c r="B68" s="465"/>
      <c r="C68" s="18"/>
      <c r="D68" s="19"/>
      <c r="E68" s="20"/>
      <c r="F68" s="18"/>
      <c r="G68" s="19"/>
      <c r="H68" s="20"/>
      <c r="I68" s="18"/>
      <c r="J68" s="19"/>
      <c r="K68" s="19"/>
      <c r="L68" s="20"/>
      <c r="M68" s="18"/>
      <c r="N68" s="19"/>
      <c r="O68" s="19"/>
      <c r="P68" s="21"/>
      <c r="Q68" s="472"/>
      <c r="R68" s="475" t="e">
        <f t="shared" si="0"/>
        <v>#DIV/0!</v>
      </c>
      <c r="S68" s="3">
        <f t="shared" si="1"/>
        <v>0</v>
      </c>
      <c r="T68" s="3">
        <f t="shared" si="2"/>
        <v>0</v>
      </c>
      <c r="U68" s="3">
        <f t="shared" si="3"/>
        <v>0</v>
      </c>
      <c r="V68" s="3">
        <f t="shared" si="4"/>
        <v>0</v>
      </c>
      <c r="W68" s="3">
        <f t="shared" si="5"/>
        <v>0</v>
      </c>
      <c r="X68" s="3">
        <f t="shared" si="5"/>
        <v>0</v>
      </c>
      <c r="Y68" s="475" t="e">
        <f t="shared" si="6"/>
        <v>#DIV/0!</v>
      </c>
    </row>
    <row r="69" spans="1:25">
      <c r="B69" s="465"/>
      <c r="C69" s="19">
        <v>30</v>
      </c>
      <c r="D69" s="19"/>
      <c r="E69" s="20"/>
      <c r="F69" s="18"/>
      <c r="G69" s="19"/>
      <c r="H69" s="20"/>
      <c r="I69" s="18"/>
      <c r="J69" s="19"/>
      <c r="K69" s="19"/>
      <c r="L69" s="20"/>
      <c r="M69" s="18"/>
      <c r="N69" s="19"/>
      <c r="O69" s="19"/>
      <c r="P69" s="21"/>
      <c r="Q69" s="472"/>
      <c r="R69" s="475">
        <f t="shared" si="0"/>
        <v>0</v>
      </c>
      <c r="S69" s="3">
        <f t="shared" si="1"/>
        <v>0</v>
      </c>
      <c r="T69" s="3">
        <f t="shared" si="2"/>
        <v>30</v>
      </c>
      <c r="U69" s="3">
        <f t="shared" si="3"/>
        <v>0</v>
      </c>
      <c r="V69" s="3">
        <f t="shared" si="4"/>
        <v>0</v>
      </c>
      <c r="W69" s="3">
        <f t="shared" si="5"/>
        <v>0</v>
      </c>
      <c r="X69" s="3">
        <f t="shared" si="5"/>
        <v>-30</v>
      </c>
      <c r="Y69" s="475" t="e">
        <f t="shared" si="6"/>
        <v>#DIV/0!</v>
      </c>
    </row>
    <row r="70" spans="1:25">
      <c r="A70" s="10" t="s">
        <v>166</v>
      </c>
      <c r="R70" s="475" t="e">
        <f t="shared" si="0"/>
        <v>#DIV/0!</v>
      </c>
      <c r="S70" s="3">
        <f t="shared" si="1"/>
        <v>0</v>
      </c>
      <c r="T70" s="3">
        <f t="shared" si="2"/>
        <v>0</v>
      </c>
      <c r="U70" s="3">
        <f t="shared" si="3"/>
        <v>0</v>
      </c>
      <c r="V70" s="3">
        <f t="shared" si="4"/>
        <v>0</v>
      </c>
      <c r="W70" s="3">
        <f t="shared" si="5"/>
        <v>0</v>
      </c>
      <c r="X70" s="3">
        <f t="shared" si="5"/>
        <v>0</v>
      </c>
      <c r="Y70" s="475" t="e">
        <f t="shared" si="6"/>
        <v>#DIV/0!</v>
      </c>
    </row>
    <row r="71" spans="1:25">
      <c r="B71" s="465" t="s">
        <v>50</v>
      </c>
      <c r="C71" s="18">
        <v>14</v>
      </c>
      <c r="D71" s="19">
        <v>30</v>
      </c>
      <c r="E71" s="20">
        <v>0</v>
      </c>
      <c r="F71" s="18">
        <v>0</v>
      </c>
      <c r="G71" s="19">
        <v>0</v>
      </c>
      <c r="H71" s="20">
        <v>0</v>
      </c>
      <c r="I71" s="18">
        <v>41</v>
      </c>
      <c r="J71" s="19">
        <v>0</v>
      </c>
      <c r="K71" s="19">
        <v>3</v>
      </c>
      <c r="L71" s="20">
        <v>0</v>
      </c>
      <c r="M71" s="18">
        <v>0</v>
      </c>
      <c r="N71" s="19">
        <v>0</v>
      </c>
      <c r="O71" s="19">
        <v>0</v>
      </c>
      <c r="P71" s="21">
        <v>0</v>
      </c>
      <c r="Q71" s="472"/>
      <c r="R71" s="475">
        <f t="shared" si="0"/>
        <v>0</v>
      </c>
      <c r="S71" s="3">
        <f t="shared" si="1"/>
        <v>0</v>
      </c>
      <c r="T71" s="3">
        <f t="shared" si="2"/>
        <v>44</v>
      </c>
      <c r="U71" s="3">
        <f t="shared" si="3"/>
        <v>0</v>
      </c>
      <c r="V71" s="3">
        <f t="shared" si="4"/>
        <v>44</v>
      </c>
      <c r="W71" s="3">
        <f t="shared" si="5"/>
        <v>0</v>
      </c>
      <c r="X71" s="3">
        <f t="shared" si="5"/>
        <v>0</v>
      </c>
      <c r="Y71" s="475" t="e">
        <f t="shared" si="6"/>
        <v>#DIV/0!</v>
      </c>
    </row>
    <row r="72" spans="1:25">
      <c r="B72" s="465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472"/>
      <c r="R72" s="475" t="e">
        <f t="shared" si="0"/>
        <v>#DIV/0!</v>
      </c>
      <c r="S72" s="3">
        <f t="shared" si="1"/>
        <v>0</v>
      </c>
      <c r="T72" s="3">
        <f t="shared" si="2"/>
        <v>0</v>
      </c>
      <c r="U72" s="3">
        <f t="shared" si="3"/>
        <v>0</v>
      </c>
      <c r="V72" s="3">
        <f t="shared" si="4"/>
        <v>0</v>
      </c>
      <c r="W72" s="3">
        <f t="shared" si="5"/>
        <v>0</v>
      </c>
      <c r="X72" s="3">
        <f t="shared" si="5"/>
        <v>0</v>
      </c>
      <c r="Y72" s="475" t="e">
        <f t="shared" si="6"/>
        <v>#DIV/0!</v>
      </c>
    </row>
    <row r="73" spans="1:25">
      <c r="B73" s="541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/>
      <c r="Q73" s="544"/>
      <c r="R73" s="475"/>
      <c r="Y73" s="475"/>
    </row>
    <row r="74" spans="1:25">
      <c r="B74" s="465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/>
      <c r="Q74" s="472"/>
      <c r="R74" s="475" t="e">
        <f t="shared" si="0"/>
        <v>#DIV/0!</v>
      </c>
      <c r="S74" s="3">
        <f t="shared" si="1"/>
        <v>0</v>
      </c>
      <c r="T74" s="3">
        <f t="shared" si="2"/>
        <v>0</v>
      </c>
      <c r="U74" s="3">
        <f t="shared" si="3"/>
        <v>0</v>
      </c>
      <c r="V74" s="3">
        <f t="shared" si="4"/>
        <v>0</v>
      </c>
      <c r="W74" s="3">
        <f t="shared" si="5"/>
        <v>0</v>
      </c>
      <c r="X74" s="3">
        <f t="shared" si="5"/>
        <v>0</v>
      </c>
      <c r="Y74" s="475" t="e">
        <f t="shared" si="6"/>
        <v>#DIV/0!</v>
      </c>
    </row>
    <row r="75" spans="1:25">
      <c r="A75" s="10" t="s">
        <v>142</v>
      </c>
      <c r="B75" s="465" t="s">
        <v>51</v>
      </c>
      <c r="C75" s="632" t="s">
        <v>155</v>
      </c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4"/>
      <c r="Q75" s="470"/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5"/>
        <v>0</v>
      </c>
      <c r="Y75" s="475" t="e">
        <f t="shared" si="6"/>
        <v>#DIV/0!</v>
      </c>
    </row>
    <row r="76" spans="1:25">
      <c r="A76" s="10" t="s">
        <v>105</v>
      </c>
      <c r="B76" s="465" t="s">
        <v>52</v>
      </c>
      <c r="C76" s="18">
        <v>142</v>
      </c>
      <c r="D76" s="19">
        <v>15</v>
      </c>
      <c r="E76" s="20">
        <v>5</v>
      </c>
      <c r="F76" s="18">
        <v>225</v>
      </c>
      <c r="G76" s="19">
        <v>20</v>
      </c>
      <c r="H76" s="20">
        <v>10</v>
      </c>
      <c r="I76" s="18">
        <v>143</v>
      </c>
      <c r="J76" s="19">
        <v>4</v>
      </c>
      <c r="K76" s="19"/>
      <c r="L76" s="20">
        <v>3</v>
      </c>
      <c r="M76" s="18">
        <v>204</v>
      </c>
      <c r="N76" s="19">
        <v>15</v>
      </c>
      <c r="O76" s="19">
        <v>12</v>
      </c>
      <c r="P76" s="21">
        <v>5</v>
      </c>
      <c r="Q76" s="472"/>
      <c r="R76" s="475">
        <f t="shared" si="0"/>
        <v>2.4691358024691357E-2</v>
      </c>
      <c r="S76" s="3">
        <f t="shared" si="1"/>
        <v>255</v>
      </c>
      <c r="T76" s="3">
        <f t="shared" si="2"/>
        <v>162</v>
      </c>
      <c r="U76" s="3">
        <f t="shared" si="3"/>
        <v>236</v>
      </c>
      <c r="V76" s="3">
        <f t="shared" si="4"/>
        <v>150</v>
      </c>
      <c r="W76" s="3">
        <f t="shared" si="5"/>
        <v>-19</v>
      </c>
      <c r="X76" s="3">
        <f t="shared" si="5"/>
        <v>-12</v>
      </c>
      <c r="Y76" s="475">
        <f t="shared" si="6"/>
        <v>0.8</v>
      </c>
    </row>
    <row r="77" spans="1:25">
      <c r="A77" s="10" t="s">
        <v>135</v>
      </c>
      <c r="B77" s="465" t="s">
        <v>53</v>
      </c>
      <c r="C77" s="18">
        <v>337</v>
      </c>
      <c r="D77" s="19">
        <v>6</v>
      </c>
      <c r="E77" s="20">
        <v>237</v>
      </c>
      <c r="F77" s="18">
        <v>278</v>
      </c>
      <c r="G77" s="19">
        <v>295</v>
      </c>
      <c r="H77" s="20">
        <v>18</v>
      </c>
      <c r="I77" s="18">
        <v>535</v>
      </c>
      <c r="J77" s="19">
        <v>9</v>
      </c>
      <c r="K77" s="19">
        <v>60</v>
      </c>
      <c r="L77" s="20">
        <v>1</v>
      </c>
      <c r="M77" s="18">
        <v>532</v>
      </c>
      <c r="N77" s="19">
        <v>6</v>
      </c>
      <c r="O77" s="19">
        <v>45</v>
      </c>
      <c r="P77" s="21">
        <v>7</v>
      </c>
      <c r="Q77" s="472"/>
      <c r="R77" s="475">
        <f t="shared" si="0"/>
        <v>1.5517241379310345E-2</v>
      </c>
      <c r="S77" s="3">
        <f t="shared" si="1"/>
        <v>591</v>
      </c>
      <c r="T77" s="3">
        <f t="shared" si="2"/>
        <v>580</v>
      </c>
      <c r="U77" s="3">
        <f t="shared" si="3"/>
        <v>590</v>
      </c>
      <c r="V77" s="3">
        <f t="shared" si="4"/>
        <v>605</v>
      </c>
      <c r="W77" s="3">
        <f t="shared" si="5"/>
        <v>-1</v>
      </c>
      <c r="X77" s="3">
        <f t="shared" si="5"/>
        <v>25</v>
      </c>
      <c r="Y77" s="475">
        <f t="shared" si="6"/>
        <v>0.90016920473773265</v>
      </c>
    </row>
    <row r="78" spans="1:25">
      <c r="A78" s="10" t="s">
        <v>127</v>
      </c>
      <c r="B78" s="465" t="s">
        <v>196</v>
      </c>
      <c r="C78" s="18">
        <v>939</v>
      </c>
      <c r="D78" s="19">
        <v>1128</v>
      </c>
      <c r="E78" s="20">
        <v>5</v>
      </c>
      <c r="F78" s="18">
        <v>1080</v>
      </c>
      <c r="G78" s="19">
        <v>2373</v>
      </c>
      <c r="H78" s="20">
        <v>0</v>
      </c>
      <c r="I78" s="18">
        <v>790</v>
      </c>
      <c r="J78" s="19">
        <v>499</v>
      </c>
      <c r="K78" s="19">
        <v>289</v>
      </c>
      <c r="L78" s="20">
        <v>633</v>
      </c>
      <c r="M78" s="18">
        <v>731</v>
      </c>
      <c r="N78" s="19">
        <v>35</v>
      </c>
      <c r="O78" s="19">
        <v>64</v>
      </c>
      <c r="P78" s="21">
        <v>2575</v>
      </c>
      <c r="Q78" s="472"/>
      <c r="R78" s="475">
        <f t="shared" ref="R78:R94" si="7">J78/SUM(C78:E78)</f>
        <v>0.24083011583011582</v>
      </c>
      <c r="S78" s="3">
        <f t="shared" si="1"/>
        <v>3453</v>
      </c>
      <c r="T78" s="3">
        <f t="shared" si="2"/>
        <v>2072</v>
      </c>
      <c r="U78" s="3">
        <f t="shared" si="3"/>
        <v>3405</v>
      </c>
      <c r="V78" s="3">
        <f t="shared" si="4"/>
        <v>2211</v>
      </c>
      <c r="W78" s="3">
        <f t="shared" si="5"/>
        <v>-48</v>
      </c>
      <c r="X78" s="3">
        <f t="shared" si="5"/>
        <v>139</v>
      </c>
      <c r="Y78" s="475">
        <f t="shared" si="6"/>
        <v>0.21169997103967564</v>
      </c>
    </row>
    <row r="79" spans="1:25">
      <c r="A79" s="10" t="s">
        <v>116</v>
      </c>
      <c r="B79" s="465" t="s">
        <v>54</v>
      </c>
      <c r="C79" s="18"/>
      <c r="D79" s="19"/>
      <c r="E79" s="20"/>
      <c r="F79" s="18"/>
      <c r="G79" s="19"/>
      <c r="H79" s="20"/>
      <c r="I79" s="18"/>
      <c r="J79" s="19"/>
      <c r="K79" s="19"/>
      <c r="L79" s="20"/>
      <c r="M79" s="18"/>
      <c r="N79" s="19"/>
      <c r="O79" s="19"/>
      <c r="P79" s="21"/>
      <c r="Q79" s="472"/>
      <c r="R79" s="475" t="e">
        <f t="shared" si="7"/>
        <v>#DIV/0!</v>
      </c>
      <c r="S79" s="3">
        <f t="shared" ref="S79:S95" si="8">SUM(F79:H79)</f>
        <v>0</v>
      </c>
      <c r="T79" s="3">
        <f t="shared" ref="T79:T95" si="9">SUM(C79:E79)</f>
        <v>0</v>
      </c>
      <c r="U79" s="3">
        <f t="shared" ref="U79:U95" si="10">SUM(M79:P79)</f>
        <v>0</v>
      </c>
      <c r="V79" s="3">
        <f t="shared" ref="V79:V95" si="11">SUM(I79:L79)</f>
        <v>0</v>
      </c>
      <c r="W79" s="3">
        <f t="shared" ref="W79:X95" si="12">U79-S79</f>
        <v>0</v>
      </c>
      <c r="X79" s="3">
        <f t="shared" si="12"/>
        <v>0</v>
      </c>
      <c r="Y79" s="475" t="e">
        <f t="shared" ref="Y79:Y95" si="13">M79/S79</f>
        <v>#DIV/0!</v>
      </c>
    </row>
    <row r="80" spans="1:25">
      <c r="A80" s="10" t="s">
        <v>170</v>
      </c>
      <c r="B80" s="465" t="s">
        <v>55</v>
      </c>
      <c r="C80" s="632" t="s">
        <v>151</v>
      </c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4"/>
      <c r="Q80" s="470"/>
      <c r="R80" s="475" t="e">
        <f t="shared" si="7"/>
        <v>#DIV/0!</v>
      </c>
      <c r="S80" s="3">
        <f t="shared" si="8"/>
        <v>0</v>
      </c>
      <c r="T80" s="3">
        <f t="shared" si="9"/>
        <v>0</v>
      </c>
      <c r="U80" s="3">
        <f t="shared" si="10"/>
        <v>0</v>
      </c>
      <c r="V80" s="3">
        <f t="shared" si="11"/>
        <v>0</v>
      </c>
      <c r="W80" s="3">
        <f t="shared" si="12"/>
        <v>0</v>
      </c>
      <c r="X80" s="3">
        <f t="shared" si="12"/>
        <v>0</v>
      </c>
      <c r="Y80" s="475" t="e">
        <f t="shared" si="13"/>
        <v>#DIV/0!</v>
      </c>
    </row>
    <row r="81" spans="1:25">
      <c r="A81" s="10" t="s">
        <v>141</v>
      </c>
      <c r="B81" s="465" t="s">
        <v>56</v>
      </c>
      <c r="C81" s="18">
        <v>99</v>
      </c>
      <c r="D81" s="19">
        <v>25</v>
      </c>
      <c r="E81" s="20">
        <v>0</v>
      </c>
      <c r="F81" s="18">
        <v>20</v>
      </c>
      <c r="G81" s="19">
        <v>153</v>
      </c>
      <c r="H81" s="20">
        <v>0</v>
      </c>
      <c r="I81" s="18">
        <v>150</v>
      </c>
      <c r="J81" s="19">
        <v>3</v>
      </c>
      <c r="K81" s="19">
        <v>0</v>
      </c>
      <c r="L81" s="20">
        <v>4</v>
      </c>
      <c r="M81" s="18">
        <v>164</v>
      </c>
      <c r="N81" s="19">
        <v>0</v>
      </c>
      <c r="O81" s="19">
        <v>0</v>
      </c>
      <c r="P81" s="21">
        <v>16</v>
      </c>
      <c r="Q81" s="472"/>
      <c r="R81" s="475">
        <f t="shared" si="7"/>
        <v>2.4193548387096774E-2</v>
      </c>
      <c r="S81" s="3">
        <f t="shared" si="8"/>
        <v>173</v>
      </c>
      <c r="T81" s="3">
        <f t="shared" si="9"/>
        <v>124</v>
      </c>
      <c r="U81" s="3">
        <f t="shared" si="10"/>
        <v>180</v>
      </c>
      <c r="V81" s="3">
        <f t="shared" si="11"/>
        <v>157</v>
      </c>
      <c r="W81" s="3">
        <f t="shared" si="12"/>
        <v>7</v>
      </c>
      <c r="X81" s="3">
        <f t="shared" si="12"/>
        <v>33</v>
      </c>
      <c r="Y81" s="475">
        <f t="shared" si="13"/>
        <v>0.94797687861271673</v>
      </c>
    </row>
    <row r="82" spans="1:25">
      <c r="B82" s="465" t="s">
        <v>57</v>
      </c>
      <c r="C82" s="18">
        <v>327</v>
      </c>
      <c r="D82" s="19">
        <v>4</v>
      </c>
      <c r="E82" s="20">
        <v>375</v>
      </c>
      <c r="F82" s="18">
        <v>291</v>
      </c>
      <c r="G82" s="19">
        <v>26</v>
      </c>
      <c r="H82" s="20">
        <v>119</v>
      </c>
      <c r="I82" s="18">
        <v>686</v>
      </c>
      <c r="J82" s="19">
        <v>0</v>
      </c>
      <c r="K82" s="19">
        <v>7</v>
      </c>
      <c r="L82" s="20">
        <v>6</v>
      </c>
      <c r="M82" s="18">
        <v>412</v>
      </c>
      <c r="N82" s="19">
        <v>0</v>
      </c>
      <c r="O82" s="19">
        <v>7</v>
      </c>
      <c r="P82" s="21">
        <v>6</v>
      </c>
      <c r="Q82" s="472"/>
      <c r="R82" s="475">
        <f t="shared" si="7"/>
        <v>0</v>
      </c>
      <c r="S82" s="3">
        <f t="shared" si="8"/>
        <v>436</v>
      </c>
      <c r="T82" s="3">
        <f t="shared" si="9"/>
        <v>706</v>
      </c>
      <c r="U82" s="3">
        <f t="shared" si="10"/>
        <v>425</v>
      </c>
      <c r="V82" s="3">
        <f t="shared" si="11"/>
        <v>699</v>
      </c>
      <c r="W82" s="3">
        <f t="shared" si="12"/>
        <v>-11</v>
      </c>
      <c r="X82" s="3">
        <f t="shared" si="12"/>
        <v>-7</v>
      </c>
      <c r="Y82" s="475">
        <f t="shared" si="13"/>
        <v>0.94495412844036697</v>
      </c>
    </row>
    <row r="83" spans="1:25">
      <c r="B83" s="465"/>
      <c r="C83" s="18"/>
      <c r="D83" s="19"/>
      <c r="E83" s="20"/>
      <c r="F83" s="18"/>
      <c r="G83" s="19"/>
      <c r="H83" s="20"/>
      <c r="I83" s="18"/>
      <c r="J83" s="19"/>
      <c r="K83" s="19"/>
      <c r="L83" s="20"/>
      <c r="M83" s="18"/>
      <c r="N83" s="19"/>
      <c r="O83" s="19"/>
      <c r="P83" s="21"/>
      <c r="Q83" s="472"/>
      <c r="R83" s="475" t="e">
        <f t="shared" si="7"/>
        <v>#DIV/0!</v>
      </c>
      <c r="S83" s="3">
        <f t="shared" si="8"/>
        <v>0</v>
      </c>
      <c r="T83" s="3">
        <f t="shared" si="9"/>
        <v>0</v>
      </c>
      <c r="U83" s="3">
        <f t="shared" si="10"/>
        <v>0</v>
      </c>
      <c r="V83" s="3">
        <f t="shared" si="11"/>
        <v>0</v>
      </c>
      <c r="W83" s="3">
        <f t="shared" si="12"/>
        <v>0</v>
      </c>
      <c r="X83" s="3">
        <f t="shared" si="12"/>
        <v>0</v>
      </c>
      <c r="Y83" s="475" t="e">
        <f t="shared" si="13"/>
        <v>#DIV/0!</v>
      </c>
    </row>
    <row r="84" spans="1:25">
      <c r="A84" s="10" t="s">
        <v>101</v>
      </c>
      <c r="R84" s="475" t="e">
        <f t="shared" si="7"/>
        <v>#DIV/0!</v>
      </c>
      <c r="S84" s="3">
        <f t="shared" si="8"/>
        <v>0</v>
      </c>
      <c r="T84" s="3">
        <f t="shared" si="9"/>
        <v>0</v>
      </c>
      <c r="U84" s="3">
        <f t="shared" si="10"/>
        <v>0</v>
      </c>
      <c r="V84" s="3">
        <f t="shared" si="11"/>
        <v>0</v>
      </c>
      <c r="W84" s="3">
        <f t="shared" si="12"/>
        <v>0</v>
      </c>
      <c r="X84" s="3">
        <f t="shared" si="12"/>
        <v>0</v>
      </c>
      <c r="Y84" s="475" t="e">
        <f t="shared" si="13"/>
        <v>#DIV/0!</v>
      </c>
    </row>
    <row r="85" spans="1:25">
      <c r="A85" s="10" t="s">
        <v>131</v>
      </c>
      <c r="B85" s="465" t="s">
        <v>186</v>
      </c>
      <c r="C85" s="18"/>
      <c r="D85" s="19"/>
      <c r="E85" s="20"/>
      <c r="F85" s="18"/>
      <c r="G85" s="19"/>
      <c r="H85" s="20"/>
      <c r="I85" s="18"/>
      <c r="J85" s="19"/>
      <c r="K85" s="19"/>
      <c r="L85" s="20"/>
      <c r="M85" s="18"/>
      <c r="N85" s="19"/>
      <c r="O85" s="19"/>
      <c r="P85" s="21"/>
      <c r="Q85" s="472"/>
      <c r="R85" s="475" t="e">
        <f t="shared" si="7"/>
        <v>#DIV/0!</v>
      </c>
      <c r="S85" s="3">
        <f t="shared" si="8"/>
        <v>0</v>
      </c>
      <c r="T85" s="3">
        <f t="shared" si="9"/>
        <v>0</v>
      </c>
      <c r="U85" s="3">
        <f t="shared" si="10"/>
        <v>0</v>
      </c>
      <c r="V85" s="3">
        <f t="shared" si="11"/>
        <v>0</v>
      </c>
      <c r="W85" s="3">
        <f t="shared" si="12"/>
        <v>0</v>
      </c>
      <c r="X85" s="3">
        <f t="shared" si="12"/>
        <v>0</v>
      </c>
      <c r="Y85" s="475" t="e">
        <f t="shared" si="13"/>
        <v>#DIV/0!</v>
      </c>
    </row>
    <row r="86" spans="1:25">
      <c r="B86" s="465"/>
      <c r="C86" s="18"/>
      <c r="D86" s="469"/>
      <c r="E86" s="20"/>
      <c r="F86" s="18"/>
      <c r="G86" s="469"/>
      <c r="H86" s="20"/>
      <c r="I86" s="18"/>
      <c r="J86" s="469"/>
      <c r="K86" s="469"/>
      <c r="L86" s="469"/>
      <c r="M86" s="18"/>
      <c r="N86" s="469"/>
      <c r="O86" s="469"/>
      <c r="P86" s="21"/>
      <c r="Q86" s="472"/>
      <c r="R86" s="475" t="e">
        <f t="shared" si="7"/>
        <v>#DIV/0!</v>
      </c>
      <c r="S86" s="3">
        <f t="shared" si="8"/>
        <v>0</v>
      </c>
      <c r="T86" s="3">
        <f t="shared" si="9"/>
        <v>0</v>
      </c>
      <c r="U86" s="3">
        <f t="shared" si="10"/>
        <v>0</v>
      </c>
      <c r="V86" s="3">
        <f t="shared" si="11"/>
        <v>0</v>
      </c>
      <c r="W86" s="3">
        <f t="shared" si="12"/>
        <v>0</v>
      </c>
      <c r="X86" s="3">
        <f t="shared" si="12"/>
        <v>0</v>
      </c>
      <c r="Y86" s="475" t="e">
        <f t="shared" si="13"/>
        <v>#DIV/0!</v>
      </c>
    </row>
    <row r="87" spans="1:25">
      <c r="A87" s="10" t="s">
        <v>169</v>
      </c>
      <c r="B87" s="465" t="s">
        <v>59</v>
      </c>
      <c r="C87" s="40"/>
      <c r="E87" s="45"/>
      <c r="F87" s="40"/>
      <c r="H87" s="45"/>
      <c r="I87" s="18"/>
      <c r="M87" s="18"/>
      <c r="P87" s="21"/>
      <c r="Q87" s="472"/>
      <c r="R87" s="475" t="e">
        <f t="shared" si="7"/>
        <v>#DIV/0!</v>
      </c>
      <c r="S87" s="3">
        <f t="shared" si="8"/>
        <v>0</v>
      </c>
      <c r="T87" s="3">
        <f t="shared" si="9"/>
        <v>0</v>
      </c>
      <c r="U87" s="3">
        <f t="shared" si="10"/>
        <v>0</v>
      </c>
      <c r="V87" s="3">
        <f t="shared" si="11"/>
        <v>0</v>
      </c>
      <c r="W87" s="3">
        <f t="shared" si="12"/>
        <v>0</v>
      </c>
      <c r="X87" s="3">
        <f t="shared" si="12"/>
        <v>0</v>
      </c>
      <c r="Y87" s="475" t="e">
        <f t="shared" si="13"/>
        <v>#DIV/0!</v>
      </c>
    </row>
    <row r="88" spans="1:25">
      <c r="A88" s="10" t="s">
        <v>125</v>
      </c>
      <c r="B88" s="465"/>
      <c r="C88" s="40"/>
      <c r="E88" s="46"/>
      <c r="F88" s="40"/>
      <c r="H88" s="46"/>
      <c r="I88" s="18"/>
      <c r="M88" s="18"/>
      <c r="P88" s="21"/>
      <c r="Q88" s="472"/>
      <c r="R88" s="475" t="e">
        <f t="shared" si="7"/>
        <v>#DIV/0!</v>
      </c>
      <c r="S88" s="3">
        <f t="shared" si="8"/>
        <v>0</v>
      </c>
      <c r="T88" s="3">
        <f t="shared" si="9"/>
        <v>0</v>
      </c>
      <c r="U88" s="3">
        <f t="shared" si="10"/>
        <v>0</v>
      </c>
      <c r="V88" s="3">
        <f t="shared" si="11"/>
        <v>0</v>
      </c>
      <c r="W88" s="3">
        <f t="shared" si="12"/>
        <v>0</v>
      </c>
      <c r="X88" s="3">
        <f t="shared" si="12"/>
        <v>0</v>
      </c>
      <c r="Y88" s="475" t="e">
        <f t="shared" si="13"/>
        <v>#DIV/0!</v>
      </c>
    </row>
    <row r="89" spans="1:25">
      <c r="A89" s="10" t="s">
        <v>109</v>
      </c>
      <c r="B89" s="465" t="s">
        <v>156</v>
      </c>
      <c r="C89" s="18">
        <v>3046</v>
      </c>
      <c r="D89" s="19">
        <v>2614</v>
      </c>
      <c r="E89" s="20">
        <v>3</v>
      </c>
      <c r="F89" s="18">
        <v>3638</v>
      </c>
      <c r="G89" s="19">
        <v>3637</v>
      </c>
      <c r="H89" s="20">
        <v>1</v>
      </c>
      <c r="I89" s="18">
        <v>471</v>
      </c>
      <c r="J89" s="19">
        <v>1220</v>
      </c>
      <c r="K89" s="19">
        <v>325</v>
      </c>
      <c r="L89" s="20">
        <v>1045</v>
      </c>
      <c r="M89" s="18">
        <v>881</v>
      </c>
      <c r="N89" s="19">
        <v>102</v>
      </c>
      <c r="O89" s="19">
        <v>249</v>
      </c>
      <c r="P89" s="21">
        <v>2218</v>
      </c>
      <c r="Q89" s="472"/>
      <c r="R89" s="475">
        <f t="shared" si="7"/>
        <v>0.215433515804344</v>
      </c>
      <c r="S89" s="3">
        <f t="shared" si="8"/>
        <v>7276</v>
      </c>
      <c r="T89" s="3">
        <f t="shared" si="9"/>
        <v>5663</v>
      </c>
      <c r="U89" s="3">
        <f t="shared" si="10"/>
        <v>3450</v>
      </c>
      <c r="V89" s="3">
        <f t="shared" si="11"/>
        <v>3061</v>
      </c>
      <c r="W89" s="3">
        <f t="shared" si="12"/>
        <v>-3826</v>
      </c>
      <c r="X89" s="3">
        <f t="shared" si="12"/>
        <v>-2602</v>
      </c>
      <c r="Y89" s="475">
        <f t="shared" si="13"/>
        <v>0.12108301264431007</v>
      </c>
    </row>
    <row r="90" spans="1:25">
      <c r="B90" s="465"/>
      <c r="C90" s="47"/>
      <c r="D90" s="48"/>
      <c r="E90" s="49"/>
      <c r="F90" s="47"/>
      <c r="G90" s="48"/>
      <c r="H90" s="49"/>
      <c r="I90" s="47"/>
      <c r="J90" s="48"/>
      <c r="K90" s="48"/>
      <c r="L90" s="49"/>
      <c r="M90" s="47"/>
      <c r="N90" s="48"/>
      <c r="O90" s="48"/>
      <c r="P90" s="50"/>
      <c r="Q90" s="472"/>
      <c r="R90" s="475" t="e">
        <f t="shared" si="7"/>
        <v>#DIV/0!</v>
      </c>
      <c r="S90" s="3">
        <f t="shared" si="8"/>
        <v>0</v>
      </c>
      <c r="T90" s="3">
        <f t="shared" si="9"/>
        <v>0</v>
      </c>
      <c r="U90" s="3">
        <f t="shared" si="10"/>
        <v>0</v>
      </c>
      <c r="V90" s="3">
        <f t="shared" si="11"/>
        <v>0</v>
      </c>
      <c r="W90" s="3">
        <f t="shared" si="12"/>
        <v>0</v>
      </c>
      <c r="X90" s="3">
        <f t="shared" si="12"/>
        <v>0</v>
      </c>
      <c r="Y90" s="475" t="e">
        <f t="shared" si="13"/>
        <v>#DIV/0!</v>
      </c>
    </row>
    <row r="91" spans="1:25">
      <c r="A91" s="10" t="s">
        <v>107</v>
      </c>
      <c r="B91" s="465" t="s">
        <v>197</v>
      </c>
      <c r="C91" s="47">
        <v>1109</v>
      </c>
      <c r="D91" s="48">
        <v>572</v>
      </c>
      <c r="E91" s="49">
        <v>221</v>
      </c>
      <c r="F91" s="47">
        <v>3516</v>
      </c>
      <c r="G91" s="48">
        <v>3344</v>
      </c>
      <c r="H91" s="49">
        <v>5</v>
      </c>
      <c r="I91" s="47">
        <v>1101</v>
      </c>
      <c r="J91" s="48">
        <v>121</v>
      </c>
      <c r="K91" s="48">
        <v>368</v>
      </c>
      <c r="L91" s="49">
        <v>494</v>
      </c>
      <c r="M91" s="47">
        <v>1423</v>
      </c>
      <c r="N91" s="48">
        <v>84</v>
      </c>
      <c r="O91" s="48">
        <v>1355</v>
      </c>
      <c r="P91" s="50">
        <v>3821</v>
      </c>
      <c r="Q91" s="472"/>
      <c r="R91" s="475">
        <f t="shared" si="7"/>
        <v>6.361724500525763E-2</v>
      </c>
      <c r="S91" s="3">
        <f t="shared" si="8"/>
        <v>6865</v>
      </c>
      <c r="T91" s="3">
        <f t="shared" si="9"/>
        <v>1902</v>
      </c>
      <c r="U91" s="3">
        <f t="shared" si="10"/>
        <v>6683</v>
      </c>
      <c r="V91" s="3">
        <f t="shared" si="11"/>
        <v>2084</v>
      </c>
      <c r="W91" s="3">
        <f t="shared" si="12"/>
        <v>-182</v>
      </c>
      <c r="X91" s="3">
        <f t="shared" si="12"/>
        <v>182</v>
      </c>
      <c r="Y91" s="475">
        <f t="shared" si="13"/>
        <v>0.20728332119446469</v>
      </c>
    </row>
    <row r="92" spans="1:25">
      <c r="B92" s="541"/>
      <c r="C92" s="47"/>
      <c r="D92" s="48"/>
      <c r="E92" s="49"/>
      <c r="F92" s="47"/>
      <c r="G92" s="48"/>
      <c r="H92" s="49"/>
      <c r="I92" s="47"/>
      <c r="J92" s="48"/>
      <c r="K92" s="48"/>
      <c r="L92" s="49"/>
      <c r="M92" s="47"/>
      <c r="N92" s="48"/>
      <c r="O92" s="48"/>
      <c r="P92" s="50"/>
      <c r="Q92" s="544"/>
      <c r="R92" s="475"/>
      <c r="Y92" s="475"/>
    </row>
    <row r="93" spans="1:25">
      <c r="A93" s="10" t="s">
        <v>133</v>
      </c>
      <c r="B93" s="465" t="s">
        <v>62</v>
      </c>
      <c r="C93" s="51"/>
      <c r="D93" s="52"/>
      <c r="E93" s="53"/>
      <c r="F93" s="51"/>
      <c r="G93" s="52"/>
      <c r="H93" s="53"/>
      <c r="I93" s="51"/>
      <c r="J93" s="52"/>
      <c r="K93" s="52"/>
      <c r="L93" s="53"/>
      <c r="M93" s="51"/>
      <c r="N93" s="52"/>
      <c r="O93" s="52"/>
      <c r="P93" s="54"/>
      <c r="Q93" s="479"/>
      <c r="R93" s="475" t="e">
        <f t="shared" si="7"/>
        <v>#DIV/0!</v>
      </c>
      <c r="S93" s="3">
        <f t="shared" si="8"/>
        <v>0</v>
      </c>
      <c r="T93" s="3">
        <f t="shared" si="9"/>
        <v>0</v>
      </c>
      <c r="U93" s="3">
        <f t="shared" si="10"/>
        <v>0</v>
      </c>
      <c r="V93" s="3">
        <f t="shared" si="11"/>
        <v>0</v>
      </c>
      <c r="W93" s="3">
        <f t="shared" si="12"/>
        <v>0</v>
      </c>
      <c r="X93" s="3">
        <f t="shared" si="12"/>
        <v>0</v>
      </c>
      <c r="Y93" s="475" t="e">
        <f t="shared" si="13"/>
        <v>#DIV/0!</v>
      </c>
    </row>
    <row r="94" spans="1:25">
      <c r="B94" s="12"/>
      <c r="C94" s="75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72"/>
      <c r="R94" s="475" t="e">
        <f t="shared" si="7"/>
        <v>#DIV/0!</v>
      </c>
      <c r="S94" s="3">
        <f t="shared" si="8"/>
        <v>0</v>
      </c>
      <c r="T94" s="3">
        <f t="shared" si="9"/>
        <v>0</v>
      </c>
      <c r="U94" s="3">
        <f t="shared" si="10"/>
        <v>0</v>
      </c>
      <c r="V94" s="3">
        <f t="shared" si="11"/>
        <v>0</v>
      </c>
      <c r="W94" s="3">
        <f t="shared" si="12"/>
        <v>0</v>
      </c>
      <c r="X94" s="3">
        <f t="shared" si="12"/>
        <v>0</v>
      </c>
      <c r="Y94" s="475" t="e">
        <f t="shared" si="13"/>
        <v>#DIV/0!</v>
      </c>
    </row>
    <row r="95" spans="1:25">
      <c r="A95" s="3"/>
      <c r="B95" s="13" t="s">
        <v>63</v>
      </c>
      <c r="C95" s="55">
        <f>SUM(C9:C93)</f>
        <v>14840</v>
      </c>
      <c r="D95" s="55">
        <f t="shared" ref="D95:P95" si="14">SUM(D9:D93)</f>
        <v>19659</v>
      </c>
      <c r="E95" s="55">
        <f t="shared" si="14"/>
        <v>4508</v>
      </c>
      <c r="F95" s="55">
        <f t="shared" si="14"/>
        <v>22698</v>
      </c>
      <c r="G95" s="55">
        <f t="shared" si="14"/>
        <v>24165</v>
      </c>
      <c r="H95" s="55">
        <f t="shared" si="14"/>
        <v>3610</v>
      </c>
      <c r="I95" s="55">
        <f t="shared" si="14"/>
        <v>15180</v>
      </c>
      <c r="J95" s="55">
        <f t="shared" si="14"/>
        <v>9513</v>
      </c>
      <c r="K95" s="55">
        <f t="shared" si="14"/>
        <v>3066</v>
      </c>
      <c r="L95" s="55">
        <f t="shared" si="14"/>
        <v>6517</v>
      </c>
      <c r="M95" s="55">
        <f t="shared" si="14"/>
        <v>20085</v>
      </c>
      <c r="N95" s="55">
        <f t="shared" si="14"/>
        <v>1053</v>
      </c>
      <c r="O95" s="55">
        <f t="shared" si="14"/>
        <v>2728</v>
      </c>
      <c r="P95" s="55">
        <f t="shared" si="14"/>
        <v>20407</v>
      </c>
      <c r="Q95" s="474"/>
      <c r="S95" s="3">
        <f t="shared" si="8"/>
        <v>50473</v>
      </c>
      <c r="T95" s="3">
        <f t="shared" si="9"/>
        <v>39007</v>
      </c>
      <c r="U95" s="3">
        <f t="shared" si="10"/>
        <v>44273</v>
      </c>
      <c r="V95" s="3">
        <f t="shared" si="11"/>
        <v>34276</v>
      </c>
      <c r="W95" s="3">
        <f t="shared" si="12"/>
        <v>-6200</v>
      </c>
      <c r="X95" s="3">
        <f t="shared" si="12"/>
        <v>-4731</v>
      </c>
      <c r="Y95" s="475">
        <f t="shared" si="13"/>
        <v>0.39793552988726644</v>
      </c>
    </row>
    <row r="96" spans="1:25">
      <c r="A96" s="3"/>
      <c r="B96" s="13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</row>
    <row r="97" spans="1:25" s="509" customFormat="1">
      <c r="A97" s="507"/>
      <c r="B97" s="508"/>
      <c r="E97" s="510"/>
      <c r="H97" s="510"/>
      <c r="K97" s="510"/>
      <c r="O97" s="510"/>
      <c r="R97" s="3"/>
      <c r="S97" s="3"/>
      <c r="T97" s="3"/>
      <c r="U97" s="3"/>
      <c r="V97" s="3"/>
      <c r="W97" s="3"/>
      <c r="X97" s="3"/>
      <c r="Y97" s="3"/>
    </row>
    <row r="98" spans="1:25">
      <c r="B98" s="499"/>
      <c r="E98" s="501">
        <f>E95/(SUM(C95:E95))</f>
        <v>0.11556900043581921</v>
      </c>
      <c r="H98" s="501">
        <f>H95/(SUM(F95:H95))</f>
        <v>7.1523388742495989E-2</v>
      </c>
      <c r="J98" s="511"/>
      <c r="K98" s="501">
        <f>K95/(SUM(I95:L95))</f>
        <v>8.9450344264208198E-2</v>
      </c>
      <c r="O98" s="501">
        <f>O95/(SUM(M95:P95))</f>
        <v>6.1617690240101192E-2</v>
      </c>
    </row>
    <row r="99" spans="1:25">
      <c r="A99" s="3"/>
      <c r="B99" s="13"/>
      <c r="C99" s="500"/>
      <c r="D99" s="500"/>
      <c r="E99" s="516">
        <f>E66/E95</f>
        <v>0.35204081632653061</v>
      </c>
      <c r="F99" s="514" t="s">
        <v>281</v>
      </c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</row>
    <row r="100" spans="1:25">
      <c r="A100" s="3"/>
      <c r="B100" s="473"/>
      <c r="C100" s="474"/>
      <c r="D100" s="474"/>
      <c r="E100" s="474"/>
      <c r="F100" s="474"/>
      <c r="G100" s="474"/>
      <c r="H100" s="474"/>
      <c r="I100" s="474"/>
      <c r="J100" s="487">
        <f>J95/SUM(C95:E95)</f>
        <v>0.24387930371471786</v>
      </c>
      <c r="K100" s="474"/>
      <c r="L100" s="474"/>
      <c r="M100" s="474"/>
      <c r="N100" s="474"/>
      <c r="O100" s="474"/>
      <c r="P100" s="474"/>
      <c r="Q100" s="474"/>
    </row>
    <row r="101" spans="1:25">
      <c r="B101" s="635" t="s">
        <v>64</v>
      </c>
      <c r="C101" s="635"/>
      <c r="D101" s="56">
        <v>1</v>
      </c>
      <c r="E101" s="630" t="s">
        <v>158</v>
      </c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470"/>
    </row>
    <row r="102" spans="1:25">
      <c r="B102" s="462"/>
      <c r="C102" s="469"/>
      <c r="D102" s="56">
        <v>2</v>
      </c>
      <c r="E102" s="630" t="s">
        <v>159</v>
      </c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470"/>
    </row>
    <row r="103" spans="1:25">
      <c r="D103" s="57" t="s">
        <v>67</v>
      </c>
      <c r="E103" s="631" t="s">
        <v>79</v>
      </c>
      <c r="F103" s="631"/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471"/>
    </row>
    <row r="104" spans="1:25">
      <c r="A104" s="10" t="s">
        <v>124</v>
      </c>
      <c r="D104" s="57" t="s">
        <v>160</v>
      </c>
      <c r="E104" s="3" t="s">
        <v>161</v>
      </c>
    </row>
    <row r="105" spans="1:25">
      <c r="A105" s="10" t="s">
        <v>120</v>
      </c>
      <c r="D105" s="3" t="s">
        <v>188</v>
      </c>
      <c r="E105" s="3" t="s">
        <v>189</v>
      </c>
    </row>
    <row r="106" spans="1:25">
      <c r="A106" s="10" t="s">
        <v>109</v>
      </c>
      <c r="D106" s="3" t="s">
        <v>190</v>
      </c>
      <c r="E106" s="3" t="s">
        <v>191</v>
      </c>
    </row>
    <row r="107" spans="1:25">
      <c r="D107" s="3" t="s">
        <v>179</v>
      </c>
      <c r="E107" s="3" t="s">
        <v>192</v>
      </c>
    </row>
    <row r="108" spans="1:25">
      <c r="D108" s="57" t="s">
        <v>160</v>
      </c>
      <c r="E108" s="3" t="s">
        <v>161</v>
      </c>
    </row>
    <row r="110" spans="1:25">
      <c r="A110" s="10" t="s">
        <v>138</v>
      </c>
    </row>
    <row r="111" spans="1:25">
      <c r="A111" s="10" t="s">
        <v>116</v>
      </c>
    </row>
    <row r="112" spans="1:25">
      <c r="A112" s="10" t="s">
        <v>140</v>
      </c>
    </row>
    <row r="113" spans="1:1">
      <c r="A113" s="10" t="s">
        <v>101</v>
      </c>
    </row>
    <row r="114" spans="1:1">
      <c r="A114" s="10" t="s">
        <v>97</v>
      </c>
    </row>
    <row r="115" spans="1:1">
      <c r="A115" s="10" t="s">
        <v>141</v>
      </c>
    </row>
    <row r="116" spans="1:1">
      <c r="A116" s="10" t="s">
        <v>142</v>
      </c>
    </row>
    <row r="117" spans="1:1">
      <c r="A117" s="10" t="s">
        <v>127</v>
      </c>
    </row>
    <row r="118" spans="1:1">
      <c r="A118" s="10" t="s">
        <v>143</v>
      </c>
    </row>
    <row r="119" spans="1:1">
      <c r="A119" s="10" t="s">
        <v>133</v>
      </c>
    </row>
    <row r="124" spans="1:1">
      <c r="A124" s="10" t="s">
        <v>111</v>
      </c>
    </row>
    <row r="125" spans="1:1">
      <c r="A125" s="10" t="s">
        <v>111</v>
      </c>
    </row>
    <row r="126" spans="1:1">
      <c r="A126" s="10" t="s">
        <v>112</v>
      </c>
    </row>
    <row r="130" spans="1:1">
      <c r="A130" s="10" t="s">
        <v>114</v>
      </c>
    </row>
    <row r="131" spans="1:1">
      <c r="A131" s="10" t="s">
        <v>103</v>
      </c>
    </row>
    <row r="132" spans="1:1">
      <c r="A132" s="10" t="s">
        <v>107</v>
      </c>
    </row>
    <row r="133" spans="1:1">
      <c r="A133" s="10" t="s">
        <v>101</v>
      </c>
    </row>
    <row r="134" spans="1:1">
      <c r="A134" s="10" t="s">
        <v>144</v>
      </c>
    </row>
    <row r="135" spans="1:1">
      <c r="A135" s="10" t="s">
        <v>105</v>
      </c>
    </row>
    <row r="136" spans="1:1">
      <c r="A136" s="10" t="s">
        <v>99</v>
      </c>
    </row>
    <row r="137" spans="1:1">
      <c r="A137" s="10" t="s">
        <v>145</v>
      </c>
    </row>
    <row r="138" spans="1:1">
      <c r="A138" s="10" t="s">
        <v>111</v>
      </c>
    </row>
    <row r="139" spans="1:1">
      <c r="A139" s="10" t="s">
        <v>129</v>
      </c>
    </row>
    <row r="140" spans="1:1">
      <c r="A140" s="10" t="s">
        <v>135</v>
      </c>
    </row>
    <row r="141" spans="1:1">
      <c r="A141" s="10" t="s">
        <v>142</v>
      </c>
    </row>
    <row r="142" spans="1:1">
      <c r="A142" s="10" t="s">
        <v>122</v>
      </c>
    </row>
    <row r="143" spans="1:1">
      <c r="A143" s="10" t="s">
        <v>127</v>
      </c>
    </row>
    <row r="144" spans="1:1">
      <c r="A144" s="10" t="s">
        <v>138</v>
      </c>
    </row>
    <row r="145" spans="1:1">
      <c r="A145" s="10" t="s">
        <v>122</v>
      </c>
    </row>
    <row r="146" spans="1:1">
      <c r="A146" s="10" t="s">
        <v>142</v>
      </c>
    </row>
    <row r="147" spans="1:1">
      <c r="A147" s="10" t="s">
        <v>114</v>
      </c>
    </row>
    <row r="148" spans="1:1">
      <c r="A148" s="10" t="s">
        <v>105</v>
      </c>
    </row>
    <row r="149" spans="1:1">
      <c r="A149" s="10" t="s">
        <v>127</v>
      </c>
    </row>
    <row r="152" spans="1:1">
      <c r="A152" s="10" t="s">
        <v>107</v>
      </c>
    </row>
    <row r="153" spans="1:1">
      <c r="A153" s="10" t="s">
        <v>116</v>
      </c>
    </row>
    <row r="154" spans="1:1">
      <c r="A154" s="10" t="s">
        <v>141</v>
      </c>
    </row>
    <row r="158" spans="1:1">
      <c r="A158" s="10" t="s">
        <v>101</v>
      </c>
    </row>
    <row r="159" spans="1:1">
      <c r="A159" s="10" t="s">
        <v>131</v>
      </c>
    </row>
    <row r="160" spans="1:1">
      <c r="A160" s="10" t="s">
        <v>125</v>
      </c>
    </row>
    <row r="161" spans="1:1">
      <c r="A161" s="10" t="s">
        <v>109</v>
      </c>
    </row>
    <row r="162" spans="1:1">
      <c r="A162" s="10" t="s">
        <v>133</v>
      </c>
    </row>
  </sheetData>
  <mergeCells count="14">
    <mergeCell ref="C32:P32"/>
    <mergeCell ref="B1:B2"/>
    <mergeCell ref="C1:H1"/>
    <mergeCell ref="I1:P1"/>
    <mergeCell ref="C2:E2"/>
    <mergeCell ref="F2:H2"/>
    <mergeCell ref="I2:L2"/>
    <mergeCell ref="M2:P2"/>
    <mergeCell ref="E103:P103"/>
    <mergeCell ref="C75:P75"/>
    <mergeCell ref="C80:P80"/>
    <mergeCell ref="B101:C101"/>
    <mergeCell ref="E101:P101"/>
    <mergeCell ref="E102:P102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workbookViewId="0">
      <pane ySplit="3" topLeftCell="A33" activePane="bottomLeft" state="frozen"/>
      <selection activeCell="A8" sqref="A8:XFD8"/>
      <selection pane="bottomLeft" activeCell="A8" sqref="A8:XFD8"/>
    </sheetView>
  </sheetViews>
  <sheetFormatPr defaultRowHeight="13.2"/>
  <cols>
    <col min="1" max="1" width="10.44140625" style="10" customWidth="1"/>
    <col min="2" max="2" width="31.6640625" style="3" customWidth="1"/>
    <col min="3" max="3" width="6.44140625" style="60" customWidth="1"/>
    <col min="4" max="4" width="8.5546875" style="3" customWidth="1"/>
    <col min="5" max="5" width="6.44140625" style="3" customWidth="1"/>
    <col min="6" max="6" width="9" style="3" customWidth="1"/>
    <col min="7" max="9" width="6.44140625" style="3" customWidth="1"/>
    <col min="10" max="10" width="8.5546875" style="3" customWidth="1"/>
    <col min="11" max="17" width="6.44140625" style="3" customWidth="1"/>
    <col min="18" max="16384" width="8.88671875" style="3"/>
  </cols>
  <sheetData>
    <row r="1" spans="1:28" ht="14.4" customHeight="1" thickBot="1">
      <c r="B1" s="623" t="s">
        <v>213</v>
      </c>
      <c r="C1" s="624" t="s">
        <v>0</v>
      </c>
      <c r="D1" s="625"/>
      <c r="E1" s="625"/>
      <c r="F1" s="625"/>
      <c r="G1" s="625"/>
      <c r="H1" s="626"/>
      <c r="I1" s="624" t="s">
        <v>1</v>
      </c>
      <c r="J1" s="625"/>
      <c r="K1" s="625"/>
      <c r="L1" s="625"/>
      <c r="M1" s="625"/>
      <c r="N1" s="625"/>
      <c r="O1" s="625"/>
      <c r="P1" s="626"/>
      <c r="Q1" s="71"/>
    </row>
    <row r="2" spans="1:28" ht="13.95" customHeight="1" thickTop="1">
      <c r="B2" s="623"/>
      <c r="C2" s="636" t="s">
        <v>2</v>
      </c>
      <c r="D2" s="637"/>
      <c r="E2" s="638"/>
      <c r="F2" s="636" t="s">
        <v>3</v>
      </c>
      <c r="G2" s="637"/>
      <c r="H2" s="638"/>
      <c r="I2" s="636" t="s">
        <v>2</v>
      </c>
      <c r="J2" s="637"/>
      <c r="K2" s="637"/>
      <c r="L2" s="638"/>
      <c r="M2" s="636" t="s">
        <v>3</v>
      </c>
      <c r="N2" s="637"/>
      <c r="O2" s="637"/>
      <c r="P2" s="638"/>
      <c r="Q2" s="472"/>
    </row>
    <row r="3" spans="1:28" ht="75.599999999999994">
      <c r="A3" s="10" t="s">
        <v>87</v>
      </c>
      <c r="B3" s="11" t="s">
        <v>177</v>
      </c>
      <c r="C3" s="360" t="s">
        <v>5</v>
      </c>
      <c r="D3" s="15" t="s">
        <v>6</v>
      </c>
      <c r="E3" s="16" t="s">
        <v>7</v>
      </c>
      <c r="F3" s="14" t="s">
        <v>5</v>
      </c>
      <c r="G3" s="15" t="s">
        <v>6</v>
      </c>
      <c r="H3" s="16" t="s">
        <v>7</v>
      </c>
      <c r="I3" s="14" t="s">
        <v>8</v>
      </c>
      <c r="J3" s="15" t="s">
        <v>9</v>
      </c>
      <c r="K3" s="15" t="s">
        <v>10</v>
      </c>
      <c r="L3" s="16" t="s">
        <v>11</v>
      </c>
      <c r="M3" s="14" t="s">
        <v>8</v>
      </c>
      <c r="N3" s="15" t="s">
        <v>9</v>
      </c>
      <c r="O3" s="15" t="s">
        <v>10</v>
      </c>
      <c r="P3" s="17" t="s">
        <v>11</v>
      </c>
      <c r="Q3" s="4"/>
      <c r="R3" s="4" t="s">
        <v>266</v>
      </c>
      <c r="S3" s="4" t="s">
        <v>80</v>
      </c>
      <c r="T3" s="4" t="s">
        <v>146</v>
      </c>
      <c r="U3" s="4" t="s">
        <v>198</v>
      </c>
      <c r="V3" s="4" t="s">
        <v>163</v>
      </c>
      <c r="W3" s="4" t="s">
        <v>199</v>
      </c>
      <c r="X3" s="4" t="s">
        <v>200</v>
      </c>
      <c r="Y3" s="4" t="s">
        <v>282</v>
      </c>
    </row>
    <row r="4" spans="1:28" ht="13.8">
      <c r="B4" s="11"/>
      <c r="C4" s="361"/>
      <c r="D4" s="307"/>
      <c r="E4" s="308"/>
      <c r="F4" s="306"/>
      <c r="G4" s="307"/>
      <c r="H4" s="308"/>
      <c r="I4" s="306"/>
      <c r="J4" s="307"/>
      <c r="K4" s="307"/>
      <c r="L4" s="308"/>
      <c r="M4" s="306"/>
      <c r="N4" s="307"/>
      <c r="O4" s="307"/>
      <c r="P4" s="305"/>
      <c r="Q4" s="4"/>
      <c r="R4" s="4"/>
      <c r="S4" s="4"/>
      <c r="T4" s="4"/>
      <c r="U4" s="4"/>
      <c r="V4" s="4"/>
      <c r="W4" s="4"/>
      <c r="X4" s="4"/>
      <c r="Y4" s="4"/>
    </row>
    <row r="5" spans="1:28" ht="13.8">
      <c r="B5" s="11"/>
      <c r="C5" s="361"/>
      <c r="D5" s="307"/>
      <c r="E5" s="308"/>
      <c r="F5" s="306"/>
      <c r="G5" s="307"/>
      <c r="H5" s="308"/>
      <c r="I5" s="306"/>
      <c r="J5" s="307"/>
      <c r="K5" s="307"/>
      <c r="L5" s="308"/>
      <c r="M5" s="306"/>
      <c r="N5" s="307"/>
      <c r="O5" s="307"/>
      <c r="P5" s="305"/>
      <c r="Q5" s="4"/>
      <c r="R5" s="4"/>
      <c r="S5" s="4"/>
      <c r="T5" s="4"/>
      <c r="U5" s="4"/>
      <c r="V5" s="4"/>
      <c r="W5" s="4"/>
      <c r="X5" s="4"/>
      <c r="Y5" s="4"/>
    </row>
    <row r="6" spans="1:28" ht="13.8">
      <c r="B6" s="11"/>
      <c r="C6" s="361"/>
      <c r="D6" s="307"/>
      <c r="E6" s="308"/>
      <c r="F6" s="306"/>
      <c r="G6" s="307"/>
      <c r="H6" s="308"/>
      <c r="I6" s="306"/>
      <c r="J6" s="307"/>
      <c r="K6" s="307"/>
      <c r="L6" s="308"/>
      <c r="M6" s="306"/>
      <c r="N6" s="307"/>
      <c r="O6" s="307"/>
      <c r="P6" s="305"/>
      <c r="Q6" s="4"/>
      <c r="R6" s="475" t="e">
        <f>J6/SUM(C6:E6)</f>
        <v>#DIV/0!</v>
      </c>
      <c r="S6" s="3">
        <f>SUM(F6:H6)</f>
        <v>0</v>
      </c>
      <c r="T6" s="3">
        <f>SUM(C6:E6)</f>
        <v>0</v>
      </c>
      <c r="U6" s="3">
        <f>SUM(M6:P6)</f>
        <v>0</v>
      </c>
      <c r="V6" s="3">
        <f>SUM(I6:L6)</f>
        <v>0</v>
      </c>
      <c r="W6" s="3">
        <f>U6-S6</f>
        <v>0</v>
      </c>
      <c r="X6" s="3">
        <f>V6-T6</f>
        <v>0</v>
      </c>
      <c r="Y6" s="475" t="e">
        <f>M6/S6</f>
        <v>#DIV/0!</v>
      </c>
    </row>
    <row r="7" spans="1:28" ht="13.8">
      <c r="B7" s="11"/>
      <c r="C7" s="361"/>
      <c r="D7" s="307"/>
      <c r="E7" s="308"/>
      <c r="F7" s="306"/>
      <c r="G7" s="307"/>
      <c r="H7" s="308"/>
      <c r="I7" s="306"/>
      <c r="J7" s="307"/>
      <c r="K7" s="307"/>
      <c r="L7" s="308"/>
      <c r="M7" s="306"/>
      <c r="N7" s="307"/>
      <c r="O7" s="307"/>
      <c r="P7" s="305"/>
      <c r="Q7" s="4"/>
      <c r="R7" s="475" t="e">
        <f t="shared" ref="R7:R77" si="0">J7/SUM(C7:E7)</f>
        <v>#DIV/0!</v>
      </c>
      <c r="S7" s="3">
        <f>SUM(F7:H7)</f>
        <v>0</v>
      </c>
      <c r="T7" s="3">
        <f>SUM(C7:E7)</f>
        <v>0</v>
      </c>
      <c r="U7" s="3">
        <f>SUM(M7:P7)</f>
        <v>0</v>
      </c>
      <c r="V7" s="3">
        <f>SUM(I7:L7)</f>
        <v>0</v>
      </c>
      <c r="W7" s="3">
        <f>U7-S7</f>
        <v>0</v>
      </c>
      <c r="X7" s="3">
        <f>V7-T7</f>
        <v>0</v>
      </c>
      <c r="Y7" s="475" t="e">
        <f>M7/S7</f>
        <v>#DIV/0!</v>
      </c>
    </row>
    <row r="8" spans="1:28" s="495" customFormat="1" ht="13.8">
      <c r="A8" s="519"/>
      <c r="B8" s="561"/>
      <c r="C8" s="562"/>
      <c r="D8" s="563"/>
      <c r="E8" s="564"/>
      <c r="F8" s="565"/>
      <c r="G8" s="563"/>
      <c r="H8" s="564"/>
      <c r="I8" s="565"/>
      <c r="J8" s="563"/>
      <c r="K8" s="563"/>
      <c r="L8" s="564"/>
      <c r="M8" s="565"/>
      <c r="N8" s="563"/>
      <c r="O8" s="563"/>
      <c r="P8" s="566"/>
      <c r="Q8" s="567"/>
      <c r="R8" s="526" t="e">
        <f t="shared" si="0"/>
        <v>#DIV/0!</v>
      </c>
      <c r="S8" s="495">
        <f t="shared" ref="S8:S78" si="1">SUM(F8:H8)</f>
        <v>0</v>
      </c>
      <c r="T8" s="495">
        <f t="shared" ref="T8:T78" si="2">SUM(C8:E8)</f>
        <v>0</v>
      </c>
      <c r="U8" s="495">
        <f t="shared" ref="U8:U78" si="3">SUM(M8:P8)</f>
        <v>0</v>
      </c>
      <c r="V8" s="495">
        <f t="shared" ref="V8:V78" si="4">SUM(I8:L8)</f>
        <v>0</v>
      </c>
      <c r="W8" s="495">
        <f t="shared" ref="W8:X78" si="5">U8-S8</f>
        <v>0</v>
      </c>
      <c r="X8" s="495">
        <f t="shared" si="5"/>
        <v>0</v>
      </c>
      <c r="Y8" s="526" t="e">
        <f t="shared" ref="Y8:Y78" si="6">M8/S8</f>
        <v>#DIV/0!</v>
      </c>
    </row>
    <row r="9" spans="1:28">
      <c r="A9" s="10" t="s">
        <v>124</v>
      </c>
      <c r="B9" s="465" t="s">
        <v>12</v>
      </c>
      <c r="C9" s="352"/>
      <c r="D9" s="19"/>
      <c r="E9" s="20"/>
      <c r="F9" s="18"/>
      <c r="G9" s="19"/>
      <c r="H9" s="20"/>
      <c r="I9" s="18"/>
      <c r="J9" s="19"/>
      <c r="K9" s="19"/>
      <c r="L9" s="20"/>
      <c r="M9" s="18"/>
      <c r="N9" s="19"/>
      <c r="O9" s="19"/>
      <c r="P9" s="21"/>
      <c r="Q9" s="472"/>
      <c r="R9" s="475" t="e">
        <f t="shared" si="0"/>
        <v>#DIV/0!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5"/>
        <v>0</v>
      </c>
      <c r="Y9" s="475" t="e">
        <f t="shared" si="6"/>
        <v>#DIV/0!</v>
      </c>
    </row>
    <row r="10" spans="1:28">
      <c r="B10" s="95" t="s">
        <v>204</v>
      </c>
      <c r="C10" s="353">
        <v>0</v>
      </c>
      <c r="D10" s="95">
        <v>141</v>
      </c>
      <c r="E10" s="95">
        <v>0</v>
      </c>
      <c r="F10" s="95">
        <v>0</v>
      </c>
      <c r="G10" s="95">
        <v>0</v>
      </c>
      <c r="H10" s="95">
        <v>0</v>
      </c>
      <c r="I10" s="95">
        <v>17</v>
      </c>
      <c r="J10" s="95">
        <v>71</v>
      </c>
      <c r="K10" s="95">
        <v>0</v>
      </c>
      <c r="L10" s="95">
        <v>63</v>
      </c>
      <c r="M10" s="95">
        <v>0</v>
      </c>
      <c r="N10" s="95">
        <v>0</v>
      </c>
      <c r="O10" s="95">
        <v>0</v>
      </c>
      <c r="P10" s="95">
        <v>0</v>
      </c>
      <c r="Q10" s="5"/>
      <c r="R10" s="475">
        <f t="shared" si="0"/>
        <v>0.50354609929078009</v>
      </c>
      <c r="S10" s="3">
        <f t="shared" si="1"/>
        <v>0</v>
      </c>
      <c r="T10" s="3">
        <f t="shared" si="2"/>
        <v>141</v>
      </c>
      <c r="U10" s="3">
        <f t="shared" si="3"/>
        <v>0</v>
      </c>
      <c r="V10" s="3">
        <f t="shared" si="4"/>
        <v>151</v>
      </c>
      <c r="W10" s="3">
        <f t="shared" si="5"/>
        <v>0</v>
      </c>
      <c r="X10" s="3">
        <f t="shared" si="5"/>
        <v>10</v>
      </c>
      <c r="Y10" s="475" t="e">
        <f t="shared" si="6"/>
        <v>#DIV/0!</v>
      </c>
      <c r="AA10" s="3">
        <v>0</v>
      </c>
      <c r="AB10" s="3">
        <v>0</v>
      </c>
    </row>
    <row r="11" spans="1:28">
      <c r="B11" s="5"/>
      <c r="C11" s="353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5"/>
      <c r="R11" s="475" t="e">
        <f t="shared" si="0"/>
        <v>#DIV/0!</v>
      </c>
      <c r="S11" s="3">
        <f t="shared" si="1"/>
        <v>0</v>
      </c>
      <c r="T11" s="3">
        <f t="shared" si="2"/>
        <v>0</v>
      </c>
      <c r="U11" s="3">
        <f t="shared" si="3"/>
        <v>0</v>
      </c>
      <c r="V11" s="3">
        <f t="shared" si="4"/>
        <v>0</v>
      </c>
      <c r="W11" s="3">
        <f t="shared" si="5"/>
        <v>0</v>
      </c>
      <c r="X11" s="3">
        <f t="shared" si="5"/>
        <v>0</v>
      </c>
      <c r="Y11" s="475" t="e">
        <f t="shared" si="6"/>
        <v>#DIV/0!</v>
      </c>
    </row>
    <row r="12" spans="1:28">
      <c r="A12" s="10" t="s">
        <v>120</v>
      </c>
      <c r="B12" s="465" t="s">
        <v>73</v>
      </c>
      <c r="C12" s="353">
        <v>386</v>
      </c>
      <c r="D12" s="95">
        <v>433</v>
      </c>
      <c r="E12" s="95">
        <v>15</v>
      </c>
      <c r="F12" s="95">
        <v>392</v>
      </c>
      <c r="G12" s="95">
        <v>733</v>
      </c>
      <c r="H12" s="95">
        <v>15</v>
      </c>
      <c r="I12" s="95">
        <v>265</v>
      </c>
      <c r="J12" s="95">
        <v>239</v>
      </c>
      <c r="K12" s="95">
        <v>39</v>
      </c>
      <c r="L12" s="95">
        <v>331</v>
      </c>
      <c r="M12" s="95">
        <v>189</v>
      </c>
      <c r="N12" s="95">
        <v>11</v>
      </c>
      <c r="O12" s="95">
        <v>1</v>
      </c>
      <c r="P12" s="95">
        <v>959</v>
      </c>
      <c r="Q12" s="5"/>
      <c r="R12" s="475">
        <f t="shared" si="0"/>
        <v>0.28657074340527577</v>
      </c>
      <c r="S12" s="3">
        <f t="shared" si="1"/>
        <v>1140</v>
      </c>
      <c r="T12" s="3">
        <f t="shared" si="2"/>
        <v>834</v>
      </c>
      <c r="U12" s="3">
        <f t="shared" si="3"/>
        <v>1160</v>
      </c>
      <c r="V12" s="3">
        <f t="shared" si="4"/>
        <v>874</v>
      </c>
      <c r="W12" s="3">
        <f t="shared" si="5"/>
        <v>20</v>
      </c>
      <c r="X12" s="3">
        <f t="shared" si="5"/>
        <v>40</v>
      </c>
      <c r="Y12" s="475">
        <f t="shared" si="6"/>
        <v>0.16578947368421051</v>
      </c>
      <c r="AA12" s="3">
        <v>1</v>
      </c>
      <c r="AB12" s="3">
        <v>959</v>
      </c>
    </row>
    <row r="13" spans="1:28">
      <c r="A13" s="10" t="s">
        <v>109</v>
      </c>
      <c r="B13" s="465" t="s">
        <v>148</v>
      </c>
      <c r="C13" s="353">
        <v>0</v>
      </c>
      <c r="D13" s="95">
        <v>0</v>
      </c>
      <c r="E13" s="95">
        <v>0</v>
      </c>
      <c r="F13" s="95">
        <v>300</v>
      </c>
      <c r="G13" s="95">
        <v>705</v>
      </c>
      <c r="H13" s="95">
        <v>2298</v>
      </c>
      <c r="I13" s="96">
        <v>0</v>
      </c>
      <c r="J13" s="96">
        <v>0</v>
      </c>
      <c r="K13" s="95">
        <v>0</v>
      </c>
      <c r="L13" s="95">
        <v>0</v>
      </c>
      <c r="M13" s="95">
        <v>3250</v>
      </c>
      <c r="N13" s="95">
        <v>0</v>
      </c>
      <c r="O13" s="95">
        <v>3</v>
      </c>
      <c r="P13" s="95">
        <v>40</v>
      </c>
      <c r="Q13" s="5"/>
      <c r="R13" s="475" t="e">
        <f t="shared" si="0"/>
        <v>#DIV/0!</v>
      </c>
      <c r="S13" s="3">
        <f t="shared" si="1"/>
        <v>3303</v>
      </c>
      <c r="T13" s="3">
        <f t="shared" si="2"/>
        <v>0</v>
      </c>
      <c r="U13" s="3">
        <f t="shared" si="3"/>
        <v>3293</v>
      </c>
      <c r="V13" s="3">
        <f t="shared" si="4"/>
        <v>0</v>
      </c>
      <c r="W13" s="3">
        <f t="shared" si="5"/>
        <v>-10</v>
      </c>
      <c r="X13" s="3">
        <f t="shared" si="5"/>
        <v>0</v>
      </c>
      <c r="Y13" s="475">
        <f t="shared" si="6"/>
        <v>0.98395398122918554</v>
      </c>
      <c r="AA13" s="3">
        <v>3</v>
      </c>
      <c r="AB13" s="3">
        <v>40</v>
      </c>
    </row>
    <row r="14" spans="1:28">
      <c r="B14" s="465"/>
      <c r="C14" s="353"/>
      <c r="D14" s="95"/>
      <c r="E14" s="95"/>
      <c r="F14" s="95"/>
      <c r="G14" s="95"/>
      <c r="H14" s="95"/>
      <c r="I14" s="96"/>
      <c r="J14" s="96"/>
      <c r="K14" s="95"/>
      <c r="L14" s="95"/>
      <c r="M14" s="95"/>
      <c r="N14" s="95"/>
      <c r="O14" s="95"/>
      <c r="P14" s="95"/>
      <c r="Q14" s="5"/>
      <c r="R14" s="475" t="e">
        <f t="shared" si="0"/>
        <v>#DIV/0!</v>
      </c>
      <c r="S14" s="3">
        <f t="shared" si="1"/>
        <v>0</v>
      </c>
      <c r="T14" s="3">
        <f t="shared" si="2"/>
        <v>0</v>
      </c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5"/>
        <v>0</v>
      </c>
      <c r="Y14" s="475" t="e">
        <f t="shared" si="6"/>
        <v>#DIV/0!</v>
      </c>
    </row>
    <row r="15" spans="1:28">
      <c r="B15" s="465" t="s">
        <v>212</v>
      </c>
      <c r="C15" s="353"/>
      <c r="D15" s="95"/>
      <c r="E15" s="95"/>
      <c r="F15" s="95">
        <v>215</v>
      </c>
      <c r="G15" s="95">
        <v>255</v>
      </c>
      <c r="H15" s="95">
        <v>118</v>
      </c>
      <c r="I15" s="96"/>
      <c r="J15" s="96"/>
      <c r="K15" s="95"/>
      <c r="L15" s="95"/>
      <c r="M15" s="95">
        <v>455</v>
      </c>
      <c r="N15" s="95">
        <v>67</v>
      </c>
      <c r="O15" s="95">
        <v>0</v>
      </c>
      <c r="P15" s="95">
        <v>31</v>
      </c>
      <c r="Q15" s="5"/>
      <c r="R15" s="475" t="e">
        <f t="shared" si="0"/>
        <v>#DIV/0!</v>
      </c>
      <c r="S15" s="3">
        <f t="shared" si="1"/>
        <v>588</v>
      </c>
      <c r="T15" s="3">
        <f t="shared" si="2"/>
        <v>0</v>
      </c>
      <c r="U15" s="3">
        <f t="shared" si="3"/>
        <v>553</v>
      </c>
      <c r="V15" s="3">
        <f t="shared" si="4"/>
        <v>0</v>
      </c>
      <c r="W15" s="3">
        <f t="shared" si="5"/>
        <v>-35</v>
      </c>
      <c r="X15" s="3">
        <f t="shared" si="5"/>
        <v>0</v>
      </c>
      <c r="Y15" s="475">
        <f t="shared" si="6"/>
        <v>0.77380952380952384</v>
      </c>
    </row>
    <row r="16" spans="1:28">
      <c r="A16" s="10" t="s">
        <v>138</v>
      </c>
      <c r="B16" s="465" t="s">
        <v>149</v>
      </c>
      <c r="C16" s="353">
        <v>80</v>
      </c>
      <c r="D16" s="95">
        <v>1379</v>
      </c>
      <c r="E16" s="95">
        <v>0</v>
      </c>
      <c r="F16" s="95">
        <v>0</v>
      </c>
      <c r="G16" s="95">
        <v>30</v>
      </c>
      <c r="H16" s="95">
        <v>0</v>
      </c>
      <c r="I16" s="95">
        <v>403</v>
      </c>
      <c r="J16" s="95">
        <v>623</v>
      </c>
      <c r="K16" s="95">
        <v>131</v>
      </c>
      <c r="L16" s="95">
        <v>267</v>
      </c>
      <c r="M16" s="95">
        <v>30</v>
      </c>
      <c r="N16" s="95">
        <v>0</v>
      </c>
      <c r="O16" s="95">
        <v>0</v>
      </c>
      <c r="P16" s="95">
        <v>3</v>
      </c>
      <c r="Q16" s="5"/>
      <c r="R16" s="475">
        <f t="shared" si="0"/>
        <v>0.42700479780671691</v>
      </c>
      <c r="S16" s="3">
        <f t="shared" si="1"/>
        <v>30</v>
      </c>
      <c r="T16" s="3">
        <f t="shared" si="2"/>
        <v>1459</v>
      </c>
      <c r="U16" s="3">
        <f t="shared" si="3"/>
        <v>33</v>
      </c>
      <c r="V16" s="3">
        <f t="shared" si="4"/>
        <v>1424</v>
      </c>
      <c r="W16" s="3">
        <f t="shared" si="5"/>
        <v>3</v>
      </c>
      <c r="X16" s="3">
        <f t="shared" si="5"/>
        <v>-35</v>
      </c>
      <c r="Y16" s="475">
        <f t="shared" si="6"/>
        <v>1</v>
      </c>
      <c r="AA16" s="3">
        <v>0</v>
      </c>
      <c r="AB16" s="3">
        <v>31</v>
      </c>
    </row>
    <row r="17" spans="1:29">
      <c r="A17" s="10" t="s">
        <v>116</v>
      </c>
      <c r="B17" s="465" t="s">
        <v>15</v>
      </c>
      <c r="C17" s="353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5"/>
      <c r="R17" s="475" t="e">
        <f t="shared" si="0"/>
        <v>#DIV/0!</v>
      </c>
      <c r="S17" s="3">
        <f t="shared" si="1"/>
        <v>0</v>
      </c>
      <c r="T17" s="3">
        <f t="shared" si="2"/>
        <v>0</v>
      </c>
      <c r="U17" s="3">
        <f t="shared" si="3"/>
        <v>0</v>
      </c>
      <c r="V17" s="3">
        <f t="shared" si="4"/>
        <v>0</v>
      </c>
      <c r="W17" s="3">
        <f t="shared" si="5"/>
        <v>0</v>
      </c>
      <c r="X17" s="3">
        <f t="shared" si="5"/>
        <v>0</v>
      </c>
      <c r="Y17" s="475" t="e">
        <f t="shared" si="6"/>
        <v>#DIV/0!</v>
      </c>
      <c r="AA17" s="3">
        <v>0</v>
      </c>
      <c r="AB17" s="3">
        <v>3</v>
      </c>
    </row>
    <row r="18" spans="1:29">
      <c r="A18" s="10" t="s">
        <v>140</v>
      </c>
      <c r="B18" s="465" t="s">
        <v>16</v>
      </c>
      <c r="C18" s="353">
        <v>60</v>
      </c>
      <c r="D18" s="95">
        <v>516</v>
      </c>
      <c r="E18" s="95">
        <v>0</v>
      </c>
      <c r="F18" s="95">
        <v>0</v>
      </c>
      <c r="G18" s="95">
        <v>0</v>
      </c>
      <c r="H18" s="95">
        <v>0</v>
      </c>
      <c r="I18" s="95">
        <v>238</v>
      </c>
      <c r="J18" s="95">
        <v>304</v>
      </c>
      <c r="K18" s="95"/>
      <c r="L18" s="95">
        <v>24</v>
      </c>
      <c r="M18" s="95">
        <v>0</v>
      </c>
      <c r="N18" s="95">
        <v>0</v>
      </c>
      <c r="O18" s="95">
        <v>0</v>
      </c>
      <c r="P18" s="95">
        <v>0</v>
      </c>
      <c r="Q18" s="5"/>
      <c r="R18" s="475">
        <f t="shared" si="0"/>
        <v>0.52777777777777779</v>
      </c>
      <c r="S18" s="3">
        <f t="shared" si="1"/>
        <v>0</v>
      </c>
      <c r="T18" s="3">
        <f t="shared" si="2"/>
        <v>576</v>
      </c>
      <c r="U18" s="3">
        <f t="shared" si="3"/>
        <v>0</v>
      </c>
      <c r="V18" s="3">
        <f t="shared" si="4"/>
        <v>566</v>
      </c>
      <c r="W18" s="3">
        <f t="shared" si="5"/>
        <v>0</v>
      </c>
      <c r="X18" s="3">
        <f t="shared" si="5"/>
        <v>-10</v>
      </c>
      <c r="Y18" s="475" t="e">
        <f t="shared" si="6"/>
        <v>#DIV/0!</v>
      </c>
    </row>
    <row r="19" spans="1:29">
      <c r="A19" s="10" t="s">
        <v>140</v>
      </c>
      <c r="B19" s="465" t="s">
        <v>150</v>
      </c>
      <c r="C19" s="353">
        <v>113</v>
      </c>
      <c r="D19" s="95">
        <v>0</v>
      </c>
      <c r="E19" s="95">
        <v>0</v>
      </c>
      <c r="F19" s="95">
        <v>320</v>
      </c>
      <c r="G19" s="95">
        <v>0</v>
      </c>
      <c r="H19" s="95">
        <v>0</v>
      </c>
      <c r="I19" s="95">
        <v>106</v>
      </c>
      <c r="J19" s="95">
        <v>0</v>
      </c>
      <c r="K19" s="95">
        <v>7</v>
      </c>
      <c r="L19" s="95">
        <v>0</v>
      </c>
      <c r="M19" s="95">
        <v>251</v>
      </c>
      <c r="N19" s="95">
        <v>0</v>
      </c>
      <c r="O19" s="95">
        <v>0</v>
      </c>
      <c r="P19" s="95">
        <v>0</v>
      </c>
      <c r="Q19" s="5"/>
      <c r="R19" s="475">
        <f t="shared" si="0"/>
        <v>0</v>
      </c>
      <c r="S19" s="3">
        <f t="shared" si="1"/>
        <v>320</v>
      </c>
      <c r="T19" s="3">
        <f t="shared" si="2"/>
        <v>113</v>
      </c>
      <c r="U19" s="3">
        <f t="shared" si="3"/>
        <v>251</v>
      </c>
      <c r="V19" s="3">
        <f t="shared" si="4"/>
        <v>113</v>
      </c>
      <c r="W19" s="3">
        <f t="shared" si="5"/>
        <v>-69</v>
      </c>
      <c r="X19" s="3">
        <f t="shared" si="5"/>
        <v>0</v>
      </c>
      <c r="Y19" s="475">
        <f t="shared" si="6"/>
        <v>0.78437500000000004</v>
      </c>
      <c r="AA19" s="3">
        <v>0</v>
      </c>
      <c r="AB19" s="3">
        <v>0</v>
      </c>
    </row>
    <row r="20" spans="1:29">
      <c r="B20" s="95" t="s">
        <v>205</v>
      </c>
      <c r="R20" s="475" t="e">
        <f t="shared" si="0"/>
        <v>#DIV/0!</v>
      </c>
      <c r="S20" s="3">
        <f t="shared" si="1"/>
        <v>0</v>
      </c>
      <c r="T20" s="3">
        <f t="shared" si="2"/>
        <v>0</v>
      </c>
      <c r="U20" s="3">
        <f t="shared" si="3"/>
        <v>0</v>
      </c>
      <c r="V20" s="3">
        <f t="shared" si="4"/>
        <v>0</v>
      </c>
      <c r="W20" s="3">
        <f t="shared" si="5"/>
        <v>0</v>
      </c>
      <c r="X20" s="3">
        <f t="shared" si="5"/>
        <v>0</v>
      </c>
      <c r="Y20" s="475" t="e">
        <f t="shared" si="6"/>
        <v>#DIV/0!</v>
      </c>
      <c r="AA20" s="3">
        <v>0</v>
      </c>
      <c r="AB20" s="3">
        <v>0</v>
      </c>
    </row>
    <row r="21" spans="1:29">
      <c r="A21" s="10" t="s">
        <v>97</v>
      </c>
      <c r="B21" s="465" t="s">
        <v>17</v>
      </c>
      <c r="C21" s="353">
        <v>236</v>
      </c>
      <c r="D21" s="95">
        <v>424</v>
      </c>
      <c r="E21" s="95">
        <v>0</v>
      </c>
      <c r="F21" s="95">
        <v>503</v>
      </c>
      <c r="G21" s="95">
        <v>894</v>
      </c>
      <c r="H21" s="95">
        <v>0</v>
      </c>
      <c r="I21" s="95">
        <v>267</v>
      </c>
      <c r="J21" s="95">
        <v>137</v>
      </c>
      <c r="K21" s="95">
        <v>145</v>
      </c>
      <c r="L21" s="95">
        <v>170</v>
      </c>
      <c r="M21" s="95">
        <v>190</v>
      </c>
      <c r="N21" s="95">
        <v>7</v>
      </c>
      <c r="O21" s="95">
        <v>102</v>
      </c>
      <c r="P21" s="95">
        <v>1081</v>
      </c>
      <c r="Q21" s="5"/>
      <c r="R21" s="475">
        <f t="shared" si="0"/>
        <v>0.20757575757575758</v>
      </c>
      <c r="S21" s="3">
        <f t="shared" si="1"/>
        <v>1397</v>
      </c>
      <c r="T21" s="3">
        <f t="shared" si="2"/>
        <v>660</v>
      </c>
      <c r="U21" s="3">
        <f t="shared" si="3"/>
        <v>1380</v>
      </c>
      <c r="V21" s="3">
        <f t="shared" si="4"/>
        <v>719</v>
      </c>
      <c r="W21" s="3">
        <f t="shared" si="5"/>
        <v>-17</v>
      </c>
      <c r="X21" s="3">
        <f t="shared" si="5"/>
        <v>59</v>
      </c>
      <c r="Y21" s="475">
        <f t="shared" si="6"/>
        <v>0.13600572655690765</v>
      </c>
      <c r="AA21" s="3">
        <v>0</v>
      </c>
      <c r="AB21" s="3">
        <v>64</v>
      </c>
    </row>
    <row r="22" spans="1:29">
      <c r="A22" s="10" t="s">
        <v>141</v>
      </c>
      <c r="B22" s="465" t="s">
        <v>18</v>
      </c>
      <c r="C22" s="353">
        <v>36</v>
      </c>
      <c r="D22" s="95">
        <v>39</v>
      </c>
      <c r="E22" s="95"/>
      <c r="F22" s="95"/>
      <c r="G22" s="95"/>
      <c r="H22" s="95"/>
      <c r="I22" s="95">
        <v>81</v>
      </c>
      <c r="J22" s="95">
        <v>30</v>
      </c>
      <c r="K22" s="95">
        <v>9</v>
      </c>
      <c r="L22" s="95"/>
      <c r="M22" s="95"/>
      <c r="N22" s="95"/>
      <c r="O22" s="95"/>
      <c r="P22" s="95"/>
      <c r="Q22" s="5"/>
      <c r="R22" s="475">
        <f>J22/SUM(C22:E22)</f>
        <v>0.4</v>
      </c>
      <c r="S22" s="3">
        <f t="shared" si="1"/>
        <v>0</v>
      </c>
      <c r="T22" s="3">
        <f t="shared" si="2"/>
        <v>75</v>
      </c>
      <c r="U22" s="3">
        <f t="shared" si="3"/>
        <v>0</v>
      </c>
      <c r="V22" s="3">
        <f t="shared" si="4"/>
        <v>120</v>
      </c>
      <c r="W22" s="3">
        <f t="shared" si="5"/>
        <v>0</v>
      </c>
      <c r="X22" s="3">
        <f t="shared" si="5"/>
        <v>45</v>
      </c>
      <c r="Y22" s="475" t="e">
        <f t="shared" si="6"/>
        <v>#DIV/0!</v>
      </c>
      <c r="AA22" s="3">
        <v>102</v>
      </c>
      <c r="AB22" s="89">
        <v>1081</v>
      </c>
      <c r="AC22" s="89"/>
    </row>
    <row r="23" spans="1:29">
      <c r="A23" s="10" t="s">
        <v>101</v>
      </c>
      <c r="B23" s="465" t="s">
        <v>194</v>
      </c>
      <c r="C23" s="353">
        <v>0</v>
      </c>
      <c r="D23" s="95">
        <v>0</v>
      </c>
      <c r="E23" s="95">
        <v>0</v>
      </c>
      <c r="F23" s="95">
        <v>0</v>
      </c>
      <c r="G23" s="95">
        <v>864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654</v>
      </c>
      <c r="N23" s="95">
        <v>2</v>
      </c>
      <c r="O23" s="95">
        <v>0</v>
      </c>
      <c r="P23" s="95">
        <v>64</v>
      </c>
      <c r="Q23" s="5"/>
      <c r="R23" s="475" t="e">
        <f t="shared" si="0"/>
        <v>#DIV/0!</v>
      </c>
      <c r="S23" s="3">
        <f t="shared" si="1"/>
        <v>864</v>
      </c>
      <c r="T23" s="3">
        <f t="shared" si="2"/>
        <v>0</v>
      </c>
      <c r="U23" s="3">
        <f t="shared" si="3"/>
        <v>720</v>
      </c>
      <c r="V23" s="3">
        <f t="shared" si="4"/>
        <v>0</v>
      </c>
      <c r="W23" s="3">
        <f t="shared" si="5"/>
        <v>-144</v>
      </c>
      <c r="X23" s="3">
        <f t="shared" si="5"/>
        <v>0</v>
      </c>
      <c r="Y23" s="475">
        <f t="shared" si="6"/>
        <v>0.75694444444444442</v>
      </c>
    </row>
    <row r="24" spans="1:29">
      <c r="A24" s="10" t="s">
        <v>142</v>
      </c>
      <c r="B24" s="465" t="s">
        <v>20</v>
      </c>
      <c r="C24" s="35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5"/>
      <c r="R24" s="475" t="e">
        <f t="shared" si="0"/>
        <v>#DIV/0!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0</v>
      </c>
      <c r="W24" s="3">
        <f t="shared" si="5"/>
        <v>0</v>
      </c>
      <c r="X24" s="3">
        <f t="shared" si="5"/>
        <v>0</v>
      </c>
      <c r="Y24" s="475" t="e">
        <f t="shared" si="6"/>
        <v>#DIV/0!</v>
      </c>
    </row>
    <row r="25" spans="1:29">
      <c r="B25" s="541"/>
      <c r="C25" s="54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75"/>
      <c r="Y25" s="475"/>
    </row>
    <row r="26" spans="1:29">
      <c r="B26" s="541"/>
      <c r="C26" s="54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75"/>
      <c r="Y26" s="475"/>
    </row>
    <row r="27" spans="1:29">
      <c r="A27" s="10" t="s">
        <v>127</v>
      </c>
      <c r="B27" s="465" t="str">
        <f>'2001'!B27</f>
        <v>Douglas Co. Animal Control**</v>
      </c>
      <c r="R27" s="475" t="e">
        <f t="shared" si="0"/>
        <v>#DIV/0!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0</v>
      </c>
      <c r="W27" s="3">
        <f t="shared" si="5"/>
        <v>0</v>
      </c>
      <c r="X27" s="3">
        <f t="shared" si="5"/>
        <v>0</v>
      </c>
      <c r="Y27" s="475" t="e">
        <f t="shared" si="6"/>
        <v>#DIV/0!</v>
      </c>
    </row>
    <row r="28" spans="1:29">
      <c r="A28" s="10" t="s">
        <v>133</v>
      </c>
      <c r="B28" s="465" t="str">
        <f>'2001'!B28</f>
        <v>Evergreen-Doe Humane Society</v>
      </c>
      <c r="C28" s="354"/>
      <c r="D28" s="96"/>
      <c r="E28" s="95"/>
      <c r="F28" s="96"/>
      <c r="G28" s="96"/>
      <c r="H28" s="96"/>
      <c r="I28" s="95"/>
      <c r="J28" s="95"/>
      <c r="K28" s="95"/>
      <c r="L28" s="95"/>
      <c r="M28" s="95"/>
      <c r="N28" s="95"/>
      <c r="O28" s="96"/>
      <c r="P28" s="96"/>
      <c r="Q28" s="477"/>
      <c r="R28" s="475" t="e">
        <f t="shared" si="0"/>
        <v>#DIV/0!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0</v>
      </c>
      <c r="W28" s="3">
        <f t="shared" si="5"/>
        <v>0</v>
      </c>
      <c r="X28" s="3">
        <f t="shared" si="5"/>
        <v>0</v>
      </c>
      <c r="Y28" s="475" t="e">
        <f t="shared" si="6"/>
        <v>#DIV/0!</v>
      </c>
      <c r="AA28" s="3">
        <v>24</v>
      </c>
      <c r="AB28" s="89">
        <v>2787</v>
      </c>
      <c r="AC28" s="89"/>
    </row>
    <row r="29" spans="1:29">
      <c r="A29" s="10" t="s">
        <v>138</v>
      </c>
      <c r="B29" s="465" t="s">
        <v>23</v>
      </c>
      <c r="C29" s="353">
        <v>58</v>
      </c>
      <c r="D29" s="95">
        <v>0</v>
      </c>
      <c r="E29" s="95">
        <v>953</v>
      </c>
      <c r="F29" s="95"/>
      <c r="G29" s="95"/>
      <c r="H29" s="95"/>
      <c r="I29" s="95">
        <v>1001</v>
      </c>
      <c r="J29" s="95">
        <v>0</v>
      </c>
      <c r="K29" s="95">
        <v>7</v>
      </c>
      <c r="L29" s="95">
        <v>0</v>
      </c>
      <c r="M29" s="95"/>
      <c r="N29" s="95"/>
      <c r="O29" s="95"/>
      <c r="P29" s="95"/>
      <c r="Q29" s="5"/>
      <c r="R29" s="475">
        <f t="shared" si="0"/>
        <v>0</v>
      </c>
      <c r="S29" s="3">
        <f t="shared" si="1"/>
        <v>0</v>
      </c>
      <c r="T29" s="3">
        <f t="shared" si="2"/>
        <v>1011</v>
      </c>
      <c r="U29" s="3">
        <f t="shared" si="3"/>
        <v>0</v>
      </c>
      <c r="V29" s="3">
        <f t="shared" si="4"/>
        <v>1008</v>
      </c>
      <c r="W29" s="3">
        <f t="shared" si="5"/>
        <v>0</v>
      </c>
      <c r="X29" s="3">
        <f t="shared" si="5"/>
        <v>-3</v>
      </c>
      <c r="Y29" s="475" t="e">
        <f t="shared" si="6"/>
        <v>#DIV/0!</v>
      </c>
      <c r="AA29" s="3">
        <v>0</v>
      </c>
      <c r="AB29" s="3">
        <v>4</v>
      </c>
    </row>
    <row r="30" spans="1:29">
      <c r="A30" s="10" t="s">
        <v>111</v>
      </c>
      <c r="B30" s="465" t="s">
        <v>24</v>
      </c>
      <c r="C30" s="353">
        <v>17</v>
      </c>
      <c r="D30" s="95">
        <v>170</v>
      </c>
      <c r="E30" s="95"/>
      <c r="F30" s="95">
        <v>121</v>
      </c>
      <c r="G30" s="95">
        <v>174</v>
      </c>
      <c r="H30" s="95"/>
      <c r="I30" s="95">
        <v>104</v>
      </c>
      <c r="J30" s="95">
        <v>96</v>
      </c>
      <c r="K30" s="96">
        <v>5</v>
      </c>
      <c r="L30" s="96">
        <v>0</v>
      </c>
      <c r="M30" s="95">
        <v>242</v>
      </c>
      <c r="N30" s="95">
        <v>24</v>
      </c>
      <c r="O30" s="95">
        <v>0</v>
      </c>
      <c r="P30" s="95">
        <v>2</v>
      </c>
      <c r="Q30" s="5"/>
      <c r="R30" s="475">
        <f t="shared" si="0"/>
        <v>0.5133689839572193</v>
      </c>
      <c r="S30" s="3">
        <f t="shared" si="1"/>
        <v>295</v>
      </c>
      <c r="T30" s="3">
        <f t="shared" si="2"/>
        <v>187</v>
      </c>
      <c r="U30" s="3">
        <f t="shared" si="3"/>
        <v>268</v>
      </c>
      <c r="V30" s="3">
        <f t="shared" si="4"/>
        <v>205</v>
      </c>
      <c r="W30" s="3">
        <f t="shared" si="5"/>
        <v>-27</v>
      </c>
      <c r="X30" s="3">
        <f t="shared" si="5"/>
        <v>18</v>
      </c>
      <c r="Y30" s="475">
        <f t="shared" si="6"/>
        <v>0.8203389830508474</v>
      </c>
    </row>
    <row r="31" spans="1:29">
      <c r="B31" s="465" t="s">
        <v>207</v>
      </c>
      <c r="C31" s="353">
        <v>0</v>
      </c>
      <c r="D31" s="95">
        <v>0</v>
      </c>
      <c r="E31" s="95">
        <v>0</v>
      </c>
      <c r="F31" s="95">
        <v>0</v>
      </c>
      <c r="G31" s="95">
        <v>338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91</v>
      </c>
      <c r="N31" s="95">
        <v>0</v>
      </c>
      <c r="O31" s="95">
        <v>0</v>
      </c>
      <c r="P31" s="95">
        <v>165</v>
      </c>
      <c r="Q31" s="5"/>
      <c r="R31" s="475" t="e">
        <f t="shared" si="0"/>
        <v>#DIV/0!</v>
      </c>
      <c r="S31" s="3">
        <f t="shared" si="1"/>
        <v>338</v>
      </c>
      <c r="T31" s="3">
        <f t="shared" si="2"/>
        <v>0</v>
      </c>
      <c r="U31" s="3">
        <f t="shared" si="3"/>
        <v>256</v>
      </c>
      <c r="V31" s="3">
        <f t="shared" si="4"/>
        <v>0</v>
      </c>
      <c r="W31" s="3">
        <f t="shared" si="5"/>
        <v>-82</v>
      </c>
      <c r="X31" s="3">
        <f t="shared" si="5"/>
        <v>0</v>
      </c>
      <c r="Y31" s="475">
        <f t="shared" si="6"/>
        <v>0.26923076923076922</v>
      </c>
      <c r="AA31" s="3">
        <v>0</v>
      </c>
      <c r="AB31" s="3">
        <v>2</v>
      </c>
    </row>
    <row r="32" spans="1:29">
      <c r="A32" s="10" t="s">
        <v>167</v>
      </c>
      <c r="B32" s="465" t="s">
        <v>25</v>
      </c>
      <c r="C32" s="35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5"/>
      <c r="R32" s="475" t="e">
        <f t="shared" si="0"/>
        <v>#DIV/0!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5"/>
        <v>0</v>
      </c>
      <c r="Y32" s="475" t="e">
        <f t="shared" si="6"/>
        <v>#DIV/0!</v>
      </c>
      <c r="AA32" s="3">
        <v>0</v>
      </c>
      <c r="AB32" s="3">
        <v>165</v>
      </c>
    </row>
    <row r="33" spans="1:29">
      <c r="B33" s="465"/>
      <c r="C33" s="35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5"/>
      <c r="R33" s="475" t="e">
        <f t="shared" si="0"/>
        <v>#DIV/0!</v>
      </c>
      <c r="S33" s="3">
        <f t="shared" si="1"/>
        <v>0</v>
      </c>
      <c r="T33" s="3">
        <f t="shared" si="2"/>
        <v>0</v>
      </c>
      <c r="U33" s="3">
        <f t="shared" si="3"/>
        <v>0</v>
      </c>
      <c r="V33" s="3">
        <f t="shared" si="4"/>
        <v>0</v>
      </c>
      <c r="W33" s="3">
        <f t="shared" si="5"/>
        <v>0</v>
      </c>
      <c r="X33" s="3">
        <f t="shared" si="5"/>
        <v>0</v>
      </c>
      <c r="Y33" s="475" t="e">
        <f t="shared" si="6"/>
        <v>#DIV/0!</v>
      </c>
    </row>
    <row r="34" spans="1:29">
      <c r="A34" s="10" t="s">
        <v>111</v>
      </c>
      <c r="B34" s="465" t="s">
        <v>27</v>
      </c>
      <c r="C34" s="353">
        <v>470</v>
      </c>
      <c r="D34" s="95">
        <v>0</v>
      </c>
      <c r="E34" s="95">
        <v>319</v>
      </c>
      <c r="F34" s="95">
        <v>841</v>
      </c>
      <c r="G34" s="95">
        <v>0</v>
      </c>
      <c r="H34" s="95">
        <v>308</v>
      </c>
      <c r="I34" s="95">
        <v>688</v>
      </c>
      <c r="J34" s="95">
        <v>36</v>
      </c>
      <c r="K34" s="95">
        <v>45</v>
      </c>
      <c r="L34" s="95">
        <v>44</v>
      </c>
      <c r="M34" s="95">
        <v>989</v>
      </c>
      <c r="N34" s="95">
        <v>92</v>
      </c>
      <c r="O34" s="95">
        <v>11</v>
      </c>
      <c r="P34" s="95">
        <v>163</v>
      </c>
      <c r="Q34" s="5"/>
      <c r="R34" s="475">
        <f t="shared" si="0"/>
        <v>4.5627376425855515E-2</v>
      </c>
      <c r="S34" s="3">
        <f t="shared" si="1"/>
        <v>1149</v>
      </c>
      <c r="T34" s="3">
        <f t="shared" si="2"/>
        <v>789</v>
      </c>
      <c r="U34" s="3">
        <f t="shared" si="3"/>
        <v>1255</v>
      </c>
      <c r="V34" s="3">
        <f t="shared" si="4"/>
        <v>813</v>
      </c>
      <c r="W34" s="3">
        <f t="shared" si="5"/>
        <v>106</v>
      </c>
      <c r="X34" s="3">
        <f t="shared" si="5"/>
        <v>24</v>
      </c>
      <c r="Y34" s="475">
        <f t="shared" si="6"/>
        <v>0.8607484769364665</v>
      </c>
    </row>
    <row r="35" spans="1:29">
      <c r="B35" s="465"/>
      <c r="C35" s="35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5"/>
      <c r="R35" s="475" t="e">
        <f t="shared" si="0"/>
        <v>#DIV/0!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3">
        <f t="shared" si="5"/>
        <v>0</v>
      </c>
      <c r="Y35" s="475" t="e">
        <f t="shared" si="6"/>
        <v>#DIV/0!</v>
      </c>
    </row>
    <row r="36" spans="1:29">
      <c r="A36" s="10" t="s">
        <v>168</v>
      </c>
      <c r="B36" s="465" t="s">
        <v>28</v>
      </c>
      <c r="C36" s="353"/>
      <c r="D36" s="95">
        <v>159</v>
      </c>
      <c r="E36" s="95"/>
      <c r="F36" s="95"/>
      <c r="G36" s="95"/>
      <c r="H36" s="95"/>
      <c r="I36" s="95">
        <v>56</v>
      </c>
      <c r="J36" s="95">
        <v>72</v>
      </c>
      <c r="K36" s="95"/>
      <c r="L36" s="95">
        <v>31</v>
      </c>
      <c r="M36" s="95"/>
      <c r="N36" s="95"/>
      <c r="O36" s="95"/>
      <c r="P36" s="95"/>
      <c r="Q36" s="5"/>
      <c r="R36" s="475">
        <f t="shared" si="0"/>
        <v>0.45283018867924529</v>
      </c>
      <c r="S36" s="3">
        <f t="shared" si="1"/>
        <v>0</v>
      </c>
      <c r="T36" s="3">
        <f t="shared" si="2"/>
        <v>159</v>
      </c>
      <c r="U36" s="3">
        <f t="shared" si="3"/>
        <v>0</v>
      </c>
      <c r="V36" s="3">
        <f t="shared" si="4"/>
        <v>159</v>
      </c>
      <c r="W36" s="3">
        <f t="shared" si="5"/>
        <v>0</v>
      </c>
      <c r="X36" s="3">
        <f t="shared" si="5"/>
        <v>0</v>
      </c>
      <c r="Y36" s="475" t="e">
        <f t="shared" si="6"/>
        <v>#DIV/0!</v>
      </c>
      <c r="AA36" s="3">
        <v>11</v>
      </c>
      <c r="AB36" s="3">
        <v>163</v>
      </c>
    </row>
    <row r="37" spans="1:29">
      <c r="A37" s="10" t="s">
        <v>112</v>
      </c>
      <c r="B37" s="465" t="s">
        <v>29</v>
      </c>
      <c r="C37" s="353">
        <v>160</v>
      </c>
      <c r="D37" s="95">
        <v>483</v>
      </c>
      <c r="E37" s="95">
        <v>54</v>
      </c>
      <c r="F37" s="95">
        <v>279</v>
      </c>
      <c r="G37" s="95">
        <v>793</v>
      </c>
      <c r="H37" s="95">
        <v>14</v>
      </c>
      <c r="I37" s="95">
        <v>389</v>
      </c>
      <c r="J37" s="95">
        <v>339</v>
      </c>
      <c r="K37" s="95">
        <v>56</v>
      </c>
      <c r="L37" s="95">
        <v>100</v>
      </c>
      <c r="M37" s="95">
        <v>764</v>
      </c>
      <c r="N37" s="95">
        <v>81</v>
      </c>
      <c r="O37" s="95">
        <v>10</v>
      </c>
      <c r="P37" s="95">
        <v>277</v>
      </c>
      <c r="Q37" s="5"/>
      <c r="R37" s="475">
        <f t="shared" si="0"/>
        <v>0.48637015781922527</v>
      </c>
      <c r="S37" s="3">
        <f t="shared" si="1"/>
        <v>1086</v>
      </c>
      <c r="T37" s="3">
        <f t="shared" si="2"/>
        <v>697</v>
      </c>
      <c r="U37" s="3">
        <f t="shared" si="3"/>
        <v>1132</v>
      </c>
      <c r="V37" s="3">
        <f t="shared" si="4"/>
        <v>884</v>
      </c>
      <c r="W37" s="3">
        <f t="shared" si="5"/>
        <v>46</v>
      </c>
      <c r="X37" s="3">
        <f t="shared" si="5"/>
        <v>187</v>
      </c>
      <c r="Y37" s="475">
        <f t="shared" si="6"/>
        <v>0.7034990791896869</v>
      </c>
    </row>
    <row r="38" spans="1:29">
      <c r="A38" s="10" t="s">
        <v>125</v>
      </c>
      <c r="B38" s="465" t="s">
        <v>30</v>
      </c>
      <c r="C38" s="353">
        <v>309</v>
      </c>
      <c r="D38" s="95">
        <v>417</v>
      </c>
      <c r="E38" s="95">
        <v>7</v>
      </c>
      <c r="F38" s="95">
        <v>79</v>
      </c>
      <c r="G38" s="95">
        <v>69</v>
      </c>
      <c r="H38" s="95">
        <v>0</v>
      </c>
      <c r="I38" s="95">
        <v>395</v>
      </c>
      <c r="J38" s="95">
        <v>148</v>
      </c>
      <c r="K38" s="95">
        <v>76</v>
      </c>
      <c r="L38" s="95">
        <v>52</v>
      </c>
      <c r="M38" s="95">
        <v>146</v>
      </c>
      <c r="N38" s="95">
        <v>7</v>
      </c>
      <c r="O38" s="95">
        <v>0</v>
      </c>
      <c r="P38" s="95">
        <v>4</v>
      </c>
      <c r="Q38" s="5"/>
      <c r="R38" s="475">
        <f t="shared" si="0"/>
        <v>0.20190995907230561</v>
      </c>
      <c r="S38" s="3">
        <f t="shared" si="1"/>
        <v>148</v>
      </c>
      <c r="T38" s="3">
        <f t="shared" si="2"/>
        <v>733</v>
      </c>
      <c r="U38" s="3">
        <f t="shared" si="3"/>
        <v>157</v>
      </c>
      <c r="V38" s="3">
        <f t="shared" si="4"/>
        <v>671</v>
      </c>
      <c r="W38" s="3">
        <f t="shared" si="5"/>
        <v>9</v>
      </c>
      <c r="X38" s="3">
        <f t="shared" si="5"/>
        <v>-62</v>
      </c>
      <c r="Y38" s="475">
        <f t="shared" si="6"/>
        <v>0.98648648648648651</v>
      </c>
      <c r="AA38" s="3">
        <v>10</v>
      </c>
      <c r="AB38" s="3">
        <v>277</v>
      </c>
    </row>
    <row r="39" spans="1:29">
      <c r="B39" s="465" t="s">
        <v>206</v>
      </c>
      <c r="C39" s="354">
        <v>0</v>
      </c>
      <c r="D39" s="96">
        <v>0</v>
      </c>
      <c r="E39" s="95">
        <v>0</v>
      </c>
      <c r="F39" s="96">
        <v>45</v>
      </c>
      <c r="G39" s="96">
        <v>0</v>
      </c>
      <c r="H39" s="96">
        <v>0</v>
      </c>
      <c r="I39" s="95">
        <v>0</v>
      </c>
      <c r="J39" s="95">
        <v>0</v>
      </c>
      <c r="K39" s="95">
        <v>0</v>
      </c>
      <c r="L39" s="95">
        <v>0</v>
      </c>
      <c r="M39" s="95">
        <v>79</v>
      </c>
      <c r="N39" s="95">
        <v>0</v>
      </c>
      <c r="O39" s="96">
        <v>0</v>
      </c>
      <c r="P39" s="96">
        <v>4</v>
      </c>
      <c r="Q39" s="477"/>
      <c r="R39" s="475" t="e">
        <f>J39/SUM(C39:E39)</f>
        <v>#DIV/0!</v>
      </c>
      <c r="S39" s="3">
        <f>SUM(F39:H39)</f>
        <v>45</v>
      </c>
      <c r="T39" s="3">
        <f>SUM(C39:E39)</f>
        <v>0</v>
      </c>
      <c r="U39" s="3">
        <f>SUM(M39:P39)</f>
        <v>83</v>
      </c>
      <c r="V39" s="3">
        <f>SUM(I39:L39)</f>
        <v>0</v>
      </c>
      <c r="W39" s="3">
        <f>U39-S39</f>
        <v>38</v>
      </c>
      <c r="X39" s="3">
        <f>V39-T39</f>
        <v>0</v>
      </c>
      <c r="Y39" s="475">
        <f>M39/S39</f>
        <v>1.7555555555555555</v>
      </c>
      <c r="AB39" s="89"/>
      <c r="AC39" s="89"/>
    </row>
    <row r="40" spans="1:29" ht="14.4">
      <c r="A40" s="425" t="s">
        <v>245</v>
      </c>
      <c r="B40" s="465"/>
      <c r="C40" s="35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5"/>
      <c r="R40" s="475" t="e">
        <f t="shared" si="0"/>
        <v>#DIV/0!</v>
      </c>
      <c r="S40" s="3">
        <f t="shared" si="1"/>
        <v>0</v>
      </c>
      <c r="T40" s="3">
        <f t="shared" si="2"/>
        <v>0</v>
      </c>
      <c r="U40" s="3">
        <f t="shared" si="3"/>
        <v>0</v>
      </c>
      <c r="V40" s="3">
        <f t="shared" si="4"/>
        <v>0</v>
      </c>
      <c r="W40" s="3">
        <f t="shared" si="5"/>
        <v>0</v>
      </c>
      <c r="X40" s="3">
        <f t="shared" si="5"/>
        <v>0</v>
      </c>
      <c r="Y40" s="475" t="e">
        <f t="shared" si="6"/>
        <v>#DIV/0!</v>
      </c>
    </row>
    <row r="41" spans="1:29">
      <c r="A41" s="10" t="s">
        <v>175</v>
      </c>
      <c r="B41" s="465" t="s">
        <v>31</v>
      </c>
      <c r="C41" s="353">
        <v>0</v>
      </c>
      <c r="D41" s="95">
        <v>283</v>
      </c>
      <c r="E41" s="95">
        <v>0</v>
      </c>
      <c r="F41" s="95">
        <v>0</v>
      </c>
      <c r="G41" s="95">
        <v>1</v>
      </c>
      <c r="H41" s="95">
        <v>0</v>
      </c>
      <c r="I41" s="95">
        <v>76</v>
      </c>
      <c r="J41" s="95">
        <v>174</v>
      </c>
      <c r="K41" s="95">
        <v>12</v>
      </c>
      <c r="L41" s="95">
        <v>19</v>
      </c>
      <c r="M41" s="95"/>
      <c r="N41" s="95"/>
      <c r="O41" s="95">
        <v>1</v>
      </c>
      <c r="P41" s="95"/>
      <c r="Q41" s="5"/>
      <c r="R41" s="475">
        <f t="shared" si="0"/>
        <v>0.61484098939929333</v>
      </c>
      <c r="S41" s="3">
        <f t="shared" si="1"/>
        <v>1</v>
      </c>
      <c r="T41" s="3">
        <f t="shared" si="2"/>
        <v>283</v>
      </c>
      <c r="U41" s="3">
        <f t="shared" si="3"/>
        <v>1</v>
      </c>
      <c r="V41" s="3">
        <f t="shared" si="4"/>
        <v>281</v>
      </c>
      <c r="W41" s="3">
        <f t="shared" si="5"/>
        <v>0</v>
      </c>
      <c r="X41" s="3">
        <f t="shared" si="5"/>
        <v>-2</v>
      </c>
      <c r="Y41" s="475">
        <f t="shared" si="6"/>
        <v>0</v>
      </c>
      <c r="AA41" s="3">
        <v>0</v>
      </c>
      <c r="AB41" s="3">
        <v>4</v>
      </c>
    </row>
    <row r="42" spans="1:29">
      <c r="B42" s="541"/>
      <c r="C42" s="35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5"/>
      <c r="R42" s="475"/>
      <c r="Y42" s="475"/>
    </row>
    <row r="43" spans="1:29">
      <c r="A43" s="10" t="s">
        <v>114</v>
      </c>
      <c r="B43" s="465" t="s">
        <v>195</v>
      </c>
      <c r="C43" s="353">
        <v>676</v>
      </c>
      <c r="D43" s="95">
        <v>1585</v>
      </c>
      <c r="E43" s="95">
        <v>25</v>
      </c>
      <c r="F43" s="95">
        <v>956</v>
      </c>
      <c r="G43" s="95">
        <v>530</v>
      </c>
      <c r="H43" s="95">
        <v>8</v>
      </c>
      <c r="I43" s="95">
        <v>884</v>
      </c>
      <c r="J43" s="95">
        <v>1075</v>
      </c>
      <c r="K43" s="95">
        <v>72</v>
      </c>
      <c r="L43" s="95">
        <v>200</v>
      </c>
      <c r="M43" s="95">
        <v>1014</v>
      </c>
      <c r="N43" s="95">
        <v>65</v>
      </c>
      <c r="O43" s="95">
        <v>67</v>
      </c>
      <c r="P43" s="95">
        <v>282</v>
      </c>
      <c r="Q43" s="5"/>
      <c r="R43" s="475">
        <f t="shared" si="0"/>
        <v>0.47025371828521434</v>
      </c>
      <c r="S43" s="3">
        <f t="shared" si="1"/>
        <v>1494</v>
      </c>
      <c r="T43" s="3">
        <f t="shared" si="2"/>
        <v>2286</v>
      </c>
      <c r="U43" s="3">
        <f t="shared" si="3"/>
        <v>1428</v>
      </c>
      <c r="V43" s="3">
        <f t="shared" si="4"/>
        <v>2231</v>
      </c>
      <c r="W43" s="3">
        <f t="shared" si="5"/>
        <v>-66</v>
      </c>
      <c r="X43" s="3">
        <f t="shared" si="5"/>
        <v>-55</v>
      </c>
      <c r="Y43" s="475">
        <f t="shared" si="6"/>
        <v>0.67871485943775101</v>
      </c>
      <c r="AA43" s="3">
        <v>1</v>
      </c>
    </row>
    <row r="44" spans="1:29">
      <c r="A44" s="10" t="s">
        <v>103</v>
      </c>
      <c r="B44" s="465" t="s">
        <v>33</v>
      </c>
      <c r="C44" s="353">
        <v>138</v>
      </c>
      <c r="D44" s="95">
        <v>505</v>
      </c>
      <c r="E44" s="95">
        <v>2</v>
      </c>
      <c r="F44" s="95">
        <v>93</v>
      </c>
      <c r="G44" s="95">
        <v>453</v>
      </c>
      <c r="H44" s="95">
        <v>2</v>
      </c>
      <c r="I44" s="95">
        <v>309</v>
      </c>
      <c r="J44" s="95">
        <v>279</v>
      </c>
      <c r="K44" s="95">
        <v>59</v>
      </c>
      <c r="L44" s="95">
        <v>6</v>
      </c>
      <c r="M44" s="95">
        <v>496</v>
      </c>
      <c r="N44" s="95">
        <v>18</v>
      </c>
      <c r="O44" s="95">
        <v>0</v>
      </c>
      <c r="P44" s="95">
        <v>19</v>
      </c>
      <c r="Q44" s="5"/>
      <c r="R44" s="475">
        <f t="shared" si="0"/>
        <v>0.4325581395348837</v>
      </c>
      <c r="S44" s="3">
        <f t="shared" si="1"/>
        <v>548</v>
      </c>
      <c r="T44" s="3">
        <f t="shared" si="2"/>
        <v>645</v>
      </c>
      <c r="U44" s="3">
        <f t="shared" si="3"/>
        <v>533</v>
      </c>
      <c r="V44" s="3">
        <f t="shared" si="4"/>
        <v>653</v>
      </c>
      <c r="W44" s="3">
        <f t="shared" si="5"/>
        <v>-15</v>
      </c>
      <c r="X44" s="3">
        <f t="shared" si="5"/>
        <v>8</v>
      </c>
      <c r="Y44" s="475">
        <f t="shared" si="6"/>
        <v>0.9051094890510949</v>
      </c>
      <c r="AA44" s="3">
        <v>67</v>
      </c>
      <c r="AB44" s="3">
        <v>282</v>
      </c>
    </row>
    <row r="45" spans="1:29" ht="13.8" thickBot="1">
      <c r="A45" s="10" t="s">
        <v>114</v>
      </c>
      <c r="B45" s="465" t="s">
        <v>34</v>
      </c>
      <c r="R45" s="475" t="e">
        <f t="shared" si="0"/>
        <v>#DIV/0!</v>
      </c>
      <c r="S45" s="3">
        <f t="shared" si="1"/>
        <v>0</v>
      </c>
      <c r="T45" s="3">
        <f t="shared" si="2"/>
        <v>0</v>
      </c>
      <c r="U45" s="3">
        <f t="shared" si="3"/>
        <v>0</v>
      </c>
      <c r="V45" s="3">
        <f t="shared" si="4"/>
        <v>0</v>
      </c>
      <c r="W45" s="3">
        <f t="shared" si="5"/>
        <v>0</v>
      </c>
      <c r="X45" s="3">
        <f t="shared" si="5"/>
        <v>0</v>
      </c>
      <c r="Y45" s="475" t="e">
        <f t="shared" si="6"/>
        <v>#DIV/0!</v>
      </c>
    </row>
    <row r="46" spans="1:29" ht="13.8" thickBot="1">
      <c r="A46" s="10" t="s">
        <v>107</v>
      </c>
      <c r="B46" s="465" t="str">
        <f>'2002'!B46</f>
        <v>H. S.  of Willamette Valley</v>
      </c>
      <c r="C46" s="205">
        <v>1112</v>
      </c>
      <c r="D46" s="105">
        <v>498</v>
      </c>
      <c r="E46" s="106">
        <v>316</v>
      </c>
      <c r="F46" s="206">
        <v>3971</v>
      </c>
      <c r="G46" s="207">
        <v>2869</v>
      </c>
      <c r="H46" s="200">
        <v>6</v>
      </c>
      <c r="I46" s="201">
        <v>976</v>
      </c>
      <c r="J46" s="202">
        <v>134</v>
      </c>
      <c r="K46" s="203">
        <v>403</v>
      </c>
      <c r="L46" s="202">
        <v>416</v>
      </c>
      <c r="M46" s="208">
        <v>1574</v>
      </c>
      <c r="N46" s="202">
        <v>96</v>
      </c>
      <c r="O46" s="209">
        <v>1079</v>
      </c>
      <c r="P46" s="209">
        <v>3765</v>
      </c>
      <c r="Q46" s="455"/>
      <c r="R46" s="475">
        <f t="shared" si="0"/>
        <v>6.9574247144340601E-2</v>
      </c>
      <c r="S46" s="3">
        <f t="shared" si="1"/>
        <v>6846</v>
      </c>
      <c r="T46" s="3">
        <f t="shared" si="2"/>
        <v>1926</v>
      </c>
      <c r="U46" s="3">
        <f t="shared" si="3"/>
        <v>6514</v>
      </c>
      <c r="V46" s="3">
        <f t="shared" si="4"/>
        <v>1929</v>
      </c>
      <c r="W46" s="3">
        <f t="shared" si="5"/>
        <v>-332</v>
      </c>
      <c r="X46" s="3">
        <f t="shared" si="5"/>
        <v>3</v>
      </c>
      <c r="Y46" s="475">
        <f t="shared" si="6"/>
        <v>0.22991527899503358</v>
      </c>
    </row>
    <row r="47" spans="1:29">
      <c r="A47" s="10" t="s">
        <v>101</v>
      </c>
      <c r="B47" s="465" t="s">
        <v>152</v>
      </c>
      <c r="C47" s="353">
        <v>511</v>
      </c>
      <c r="D47" s="95">
        <v>1575</v>
      </c>
      <c r="E47" s="95">
        <v>10</v>
      </c>
      <c r="F47" s="95">
        <v>410</v>
      </c>
      <c r="G47" s="95">
        <v>2723</v>
      </c>
      <c r="H47" s="95">
        <v>149</v>
      </c>
      <c r="I47" s="95">
        <v>662</v>
      </c>
      <c r="J47" s="95">
        <v>682</v>
      </c>
      <c r="K47" s="95">
        <v>12</v>
      </c>
      <c r="L47" s="95">
        <v>714</v>
      </c>
      <c r="M47" s="95">
        <v>588</v>
      </c>
      <c r="N47" s="95">
        <v>73</v>
      </c>
      <c r="O47" s="95">
        <v>9</v>
      </c>
      <c r="P47" s="95">
        <v>2350</v>
      </c>
      <c r="Q47" s="5"/>
      <c r="R47" s="475">
        <f t="shared" si="0"/>
        <v>0.32538167938931295</v>
      </c>
      <c r="S47" s="3">
        <f t="shared" si="1"/>
        <v>3282</v>
      </c>
      <c r="T47" s="3">
        <f t="shared" si="2"/>
        <v>2096</v>
      </c>
      <c r="U47" s="3">
        <f t="shared" si="3"/>
        <v>3020</v>
      </c>
      <c r="V47" s="3">
        <f t="shared" si="4"/>
        <v>2070</v>
      </c>
      <c r="W47" s="3">
        <f t="shared" si="5"/>
        <v>-262</v>
      </c>
      <c r="X47" s="3">
        <f t="shared" si="5"/>
        <v>-26</v>
      </c>
      <c r="Y47" s="475">
        <f t="shared" si="6"/>
        <v>0.17915904936014626</v>
      </c>
      <c r="AA47" s="89">
        <v>1079</v>
      </c>
      <c r="AB47" s="89">
        <v>3765</v>
      </c>
      <c r="AC47" s="89"/>
    </row>
    <row r="48" spans="1:29">
      <c r="A48" s="10" t="s">
        <v>144</v>
      </c>
      <c r="B48" s="465" t="s">
        <v>37</v>
      </c>
      <c r="C48" s="353"/>
      <c r="D48" s="96"/>
      <c r="E48" s="95"/>
      <c r="F48" s="95"/>
      <c r="G48" s="96"/>
      <c r="H48" s="96"/>
      <c r="I48" s="95"/>
      <c r="J48" s="95"/>
      <c r="K48" s="95"/>
      <c r="L48" s="95"/>
      <c r="M48" s="95"/>
      <c r="N48" s="95"/>
      <c r="O48" s="95"/>
      <c r="P48" s="95"/>
      <c r="Q48" s="5"/>
      <c r="R48" s="475" t="e">
        <f t="shared" si="0"/>
        <v>#DIV/0!</v>
      </c>
      <c r="S48" s="3">
        <f t="shared" si="1"/>
        <v>0</v>
      </c>
      <c r="T48" s="3">
        <f t="shared" si="2"/>
        <v>0</v>
      </c>
      <c r="U48" s="3">
        <f t="shared" si="3"/>
        <v>0</v>
      </c>
      <c r="V48" s="3">
        <f t="shared" si="4"/>
        <v>0</v>
      </c>
      <c r="W48" s="3">
        <f t="shared" si="5"/>
        <v>0</v>
      </c>
      <c r="X48" s="3">
        <f t="shared" si="5"/>
        <v>0</v>
      </c>
      <c r="Y48" s="475" t="e">
        <f t="shared" si="6"/>
        <v>#DIV/0!</v>
      </c>
      <c r="AA48" s="3">
        <v>0</v>
      </c>
      <c r="AB48" s="3">
        <v>19</v>
      </c>
    </row>
    <row r="49" spans="1:29">
      <c r="A49" s="10" t="s">
        <v>105</v>
      </c>
      <c r="B49" s="465" t="s">
        <v>153</v>
      </c>
      <c r="C49" s="353">
        <v>258</v>
      </c>
      <c r="D49" s="95">
        <v>625</v>
      </c>
      <c r="E49" s="95">
        <v>0</v>
      </c>
      <c r="F49" s="95">
        <v>142</v>
      </c>
      <c r="G49" s="95">
        <v>999</v>
      </c>
      <c r="H49" s="95">
        <v>0</v>
      </c>
      <c r="I49" s="95">
        <v>175</v>
      </c>
      <c r="J49" s="95">
        <v>175</v>
      </c>
      <c r="K49" s="95">
        <v>77</v>
      </c>
      <c r="L49" s="95">
        <v>487</v>
      </c>
      <c r="M49" s="95">
        <v>76</v>
      </c>
      <c r="N49" s="95">
        <v>0</v>
      </c>
      <c r="O49" s="95">
        <v>19</v>
      </c>
      <c r="P49" s="95">
        <v>1071</v>
      </c>
      <c r="Q49" s="5"/>
      <c r="R49" s="475">
        <f t="shared" si="0"/>
        <v>0.19818799546998866</v>
      </c>
      <c r="S49" s="3">
        <f t="shared" si="1"/>
        <v>1141</v>
      </c>
      <c r="T49" s="3">
        <f t="shared" si="2"/>
        <v>883</v>
      </c>
      <c r="U49" s="3">
        <f t="shared" si="3"/>
        <v>1166</v>
      </c>
      <c r="V49" s="3">
        <f t="shared" si="4"/>
        <v>914</v>
      </c>
      <c r="W49" s="3">
        <f t="shared" si="5"/>
        <v>25</v>
      </c>
      <c r="X49" s="3">
        <f t="shared" si="5"/>
        <v>31</v>
      </c>
      <c r="Y49" s="475">
        <f t="shared" si="6"/>
        <v>6.660823838737949E-2</v>
      </c>
      <c r="AA49" s="3">
        <v>9</v>
      </c>
      <c r="AB49" s="89">
        <v>2350</v>
      </c>
      <c r="AC49" s="89"/>
    </row>
    <row r="50" spans="1:29">
      <c r="A50" s="10" t="s">
        <v>99</v>
      </c>
      <c r="B50" s="465" t="s">
        <v>39</v>
      </c>
      <c r="C50" s="35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5"/>
      <c r="R50" s="475" t="e">
        <f t="shared" si="0"/>
        <v>#DIV/0!</v>
      </c>
      <c r="S50" s="3">
        <f t="shared" si="1"/>
        <v>0</v>
      </c>
      <c r="T50" s="3">
        <f t="shared" si="2"/>
        <v>0</v>
      </c>
      <c r="U50" s="3">
        <f t="shared" si="3"/>
        <v>0</v>
      </c>
      <c r="V50" s="3">
        <f t="shared" si="4"/>
        <v>0</v>
      </c>
      <c r="W50" s="3">
        <f t="shared" si="5"/>
        <v>0</v>
      </c>
      <c r="X50" s="3">
        <f t="shared" si="5"/>
        <v>0</v>
      </c>
      <c r="Y50" s="475" t="e">
        <f t="shared" si="6"/>
        <v>#DIV/0!</v>
      </c>
    </row>
    <row r="51" spans="1:29">
      <c r="A51" s="10" t="s">
        <v>145</v>
      </c>
      <c r="B51" s="465" t="s">
        <v>40</v>
      </c>
      <c r="C51" s="35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5"/>
      <c r="R51" s="475" t="e">
        <f t="shared" si="0"/>
        <v>#DIV/0!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0</v>
      </c>
      <c r="W51" s="3">
        <f t="shared" si="5"/>
        <v>0</v>
      </c>
      <c r="X51" s="3">
        <f t="shared" si="5"/>
        <v>0</v>
      </c>
      <c r="Y51" s="475" t="e">
        <f t="shared" si="6"/>
        <v>#DIV/0!</v>
      </c>
      <c r="AA51" s="3">
        <v>19</v>
      </c>
      <c r="AB51" s="89">
        <v>1071</v>
      </c>
      <c r="AC51" s="89"/>
    </row>
    <row r="52" spans="1:29">
      <c r="A52" s="10" t="s">
        <v>111</v>
      </c>
      <c r="B52" s="465" t="s">
        <v>154</v>
      </c>
      <c r="C52" s="353">
        <v>0</v>
      </c>
      <c r="D52" s="95">
        <v>1500</v>
      </c>
      <c r="E52" s="95">
        <v>0</v>
      </c>
      <c r="F52" s="95">
        <v>0</v>
      </c>
      <c r="G52" s="95">
        <v>770</v>
      </c>
      <c r="H52" s="95">
        <v>0</v>
      </c>
      <c r="I52" s="95">
        <v>504</v>
      </c>
      <c r="J52" s="95">
        <v>637</v>
      </c>
      <c r="K52" s="95">
        <v>237</v>
      </c>
      <c r="L52" s="95">
        <v>128</v>
      </c>
      <c r="M52" s="95">
        <v>463</v>
      </c>
      <c r="N52" s="95">
        <v>39</v>
      </c>
      <c r="O52" s="95">
        <v>52</v>
      </c>
      <c r="P52" s="95">
        <v>206</v>
      </c>
      <c r="Q52" s="5"/>
      <c r="R52" s="475">
        <f t="shared" si="0"/>
        <v>0.42466666666666669</v>
      </c>
      <c r="S52" s="3">
        <f t="shared" si="1"/>
        <v>770</v>
      </c>
      <c r="T52" s="3">
        <f t="shared" si="2"/>
        <v>1500</v>
      </c>
      <c r="U52" s="3">
        <f t="shared" si="3"/>
        <v>760</v>
      </c>
      <c r="V52" s="3">
        <f t="shared" si="4"/>
        <v>1506</v>
      </c>
      <c r="W52" s="3">
        <f t="shared" si="5"/>
        <v>-10</v>
      </c>
      <c r="X52" s="3">
        <f t="shared" si="5"/>
        <v>6</v>
      </c>
      <c r="Y52" s="475">
        <f t="shared" si="6"/>
        <v>0.60129870129870133</v>
      </c>
    </row>
    <row r="53" spans="1:29">
      <c r="A53" s="10" t="s">
        <v>129</v>
      </c>
      <c r="B53" s="465" t="s">
        <v>42</v>
      </c>
      <c r="C53" s="353">
        <v>249</v>
      </c>
      <c r="D53" s="96">
        <v>289</v>
      </c>
      <c r="E53" s="95">
        <v>115</v>
      </c>
      <c r="F53" s="95">
        <v>408</v>
      </c>
      <c r="G53" s="95">
        <v>344</v>
      </c>
      <c r="H53" s="95">
        <v>2</v>
      </c>
      <c r="I53" s="95">
        <v>221</v>
      </c>
      <c r="J53" s="95">
        <v>168</v>
      </c>
      <c r="K53" s="95">
        <v>68</v>
      </c>
      <c r="L53" s="95">
        <v>59</v>
      </c>
      <c r="M53" s="95">
        <v>336</v>
      </c>
      <c r="N53" s="95">
        <v>5</v>
      </c>
      <c r="O53" s="95">
        <v>6</v>
      </c>
      <c r="P53" s="95">
        <v>314</v>
      </c>
      <c r="Q53" s="5"/>
      <c r="R53" s="475">
        <f t="shared" si="0"/>
        <v>0.25727411944869832</v>
      </c>
      <c r="S53" s="3">
        <f t="shared" si="1"/>
        <v>754</v>
      </c>
      <c r="T53" s="3">
        <f t="shared" si="2"/>
        <v>653</v>
      </c>
      <c r="U53" s="3">
        <f t="shared" si="3"/>
        <v>661</v>
      </c>
      <c r="V53" s="3">
        <f t="shared" si="4"/>
        <v>516</v>
      </c>
      <c r="W53" s="3">
        <f t="shared" si="5"/>
        <v>-93</v>
      </c>
      <c r="X53" s="3">
        <f t="shared" si="5"/>
        <v>-137</v>
      </c>
      <c r="Y53" s="475">
        <f t="shared" si="6"/>
        <v>0.44562334217506633</v>
      </c>
    </row>
    <row r="54" spans="1:29">
      <c r="A54" s="10" t="s">
        <v>135</v>
      </c>
      <c r="B54" s="466" t="s">
        <v>43</v>
      </c>
      <c r="C54" s="353">
        <v>318</v>
      </c>
      <c r="D54" s="95">
        <v>856</v>
      </c>
      <c r="E54" s="95">
        <v>0</v>
      </c>
      <c r="F54" s="95">
        <v>0</v>
      </c>
      <c r="G54" s="95">
        <v>0</v>
      </c>
      <c r="H54" s="95">
        <v>0</v>
      </c>
      <c r="I54" s="95">
        <v>160</v>
      </c>
      <c r="J54" s="95">
        <v>377</v>
      </c>
      <c r="K54" s="95">
        <v>303</v>
      </c>
      <c r="L54" s="95">
        <v>136</v>
      </c>
      <c r="M54" s="95">
        <v>0</v>
      </c>
      <c r="N54" s="95">
        <v>0</v>
      </c>
      <c r="O54" s="95">
        <v>0</v>
      </c>
      <c r="P54" s="95">
        <v>183</v>
      </c>
      <c r="Q54" s="5"/>
      <c r="R54" s="475">
        <f t="shared" si="0"/>
        <v>0.32112436115843274</v>
      </c>
      <c r="S54" s="3">
        <f t="shared" si="1"/>
        <v>0</v>
      </c>
      <c r="T54" s="3">
        <f t="shared" si="2"/>
        <v>1174</v>
      </c>
      <c r="U54" s="3">
        <f t="shared" si="3"/>
        <v>183</v>
      </c>
      <c r="V54" s="3">
        <f t="shared" si="4"/>
        <v>976</v>
      </c>
      <c r="W54" s="3">
        <f t="shared" si="5"/>
        <v>183</v>
      </c>
      <c r="X54" s="3">
        <f t="shared" si="5"/>
        <v>-198</v>
      </c>
      <c r="Y54" s="475" t="e">
        <f t="shared" si="6"/>
        <v>#DIV/0!</v>
      </c>
      <c r="AA54" s="3">
        <v>52</v>
      </c>
      <c r="AB54" s="3">
        <v>206</v>
      </c>
    </row>
    <row r="55" spans="1:29">
      <c r="B55" s="541"/>
      <c r="C55" s="35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5"/>
      <c r="R55" s="475"/>
      <c r="Y55" s="475"/>
    </row>
    <row r="56" spans="1:29">
      <c r="B56" s="465"/>
      <c r="C56" s="35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5"/>
      <c r="R56" s="475" t="e">
        <f t="shared" si="0"/>
        <v>#DIV/0!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0</v>
      </c>
      <c r="W56" s="3">
        <f t="shared" si="5"/>
        <v>0</v>
      </c>
      <c r="X56" s="3">
        <f t="shared" si="5"/>
        <v>0</v>
      </c>
      <c r="Y56" s="475" t="e">
        <f t="shared" si="6"/>
        <v>#DIV/0!</v>
      </c>
    </row>
    <row r="57" spans="1:29">
      <c r="A57" s="10" t="s">
        <v>166</v>
      </c>
      <c r="B57" s="465" t="s">
        <v>44</v>
      </c>
      <c r="C57" s="35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5"/>
      <c r="R57" s="475" t="e">
        <f t="shared" si="0"/>
        <v>#DIV/0!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0</v>
      </c>
      <c r="W57" s="3">
        <f t="shared" si="5"/>
        <v>0</v>
      </c>
      <c r="X57" s="3">
        <f t="shared" si="5"/>
        <v>0</v>
      </c>
      <c r="Y57" s="475" t="e">
        <f t="shared" si="6"/>
        <v>#DIV/0!</v>
      </c>
      <c r="AA57" s="3">
        <v>6</v>
      </c>
      <c r="AB57" s="3">
        <v>314</v>
      </c>
    </row>
    <row r="58" spans="1:29">
      <c r="B58" s="88"/>
      <c r="C58" s="35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5"/>
      <c r="R58" s="475"/>
      <c r="Y58" s="475"/>
    </row>
    <row r="59" spans="1:29">
      <c r="B59" s="88" t="s">
        <v>208</v>
      </c>
      <c r="C59" s="353">
        <v>57</v>
      </c>
      <c r="D59" s="95">
        <v>2214</v>
      </c>
      <c r="E59" s="95">
        <v>0</v>
      </c>
      <c r="F59" s="95">
        <v>0</v>
      </c>
      <c r="G59" s="95">
        <v>0</v>
      </c>
      <c r="H59" s="95">
        <v>0</v>
      </c>
      <c r="I59" s="95">
        <v>313</v>
      </c>
      <c r="J59" s="95">
        <v>840</v>
      </c>
      <c r="K59" s="95">
        <v>237</v>
      </c>
      <c r="L59" s="95">
        <v>803</v>
      </c>
      <c r="M59" s="95">
        <v>0</v>
      </c>
      <c r="N59" s="95">
        <v>0</v>
      </c>
      <c r="O59" s="95">
        <v>0</v>
      </c>
      <c r="P59" s="95">
        <v>0</v>
      </c>
      <c r="Q59" s="5"/>
      <c r="R59" s="475">
        <f t="shared" si="0"/>
        <v>0.36988110964332893</v>
      </c>
      <c r="S59" s="3">
        <f t="shared" si="1"/>
        <v>0</v>
      </c>
      <c r="T59" s="3">
        <f t="shared" si="2"/>
        <v>2271</v>
      </c>
      <c r="U59" s="3">
        <f t="shared" si="3"/>
        <v>0</v>
      </c>
      <c r="V59" s="3">
        <f t="shared" si="4"/>
        <v>2193</v>
      </c>
      <c r="W59" s="3">
        <f t="shared" si="5"/>
        <v>0</v>
      </c>
      <c r="X59" s="3">
        <f t="shared" si="5"/>
        <v>-78</v>
      </c>
      <c r="Y59" s="475" t="e">
        <f t="shared" si="6"/>
        <v>#DIV/0!</v>
      </c>
      <c r="AA59" s="3">
        <v>0</v>
      </c>
      <c r="AB59" s="3">
        <v>183</v>
      </c>
    </row>
    <row r="60" spans="1:29">
      <c r="A60" s="10" t="s">
        <v>142</v>
      </c>
      <c r="B60" s="465" t="s">
        <v>45</v>
      </c>
      <c r="C60" s="353"/>
      <c r="D60" s="96">
        <v>32</v>
      </c>
      <c r="E60" s="95"/>
      <c r="F60" s="95"/>
      <c r="G60" s="95"/>
      <c r="H60" s="95"/>
      <c r="I60" s="95"/>
      <c r="J60" s="95">
        <v>22</v>
      </c>
      <c r="K60" s="95">
        <v>10</v>
      </c>
      <c r="L60" s="95"/>
      <c r="M60" s="95"/>
      <c r="N60" s="95"/>
      <c r="O60" s="95"/>
      <c r="P60" s="95"/>
      <c r="Q60" s="5"/>
      <c r="R60" s="475">
        <f t="shared" si="0"/>
        <v>0.6875</v>
      </c>
      <c r="S60" s="3">
        <f t="shared" si="1"/>
        <v>0</v>
      </c>
      <c r="T60" s="3">
        <f t="shared" si="2"/>
        <v>32</v>
      </c>
      <c r="U60" s="3">
        <f t="shared" si="3"/>
        <v>0</v>
      </c>
      <c r="V60" s="3">
        <f t="shared" si="4"/>
        <v>32</v>
      </c>
      <c r="W60" s="3">
        <f t="shared" si="5"/>
        <v>0</v>
      </c>
      <c r="X60" s="3">
        <f t="shared" si="5"/>
        <v>0</v>
      </c>
      <c r="Y60" s="475" t="e">
        <f t="shared" si="6"/>
        <v>#DIV/0!</v>
      </c>
    </row>
    <row r="61" spans="1:29">
      <c r="A61" s="10" t="s">
        <v>122</v>
      </c>
      <c r="B61" s="465" t="s">
        <v>46</v>
      </c>
      <c r="C61" s="353">
        <v>3425</v>
      </c>
      <c r="D61" s="95"/>
      <c r="E61" s="95"/>
      <c r="F61" s="95">
        <v>5461</v>
      </c>
      <c r="G61" s="95"/>
      <c r="H61" s="95"/>
      <c r="I61" s="95">
        <v>702</v>
      </c>
      <c r="J61" s="95">
        <v>1315</v>
      </c>
      <c r="K61" s="95">
        <v>280</v>
      </c>
      <c r="L61" s="95">
        <v>980</v>
      </c>
      <c r="M61" s="95">
        <v>1062</v>
      </c>
      <c r="N61" s="95">
        <v>345</v>
      </c>
      <c r="O61" s="95">
        <v>476</v>
      </c>
      <c r="P61" s="95">
        <v>3376</v>
      </c>
      <c r="Q61" s="5"/>
      <c r="R61" s="475">
        <f t="shared" si="0"/>
        <v>0.38394160583941606</v>
      </c>
      <c r="S61" s="3">
        <f t="shared" si="1"/>
        <v>5461</v>
      </c>
      <c r="T61" s="3">
        <f t="shared" si="2"/>
        <v>3425</v>
      </c>
      <c r="U61" s="3">
        <f t="shared" si="3"/>
        <v>5259</v>
      </c>
      <c r="V61" s="3">
        <f t="shared" si="4"/>
        <v>3277</v>
      </c>
      <c r="W61" s="3">
        <f t="shared" si="5"/>
        <v>-202</v>
      </c>
      <c r="X61" s="3">
        <f t="shared" si="5"/>
        <v>-148</v>
      </c>
      <c r="Y61" s="475">
        <f t="shared" si="6"/>
        <v>0.19446987731184764</v>
      </c>
      <c r="AA61" s="3">
        <v>0</v>
      </c>
      <c r="AB61" s="3">
        <v>0</v>
      </c>
    </row>
    <row r="62" spans="1:29">
      <c r="A62" s="10" t="s">
        <v>127</v>
      </c>
      <c r="B62" s="465" t="s">
        <v>47</v>
      </c>
      <c r="R62" s="475" t="e">
        <f t="shared" si="0"/>
        <v>#DIV/0!</v>
      </c>
      <c r="S62" s="3">
        <f t="shared" si="1"/>
        <v>0</v>
      </c>
      <c r="T62" s="3">
        <f t="shared" si="2"/>
        <v>0</v>
      </c>
      <c r="U62" s="3">
        <f t="shared" si="3"/>
        <v>0</v>
      </c>
      <c r="V62" s="3">
        <f t="shared" si="4"/>
        <v>0</v>
      </c>
      <c r="W62" s="3">
        <f t="shared" si="5"/>
        <v>0</v>
      </c>
      <c r="X62" s="3">
        <f t="shared" si="5"/>
        <v>0</v>
      </c>
      <c r="Y62" s="475" t="e">
        <f t="shared" si="6"/>
        <v>#DIV/0!</v>
      </c>
    </row>
    <row r="63" spans="1:29">
      <c r="A63" s="10" t="s">
        <v>138</v>
      </c>
      <c r="B63" s="465" t="s">
        <v>48</v>
      </c>
      <c r="C63" s="354">
        <v>23</v>
      </c>
      <c r="D63" s="95">
        <v>197</v>
      </c>
      <c r="E63" s="95">
        <v>0</v>
      </c>
      <c r="F63" s="96">
        <v>41</v>
      </c>
      <c r="G63" s="95">
        <v>42</v>
      </c>
      <c r="H63" s="95">
        <v>0</v>
      </c>
      <c r="I63" s="95">
        <v>52</v>
      </c>
      <c r="J63" s="95">
        <v>156</v>
      </c>
      <c r="K63" s="95">
        <v>2</v>
      </c>
      <c r="L63" s="95">
        <v>17</v>
      </c>
      <c r="M63" s="96">
        <v>71</v>
      </c>
      <c r="N63" s="96">
        <v>0</v>
      </c>
      <c r="O63" s="95">
        <v>0</v>
      </c>
      <c r="P63" s="95">
        <v>46</v>
      </c>
      <c r="Q63" s="5"/>
      <c r="R63" s="475">
        <f t="shared" si="0"/>
        <v>0.70909090909090911</v>
      </c>
      <c r="S63" s="3">
        <f t="shared" si="1"/>
        <v>83</v>
      </c>
      <c r="T63" s="3">
        <f t="shared" si="2"/>
        <v>220</v>
      </c>
      <c r="U63" s="3">
        <f t="shared" si="3"/>
        <v>117</v>
      </c>
      <c r="V63" s="3">
        <f t="shared" si="4"/>
        <v>227</v>
      </c>
      <c r="W63" s="3">
        <f t="shared" si="5"/>
        <v>34</v>
      </c>
      <c r="X63" s="3">
        <f t="shared" si="5"/>
        <v>7</v>
      </c>
      <c r="Y63" s="475">
        <f t="shared" si="6"/>
        <v>0.85542168674698793</v>
      </c>
      <c r="AA63" s="3">
        <v>476</v>
      </c>
      <c r="AB63" s="89">
        <v>3376</v>
      </c>
      <c r="AC63" s="89"/>
    </row>
    <row r="64" spans="1:29">
      <c r="B64" s="541"/>
      <c r="C64" s="354"/>
      <c r="D64" s="95"/>
      <c r="E64" s="95"/>
      <c r="F64" s="96"/>
      <c r="G64" s="95"/>
      <c r="H64" s="95"/>
      <c r="I64" s="95"/>
      <c r="J64" s="95"/>
      <c r="K64" s="95"/>
      <c r="L64" s="95"/>
      <c r="M64" s="96"/>
      <c r="N64" s="96"/>
      <c r="O64" s="95"/>
      <c r="P64" s="95"/>
      <c r="Q64" s="5"/>
      <c r="R64" s="475"/>
      <c r="Y64" s="475"/>
      <c r="AB64" s="89"/>
      <c r="AC64" s="89"/>
    </row>
    <row r="65" spans="1:28">
      <c r="B65" s="465" t="s">
        <v>209</v>
      </c>
      <c r="C65" s="353">
        <v>50</v>
      </c>
      <c r="D65" s="95">
        <v>0</v>
      </c>
      <c r="E65" s="95">
        <v>835</v>
      </c>
      <c r="F65" s="95">
        <v>75</v>
      </c>
      <c r="G65" s="95">
        <v>0</v>
      </c>
      <c r="H65" s="95">
        <v>967</v>
      </c>
      <c r="I65" s="95">
        <v>260</v>
      </c>
      <c r="J65" s="95">
        <v>2</v>
      </c>
      <c r="K65" s="95">
        <v>3</v>
      </c>
      <c r="L65" s="95">
        <v>20</v>
      </c>
      <c r="M65" s="95">
        <v>1001</v>
      </c>
      <c r="N65" s="95">
        <v>0</v>
      </c>
      <c r="O65" s="95">
        <v>12</v>
      </c>
      <c r="P65" s="95">
        <v>29</v>
      </c>
      <c r="Q65" s="5"/>
      <c r="R65" s="475">
        <f t="shared" si="0"/>
        <v>2.2598870056497176E-3</v>
      </c>
      <c r="S65" s="3">
        <f t="shared" si="1"/>
        <v>1042</v>
      </c>
      <c r="T65" s="3">
        <f t="shared" si="2"/>
        <v>885</v>
      </c>
      <c r="U65" s="3">
        <f t="shared" si="3"/>
        <v>1042</v>
      </c>
      <c r="V65" s="3">
        <f t="shared" si="4"/>
        <v>285</v>
      </c>
      <c r="W65" s="3">
        <f t="shared" si="5"/>
        <v>0</v>
      </c>
      <c r="X65" s="3">
        <f t="shared" si="5"/>
        <v>-600</v>
      </c>
      <c r="Y65" s="475">
        <f t="shared" si="6"/>
        <v>0.96065259117082535</v>
      </c>
      <c r="AA65" s="3">
        <v>0</v>
      </c>
      <c r="AB65" s="3">
        <v>46</v>
      </c>
    </row>
    <row r="66" spans="1:28" ht="13.8" thickBot="1">
      <c r="A66" s="10" t="s">
        <v>122</v>
      </c>
      <c r="B66" s="465" t="s">
        <v>49</v>
      </c>
      <c r="C66" s="423">
        <v>3810</v>
      </c>
      <c r="D66" s="95"/>
      <c r="E66" s="95"/>
      <c r="F66" s="95">
        <v>5197</v>
      </c>
      <c r="G66" s="95"/>
      <c r="H66" s="95"/>
      <c r="I66" s="95">
        <v>3523</v>
      </c>
      <c r="J66" s="95">
        <v>127</v>
      </c>
      <c r="K66" s="95">
        <v>109</v>
      </c>
      <c r="L66" s="95">
        <v>67</v>
      </c>
      <c r="M66" s="95">
        <v>4811</v>
      </c>
      <c r="N66" s="95">
        <v>94</v>
      </c>
      <c r="O66" s="95">
        <v>9</v>
      </c>
      <c r="P66" s="3">
        <v>272</v>
      </c>
      <c r="R66" s="475">
        <f t="shared" si="0"/>
        <v>3.3333333333333333E-2</v>
      </c>
      <c r="S66" s="3">
        <f t="shared" si="1"/>
        <v>5197</v>
      </c>
      <c r="T66" s="3">
        <f t="shared" si="2"/>
        <v>3810</v>
      </c>
      <c r="U66" s="3">
        <f t="shared" si="3"/>
        <v>5186</v>
      </c>
      <c r="V66" s="3">
        <f t="shared" si="4"/>
        <v>3826</v>
      </c>
      <c r="W66" s="3">
        <f t="shared" si="5"/>
        <v>-11</v>
      </c>
      <c r="X66" s="3">
        <f t="shared" si="5"/>
        <v>16</v>
      </c>
      <c r="Y66" s="475">
        <f t="shared" si="6"/>
        <v>0.92572638060419477</v>
      </c>
    </row>
    <row r="67" spans="1:28">
      <c r="B67" s="541"/>
      <c r="C67" s="550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R67" s="475"/>
      <c r="Y67" s="475"/>
    </row>
    <row r="68" spans="1:28" ht="13.8" thickBot="1">
      <c r="B68" s="465" t="s">
        <v>210</v>
      </c>
      <c r="C68" s="362">
        <v>0</v>
      </c>
      <c r="D68" s="95">
        <v>0</v>
      </c>
      <c r="E68" s="95">
        <v>48</v>
      </c>
      <c r="F68" s="95">
        <v>3</v>
      </c>
      <c r="G68" s="95">
        <v>0</v>
      </c>
      <c r="H68" s="95">
        <v>52</v>
      </c>
      <c r="I68" s="95">
        <v>181</v>
      </c>
      <c r="J68" s="95">
        <v>0</v>
      </c>
      <c r="K68" s="95">
        <v>0</v>
      </c>
      <c r="L68" s="95">
        <v>1</v>
      </c>
      <c r="M68" s="95">
        <v>74</v>
      </c>
      <c r="N68" s="95">
        <v>0</v>
      </c>
      <c r="O68" s="95">
        <v>0</v>
      </c>
      <c r="P68" s="3">
        <v>0</v>
      </c>
      <c r="R68" s="475">
        <f t="shared" si="0"/>
        <v>0</v>
      </c>
      <c r="S68" s="3">
        <f t="shared" si="1"/>
        <v>55</v>
      </c>
      <c r="T68" s="3">
        <f t="shared" si="2"/>
        <v>48</v>
      </c>
      <c r="U68" s="3">
        <f t="shared" si="3"/>
        <v>74</v>
      </c>
      <c r="V68" s="3">
        <f t="shared" si="4"/>
        <v>182</v>
      </c>
      <c r="W68" s="3">
        <f t="shared" si="5"/>
        <v>19</v>
      </c>
      <c r="X68" s="3">
        <f t="shared" si="5"/>
        <v>134</v>
      </c>
      <c r="Y68" s="475">
        <f t="shared" si="6"/>
        <v>1.3454545454545455</v>
      </c>
      <c r="Z68" s="3">
        <v>0</v>
      </c>
      <c r="AA68" s="3">
        <v>0</v>
      </c>
    </row>
    <row r="69" spans="1:28">
      <c r="B69" s="465"/>
      <c r="C69" s="95">
        <v>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R69" s="475" t="e">
        <f t="shared" si="0"/>
        <v>#DIV/0!</v>
      </c>
      <c r="S69" s="3">
        <f t="shared" si="1"/>
        <v>0</v>
      </c>
      <c r="T69" s="3">
        <f t="shared" si="2"/>
        <v>0</v>
      </c>
      <c r="U69" s="3">
        <f t="shared" si="3"/>
        <v>0</v>
      </c>
      <c r="V69" s="3">
        <f t="shared" si="4"/>
        <v>0</v>
      </c>
      <c r="W69" s="3">
        <f t="shared" si="5"/>
        <v>0</v>
      </c>
      <c r="X69" s="3">
        <f t="shared" si="5"/>
        <v>0</v>
      </c>
      <c r="Y69" s="475" t="e">
        <f t="shared" si="6"/>
        <v>#DIV/0!</v>
      </c>
    </row>
    <row r="70" spans="1:28" ht="13.8" thickBot="1">
      <c r="B70" s="465" t="s">
        <v>211</v>
      </c>
      <c r="C70" s="362">
        <v>90</v>
      </c>
      <c r="D70" s="95">
        <v>0</v>
      </c>
      <c r="E70" s="95">
        <v>1</v>
      </c>
      <c r="F70" s="95">
        <v>0</v>
      </c>
      <c r="G70" s="95">
        <v>0</v>
      </c>
      <c r="H70" s="95">
        <v>0</v>
      </c>
      <c r="I70" s="95">
        <v>74</v>
      </c>
      <c r="J70" s="95">
        <v>1</v>
      </c>
      <c r="K70" s="95">
        <v>1</v>
      </c>
      <c r="L70" s="95">
        <v>0</v>
      </c>
      <c r="M70" s="95">
        <v>0</v>
      </c>
      <c r="N70" s="95">
        <v>0</v>
      </c>
      <c r="O70" s="95">
        <v>0</v>
      </c>
      <c r="P70" s="3">
        <v>0</v>
      </c>
      <c r="R70" s="475">
        <f t="shared" si="0"/>
        <v>1.098901098901099E-2</v>
      </c>
      <c r="S70" s="3">
        <f t="shared" si="1"/>
        <v>0</v>
      </c>
      <c r="T70" s="3">
        <f t="shared" si="2"/>
        <v>91</v>
      </c>
      <c r="U70" s="3">
        <f t="shared" si="3"/>
        <v>0</v>
      </c>
      <c r="V70" s="3">
        <f t="shared" si="4"/>
        <v>76</v>
      </c>
      <c r="W70" s="3">
        <f t="shared" si="5"/>
        <v>0</v>
      </c>
      <c r="X70" s="3">
        <f t="shared" si="5"/>
        <v>-15</v>
      </c>
      <c r="Y70" s="475" t="e">
        <f t="shared" si="6"/>
        <v>#DIV/0!</v>
      </c>
    </row>
    <row r="71" spans="1:28" ht="13.8" thickBot="1">
      <c r="A71" s="10" t="s">
        <v>166</v>
      </c>
      <c r="B71" s="465" t="s">
        <v>50</v>
      </c>
      <c r="C71" s="36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R71" s="475" t="e">
        <f t="shared" si="0"/>
        <v>#DIV/0!</v>
      </c>
      <c r="S71" s="3">
        <f t="shared" si="1"/>
        <v>0</v>
      </c>
      <c r="T71" s="3">
        <f t="shared" si="2"/>
        <v>0</v>
      </c>
      <c r="U71" s="3">
        <f t="shared" si="3"/>
        <v>0</v>
      </c>
      <c r="V71" s="3">
        <f t="shared" si="4"/>
        <v>0</v>
      </c>
      <c r="W71" s="3">
        <f t="shared" si="5"/>
        <v>0</v>
      </c>
      <c r="X71" s="3">
        <f t="shared" si="5"/>
        <v>0</v>
      </c>
      <c r="Y71" s="475" t="e">
        <f t="shared" si="6"/>
        <v>#DIV/0!</v>
      </c>
    </row>
    <row r="72" spans="1:28">
      <c r="B72" s="465"/>
      <c r="C72" s="45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R72" s="475" t="e">
        <f t="shared" si="0"/>
        <v>#DIV/0!</v>
      </c>
      <c r="S72" s="3">
        <f t="shared" si="1"/>
        <v>0</v>
      </c>
      <c r="T72" s="3">
        <f t="shared" si="2"/>
        <v>0</v>
      </c>
      <c r="U72" s="3">
        <f t="shared" si="3"/>
        <v>0</v>
      </c>
      <c r="V72" s="3">
        <f t="shared" si="4"/>
        <v>0</v>
      </c>
      <c r="W72" s="3">
        <f t="shared" si="5"/>
        <v>0</v>
      </c>
      <c r="X72" s="3">
        <f t="shared" si="5"/>
        <v>0</v>
      </c>
      <c r="Y72" s="475" t="e">
        <f t="shared" si="6"/>
        <v>#DIV/0!</v>
      </c>
    </row>
    <row r="73" spans="1:28">
      <c r="B73" s="541"/>
      <c r="C73" s="45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R73" s="475"/>
      <c r="Y73" s="475"/>
    </row>
    <row r="74" spans="1:28">
      <c r="B74" s="465"/>
      <c r="C74" s="45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R74" s="475" t="e">
        <f t="shared" si="0"/>
        <v>#DIV/0!</v>
      </c>
      <c r="S74" s="3">
        <f t="shared" si="1"/>
        <v>0</v>
      </c>
      <c r="T74" s="3">
        <f t="shared" si="2"/>
        <v>0</v>
      </c>
      <c r="U74" s="3">
        <f t="shared" si="3"/>
        <v>0</v>
      </c>
      <c r="V74" s="3">
        <f t="shared" si="4"/>
        <v>0</v>
      </c>
      <c r="W74" s="3">
        <f t="shared" si="5"/>
        <v>0</v>
      </c>
      <c r="X74" s="3">
        <f t="shared" si="5"/>
        <v>0</v>
      </c>
      <c r="Y74" s="475" t="e">
        <f t="shared" si="6"/>
        <v>#DIV/0!</v>
      </c>
    </row>
    <row r="75" spans="1:28" ht="13.8" thickBot="1">
      <c r="A75" s="10" t="s">
        <v>142</v>
      </c>
      <c r="B75" s="465" t="s">
        <v>51</v>
      </c>
      <c r="C75" s="364"/>
      <c r="D75" s="95"/>
      <c r="E75" s="96"/>
      <c r="F75" s="95"/>
      <c r="G75" s="95"/>
      <c r="H75" s="95"/>
      <c r="I75" s="95"/>
      <c r="J75" s="96"/>
      <c r="K75" s="96"/>
      <c r="L75" s="95"/>
      <c r="M75" s="95"/>
      <c r="N75" s="95"/>
      <c r="O75" s="95"/>
      <c r="R75" s="475" t="e">
        <f t="shared" si="0"/>
        <v>#DIV/0!</v>
      </c>
      <c r="S75" s="3">
        <f t="shared" si="1"/>
        <v>0</v>
      </c>
      <c r="T75" s="3">
        <f t="shared" si="2"/>
        <v>0</v>
      </c>
      <c r="U75" s="3">
        <f t="shared" si="3"/>
        <v>0</v>
      </c>
      <c r="V75" s="3">
        <f t="shared" si="4"/>
        <v>0</v>
      </c>
      <c r="W75" s="3">
        <f t="shared" si="5"/>
        <v>0</v>
      </c>
      <c r="X75" s="3">
        <f t="shared" si="5"/>
        <v>0</v>
      </c>
      <c r="Y75" s="475" t="e">
        <f t="shared" si="6"/>
        <v>#DIV/0!</v>
      </c>
      <c r="Z75" s="3">
        <v>12</v>
      </c>
      <c r="AA75" s="3">
        <v>29</v>
      </c>
    </row>
    <row r="76" spans="1:28" ht="13.8" thickBot="1">
      <c r="A76" s="10" t="s">
        <v>105</v>
      </c>
      <c r="B76" s="465" t="s">
        <v>52</v>
      </c>
      <c r="C76" s="36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R76" s="475" t="e">
        <f t="shared" si="0"/>
        <v>#DIV/0!</v>
      </c>
      <c r="S76" s="3">
        <f t="shared" si="1"/>
        <v>0</v>
      </c>
      <c r="T76" s="3">
        <f t="shared" si="2"/>
        <v>0</v>
      </c>
      <c r="U76" s="3">
        <f t="shared" si="3"/>
        <v>0</v>
      </c>
      <c r="V76" s="3">
        <f t="shared" si="4"/>
        <v>0</v>
      </c>
      <c r="W76" s="3">
        <f t="shared" si="5"/>
        <v>0</v>
      </c>
      <c r="X76" s="3">
        <f t="shared" si="5"/>
        <v>0</v>
      </c>
      <c r="Y76" s="475" t="e">
        <f t="shared" si="6"/>
        <v>#DIV/0!</v>
      </c>
      <c r="Z76" s="3">
        <v>9</v>
      </c>
      <c r="AA76" s="3">
        <v>272</v>
      </c>
    </row>
    <row r="77" spans="1:28" ht="13.8" thickBot="1">
      <c r="A77" s="10" t="s">
        <v>135</v>
      </c>
      <c r="B77" s="465" t="s">
        <v>53</v>
      </c>
      <c r="C77" s="363">
        <v>346</v>
      </c>
      <c r="D77" s="95">
        <v>1</v>
      </c>
      <c r="E77" s="95">
        <v>333</v>
      </c>
      <c r="F77" s="95">
        <v>326</v>
      </c>
      <c r="G77" s="95">
        <v>172</v>
      </c>
      <c r="H77" s="95">
        <v>33</v>
      </c>
      <c r="I77" s="95">
        <v>641</v>
      </c>
      <c r="J77" s="95">
        <v>8</v>
      </c>
      <c r="K77" s="95">
        <v>31</v>
      </c>
      <c r="L77" s="95">
        <v>4</v>
      </c>
      <c r="M77" s="95">
        <v>531</v>
      </c>
      <c r="N77" s="95">
        <v>1</v>
      </c>
      <c r="O77" s="95">
        <v>14</v>
      </c>
      <c r="P77" s="3">
        <v>3</v>
      </c>
      <c r="R77" s="475">
        <f t="shared" si="0"/>
        <v>1.1764705882352941E-2</v>
      </c>
      <c r="S77" s="3">
        <f t="shared" si="1"/>
        <v>531</v>
      </c>
      <c r="T77" s="3">
        <f t="shared" si="2"/>
        <v>680</v>
      </c>
      <c r="U77" s="3">
        <f t="shared" si="3"/>
        <v>549</v>
      </c>
      <c r="V77" s="3">
        <f t="shared" si="4"/>
        <v>684</v>
      </c>
      <c r="W77" s="3">
        <f t="shared" si="5"/>
        <v>18</v>
      </c>
      <c r="X77" s="3">
        <f t="shared" si="5"/>
        <v>4</v>
      </c>
      <c r="Y77" s="475">
        <f t="shared" si="6"/>
        <v>1</v>
      </c>
      <c r="Z77" s="3">
        <v>0</v>
      </c>
      <c r="AA77" s="3">
        <v>0</v>
      </c>
    </row>
    <row r="78" spans="1:28" ht="13.8" thickBot="1">
      <c r="A78" s="10" t="s">
        <v>127</v>
      </c>
      <c r="B78" s="465" t="s">
        <v>196</v>
      </c>
      <c r="C78" s="363">
        <v>1101</v>
      </c>
      <c r="D78" s="95">
        <v>1001</v>
      </c>
      <c r="E78" s="95">
        <v>9</v>
      </c>
      <c r="F78" s="95">
        <v>1316</v>
      </c>
      <c r="G78" s="95">
        <v>2226</v>
      </c>
      <c r="H78" s="95">
        <v>9</v>
      </c>
      <c r="I78" s="95">
        <v>669</v>
      </c>
      <c r="J78" s="95">
        <v>491</v>
      </c>
      <c r="K78" s="95">
        <v>1477</v>
      </c>
      <c r="L78" s="95">
        <v>879</v>
      </c>
      <c r="M78" s="95">
        <v>664</v>
      </c>
      <c r="N78" s="95">
        <v>44</v>
      </c>
      <c r="O78" s="95">
        <v>24</v>
      </c>
      <c r="P78" s="3">
        <v>2787</v>
      </c>
      <c r="R78" s="475">
        <f t="shared" ref="R78:R94" si="7">J78/SUM(C78:E78)</f>
        <v>0.23259118900994788</v>
      </c>
      <c r="S78" s="3">
        <f t="shared" si="1"/>
        <v>3551</v>
      </c>
      <c r="T78" s="3">
        <f t="shared" si="2"/>
        <v>2111</v>
      </c>
      <c r="U78" s="3">
        <f t="shared" si="3"/>
        <v>3519</v>
      </c>
      <c r="V78" s="3">
        <f t="shared" si="4"/>
        <v>3516</v>
      </c>
      <c r="W78" s="3">
        <f t="shared" si="5"/>
        <v>-32</v>
      </c>
      <c r="X78" s="3">
        <f t="shared" si="5"/>
        <v>1405</v>
      </c>
      <c r="Y78" s="475">
        <f t="shared" si="6"/>
        <v>0.18698958039988736</v>
      </c>
      <c r="Z78" s="3">
        <v>0</v>
      </c>
      <c r="AA78" s="3">
        <v>0</v>
      </c>
    </row>
    <row r="79" spans="1:28" ht="13.8" thickBot="1">
      <c r="A79" s="10" t="s">
        <v>116</v>
      </c>
      <c r="B79" s="465" t="s">
        <v>54</v>
      </c>
      <c r="C79" s="36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R79" s="475" t="e">
        <f t="shared" si="7"/>
        <v>#DIV/0!</v>
      </c>
      <c r="S79" s="3">
        <f t="shared" ref="S79:S95" si="8">SUM(F79:H79)</f>
        <v>0</v>
      </c>
      <c r="T79" s="3">
        <f t="shared" ref="T79:T95" si="9">SUM(C79:E79)</f>
        <v>0</v>
      </c>
      <c r="U79" s="3">
        <f t="shared" ref="U79:U95" si="10">SUM(M79:P79)</f>
        <v>0</v>
      </c>
      <c r="V79" s="3">
        <f t="shared" ref="V79:V95" si="11">SUM(I79:L79)</f>
        <v>0</v>
      </c>
      <c r="W79" s="3">
        <f t="shared" ref="W79:X95" si="12">U79-S79</f>
        <v>0</v>
      </c>
      <c r="X79" s="3">
        <f t="shared" si="12"/>
        <v>0</v>
      </c>
      <c r="Y79" s="475" t="e">
        <f t="shared" ref="Y79:Y95" si="13">M79/S79</f>
        <v>#DIV/0!</v>
      </c>
    </row>
    <row r="80" spans="1:28" ht="13.8" thickBot="1">
      <c r="A80" s="10" t="s">
        <v>170</v>
      </c>
      <c r="B80" s="465" t="s">
        <v>55</v>
      </c>
      <c r="C80" s="36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R80" s="475" t="e">
        <f t="shared" si="7"/>
        <v>#DIV/0!</v>
      </c>
      <c r="S80" s="3">
        <f t="shared" si="8"/>
        <v>0</v>
      </c>
      <c r="T80" s="3">
        <f t="shared" si="9"/>
        <v>0</v>
      </c>
      <c r="U80" s="3">
        <f t="shared" si="10"/>
        <v>0</v>
      </c>
      <c r="V80" s="3">
        <f t="shared" si="11"/>
        <v>0</v>
      </c>
      <c r="W80" s="3">
        <f t="shared" si="12"/>
        <v>0</v>
      </c>
      <c r="X80" s="3">
        <f t="shared" si="12"/>
        <v>0</v>
      </c>
      <c r="Y80" s="475" t="e">
        <f t="shared" si="13"/>
        <v>#DIV/0!</v>
      </c>
    </row>
    <row r="81" spans="1:28" ht="13.8" thickBot="1">
      <c r="A81" s="10" t="s">
        <v>141</v>
      </c>
      <c r="B81" s="465" t="s">
        <v>56</v>
      </c>
      <c r="C81" s="355">
        <v>49</v>
      </c>
      <c r="D81" s="95">
        <v>70</v>
      </c>
      <c r="E81" s="95">
        <v>9</v>
      </c>
      <c r="F81" s="95">
        <v>18</v>
      </c>
      <c r="G81" s="95">
        <v>97</v>
      </c>
      <c r="H81" s="95">
        <v>0</v>
      </c>
      <c r="I81" s="95">
        <v>129</v>
      </c>
      <c r="J81" s="95"/>
      <c r="K81" s="95">
        <v>0</v>
      </c>
      <c r="L81" s="95">
        <v>2</v>
      </c>
      <c r="M81" s="95">
        <v>189</v>
      </c>
      <c r="N81" s="95">
        <v>0</v>
      </c>
      <c r="O81" s="95">
        <v>0</v>
      </c>
      <c r="P81" s="3">
        <v>18</v>
      </c>
      <c r="R81" s="475">
        <f t="shared" si="7"/>
        <v>0</v>
      </c>
      <c r="S81" s="3">
        <f t="shared" si="8"/>
        <v>115</v>
      </c>
      <c r="T81" s="3">
        <f t="shared" si="9"/>
        <v>128</v>
      </c>
      <c r="U81" s="3">
        <f t="shared" si="10"/>
        <v>207</v>
      </c>
      <c r="V81" s="3">
        <f t="shared" si="11"/>
        <v>131</v>
      </c>
      <c r="W81" s="3">
        <f t="shared" si="12"/>
        <v>92</v>
      </c>
      <c r="X81" s="3">
        <f t="shared" si="12"/>
        <v>3</v>
      </c>
      <c r="Y81" s="475">
        <f t="shared" si="13"/>
        <v>1.6434782608695653</v>
      </c>
      <c r="Z81" s="3">
        <v>14</v>
      </c>
      <c r="AA81" s="3">
        <v>3</v>
      </c>
    </row>
    <row r="82" spans="1:28" ht="13.8" thickBot="1">
      <c r="A82" s="10" t="s">
        <v>101</v>
      </c>
      <c r="B82" s="465" t="s">
        <v>57</v>
      </c>
      <c r="C82" s="355">
        <v>379</v>
      </c>
      <c r="D82" s="95">
        <v>0</v>
      </c>
      <c r="E82" s="95">
        <v>311</v>
      </c>
      <c r="F82" s="95">
        <v>261</v>
      </c>
      <c r="G82" s="95">
        <v>0</v>
      </c>
      <c r="H82" s="95">
        <v>85</v>
      </c>
      <c r="I82" s="95">
        <v>735</v>
      </c>
      <c r="J82" s="95">
        <v>1</v>
      </c>
      <c r="K82" s="95">
        <v>6</v>
      </c>
      <c r="L82" s="95">
        <v>2</v>
      </c>
      <c r="M82" s="95">
        <v>359</v>
      </c>
      <c r="N82" s="95">
        <v>0</v>
      </c>
      <c r="O82" s="95">
        <v>15</v>
      </c>
      <c r="P82" s="3">
        <v>8</v>
      </c>
      <c r="R82" s="475">
        <f t="shared" si="7"/>
        <v>1.4492753623188406E-3</v>
      </c>
      <c r="S82" s="3">
        <f t="shared" si="8"/>
        <v>346</v>
      </c>
      <c r="T82" s="3">
        <f t="shared" si="9"/>
        <v>690</v>
      </c>
      <c r="U82" s="3">
        <f t="shared" si="10"/>
        <v>382</v>
      </c>
      <c r="V82" s="3">
        <f t="shared" si="11"/>
        <v>744</v>
      </c>
      <c r="W82" s="3">
        <f t="shared" si="12"/>
        <v>36</v>
      </c>
      <c r="X82" s="3">
        <f t="shared" si="12"/>
        <v>54</v>
      </c>
      <c r="Y82" s="475">
        <f t="shared" si="13"/>
        <v>1.0375722543352601</v>
      </c>
    </row>
    <row r="83" spans="1:28">
      <c r="B83" s="465"/>
      <c r="C83" s="356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R83" s="475" t="e">
        <f t="shared" si="7"/>
        <v>#DIV/0!</v>
      </c>
      <c r="S83" s="3">
        <f t="shared" si="8"/>
        <v>0</v>
      </c>
      <c r="T83" s="3">
        <f t="shared" si="9"/>
        <v>0</v>
      </c>
      <c r="U83" s="3">
        <f t="shared" si="10"/>
        <v>0</v>
      </c>
      <c r="V83" s="3">
        <f t="shared" si="11"/>
        <v>0</v>
      </c>
      <c r="W83" s="3">
        <f t="shared" si="12"/>
        <v>0</v>
      </c>
      <c r="X83" s="3">
        <f t="shared" si="12"/>
        <v>0</v>
      </c>
      <c r="Y83" s="475" t="e">
        <f t="shared" si="13"/>
        <v>#DIV/0!</v>
      </c>
    </row>
    <row r="84" spans="1:28">
      <c r="B84" s="465"/>
      <c r="C84" s="356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R84" s="475" t="e">
        <f t="shared" si="7"/>
        <v>#DIV/0!</v>
      </c>
      <c r="S84" s="3">
        <f t="shared" si="8"/>
        <v>0</v>
      </c>
      <c r="T84" s="3">
        <f t="shared" si="9"/>
        <v>0</v>
      </c>
      <c r="U84" s="3">
        <f t="shared" si="10"/>
        <v>0</v>
      </c>
      <c r="V84" s="3">
        <f t="shared" si="11"/>
        <v>0</v>
      </c>
      <c r="W84" s="3">
        <f t="shared" si="12"/>
        <v>0</v>
      </c>
      <c r="X84" s="3">
        <f t="shared" si="12"/>
        <v>0</v>
      </c>
      <c r="Y84" s="475" t="e">
        <f t="shared" si="13"/>
        <v>#DIV/0!</v>
      </c>
    </row>
    <row r="85" spans="1:28" ht="13.8" thickBot="1">
      <c r="A85" s="10" t="s">
        <v>131</v>
      </c>
      <c r="B85" s="465" t="s">
        <v>186</v>
      </c>
      <c r="C85" s="357">
        <v>20</v>
      </c>
      <c r="D85" s="95">
        <v>68</v>
      </c>
      <c r="E85" s="95"/>
      <c r="F85" s="95"/>
      <c r="G85" s="95"/>
      <c r="H85" s="95"/>
      <c r="I85" s="95">
        <v>38</v>
      </c>
      <c r="J85" s="95">
        <v>35</v>
      </c>
      <c r="K85" s="95">
        <v>10</v>
      </c>
      <c r="L85" s="95">
        <v>5</v>
      </c>
      <c r="M85" s="95"/>
      <c r="N85" s="95"/>
      <c r="O85" s="95"/>
      <c r="R85" s="475">
        <f t="shared" si="7"/>
        <v>0.39772727272727271</v>
      </c>
      <c r="S85" s="3">
        <f t="shared" si="8"/>
        <v>0</v>
      </c>
      <c r="T85" s="3">
        <f t="shared" si="9"/>
        <v>88</v>
      </c>
      <c r="U85" s="3">
        <f t="shared" si="10"/>
        <v>0</v>
      </c>
      <c r="V85" s="3">
        <f t="shared" si="11"/>
        <v>88</v>
      </c>
      <c r="W85" s="3">
        <f t="shared" si="12"/>
        <v>0</v>
      </c>
      <c r="X85" s="3">
        <f t="shared" si="12"/>
        <v>0</v>
      </c>
      <c r="Y85" s="475" t="e">
        <f t="shared" si="13"/>
        <v>#DIV/0!</v>
      </c>
      <c r="Z85" s="3">
        <v>0</v>
      </c>
      <c r="AA85" s="3">
        <v>18</v>
      </c>
    </row>
    <row r="86" spans="1:28">
      <c r="B86" s="465"/>
      <c r="C86" s="356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R86" s="475" t="e">
        <f t="shared" si="7"/>
        <v>#DIV/0!</v>
      </c>
      <c r="S86" s="3">
        <f t="shared" si="8"/>
        <v>0</v>
      </c>
      <c r="T86" s="3">
        <f t="shared" si="9"/>
        <v>0</v>
      </c>
      <c r="U86" s="3">
        <f t="shared" si="10"/>
        <v>0</v>
      </c>
      <c r="V86" s="3">
        <f t="shared" si="11"/>
        <v>0</v>
      </c>
      <c r="W86" s="3">
        <f t="shared" si="12"/>
        <v>0</v>
      </c>
      <c r="X86" s="3">
        <f t="shared" si="12"/>
        <v>0</v>
      </c>
      <c r="Y86" s="475" t="e">
        <f t="shared" si="13"/>
        <v>#DIV/0!</v>
      </c>
    </row>
    <row r="87" spans="1:28" ht="13.8" thickBot="1">
      <c r="A87" s="10" t="s">
        <v>169</v>
      </c>
      <c r="B87" s="465" t="s">
        <v>59</v>
      </c>
      <c r="C87" s="363">
        <v>4</v>
      </c>
      <c r="D87" s="95">
        <v>2</v>
      </c>
      <c r="E87" s="95">
        <v>0</v>
      </c>
      <c r="F87" s="95">
        <v>0</v>
      </c>
      <c r="G87" s="95">
        <v>40</v>
      </c>
      <c r="H87" s="95">
        <v>0</v>
      </c>
      <c r="I87" s="95">
        <v>6</v>
      </c>
      <c r="J87" s="95">
        <v>4</v>
      </c>
      <c r="K87" s="95"/>
      <c r="L87" s="95">
        <v>0</v>
      </c>
      <c r="M87" s="95">
        <v>40</v>
      </c>
      <c r="N87" s="95">
        <v>0</v>
      </c>
      <c r="O87" s="95">
        <v>0</v>
      </c>
      <c r="P87" s="3">
        <v>6</v>
      </c>
      <c r="R87" s="475">
        <f t="shared" si="7"/>
        <v>0.66666666666666663</v>
      </c>
      <c r="S87" s="3">
        <f t="shared" si="8"/>
        <v>40</v>
      </c>
      <c r="T87" s="3">
        <f t="shared" si="9"/>
        <v>6</v>
      </c>
      <c r="U87" s="3">
        <f t="shared" si="10"/>
        <v>46</v>
      </c>
      <c r="V87" s="3">
        <f t="shared" si="11"/>
        <v>10</v>
      </c>
      <c r="W87" s="3">
        <f t="shared" si="12"/>
        <v>6</v>
      </c>
      <c r="X87" s="3">
        <f t="shared" si="12"/>
        <v>4</v>
      </c>
      <c r="Y87" s="475">
        <f t="shared" si="13"/>
        <v>1</v>
      </c>
      <c r="Z87" s="3">
        <v>15</v>
      </c>
      <c r="AA87" s="3">
        <v>8</v>
      </c>
    </row>
    <row r="88" spans="1:28" ht="13.8" thickBot="1">
      <c r="A88" s="10" t="s">
        <v>125</v>
      </c>
      <c r="B88" s="465"/>
      <c r="C88" s="366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R88" s="475" t="e">
        <f t="shared" si="7"/>
        <v>#DIV/0!</v>
      </c>
      <c r="S88" s="3">
        <f t="shared" si="8"/>
        <v>0</v>
      </c>
      <c r="T88" s="3">
        <f t="shared" si="9"/>
        <v>0</v>
      </c>
      <c r="U88" s="3">
        <f t="shared" si="10"/>
        <v>0</v>
      </c>
      <c r="V88" s="3">
        <f t="shared" si="11"/>
        <v>0</v>
      </c>
      <c r="W88" s="3">
        <f t="shared" si="12"/>
        <v>0</v>
      </c>
      <c r="X88" s="3">
        <f t="shared" si="12"/>
        <v>0</v>
      </c>
      <c r="Y88" s="475" t="e">
        <f t="shared" si="13"/>
        <v>#DIV/0!</v>
      </c>
    </row>
    <row r="89" spans="1:28" ht="13.8" thickBot="1">
      <c r="A89" s="10" t="s">
        <v>109</v>
      </c>
      <c r="B89" s="465" t="s">
        <v>156</v>
      </c>
      <c r="C89" s="358">
        <v>344</v>
      </c>
      <c r="D89" s="95">
        <v>2327</v>
      </c>
      <c r="E89" s="95">
        <v>10</v>
      </c>
      <c r="F89" s="95">
        <v>915</v>
      </c>
      <c r="G89" s="95">
        <v>3332</v>
      </c>
      <c r="H89" s="95">
        <v>2</v>
      </c>
      <c r="I89" s="95">
        <v>539</v>
      </c>
      <c r="J89" s="95">
        <v>1145</v>
      </c>
      <c r="K89" s="95">
        <v>357</v>
      </c>
      <c r="L89" s="95">
        <v>733</v>
      </c>
      <c r="M89" s="95">
        <v>919</v>
      </c>
      <c r="N89" s="95">
        <v>133</v>
      </c>
      <c r="O89" s="95">
        <v>417</v>
      </c>
      <c r="P89" s="3">
        <v>2940</v>
      </c>
      <c r="R89" s="475">
        <f t="shared" si="7"/>
        <v>0.42707944796717645</v>
      </c>
      <c r="S89" s="3">
        <f t="shared" si="8"/>
        <v>4249</v>
      </c>
      <c r="T89" s="3">
        <f t="shared" si="9"/>
        <v>2681</v>
      </c>
      <c r="U89" s="3">
        <f t="shared" si="10"/>
        <v>4409</v>
      </c>
      <c r="V89" s="3">
        <f t="shared" si="11"/>
        <v>2774</v>
      </c>
      <c r="W89" s="3">
        <f t="shared" si="12"/>
        <v>160</v>
      </c>
      <c r="X89" s="3">
        <f t="shared" si="12"/>
        <v>93</v>
      </c>
      <c r="Y89" s="475">
        <f t="shared" si="13"/>
        <v>0.21628618498470228</v>
      </c>
      <c r="Z89" s="3">
        <v>0</v>
      </c>
      <c r="AA89" s="3">
        <v>6</v>
      </c>
    </row>
    <row r="90" spans="1:28">
      <c r="B90" s="465"/>
      <c r="C90" s="356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R90" s="475" t="e">
        <f t="shared" si="7"/>
        <v>#DIV/0!</v>
      </c>
      <c r="S90" s="3">
        <f t="shared" si="8"/>
        <v>0</v>
      </c>
      <c r="T90" s="3">
        <f t="shared" si="9"/>
        <v>0</v>
      </c>
      <c r="U90" s="3">
        <f t="shared" si="10"/>
        <v>0</v>
      </c>
      <c r="V90" s="3">
        <f t="shared" si="11"/>
        <v>0</v>
      </c>
      <c r="W90" s="3">
        <f t="shared" si="12"/>
        <v>0</v>
      </c>
      <c r="X90" s="3">
        <f t="shared" si="12"/>
        <v>0</v>
      </c>
      <c r="Y90" s="475" t="e">
        <f t="shared" si="13"/>
        <v>#DIV/0!</v>
      </c>
    </row>
    <row r="91" spans="1:28" ht="13.8" thickBot="1">
      <c r="A91" s="10" t="s">
        <v>107</v>
      </c>
      <c r="B91" s="465" t="s">
        <v>197</v>
      </c>
      <c r="C91" s="460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R91" s="475" t="e">
        <f t="shared" si="7"/>
        <v>#DIV/0!</v>
      </c>
      <c r="S91" s="3">
        <f t="shared" si="8"/>
        <v>0</v>
      </c>
      <c r="T91" s="3">
        <f t="shared" si="9"/>
        <v>0</v>
      </c>
      <c r="U91" s="3">
        <f t="shared" si="10"/>
        <v>0</v>
      </c>
      <c r="V91" s="3">
        <f t="shared" si="11"/>
        <v>0</v>
      </c>
      <c r="W91" s="3">
        <f t="shared" si="12"/>
        <v>0</v>
      </c>
      <c r="X91" s="3">
        <f t="shared" si="12"/>
        <v>0</v>
      </c>
      <c r="Y91" s="475" t="e">
        <f t="shared" si="13"/>
        <v>#DIV/0!</v>
      </c>
    </row>
    <row r="92" spans="1:28">
      <c r="B92" s="541"/>
      <c r="C92" s="356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R92" s="475"/>
      <c r="Y92" s="475"/>
    </row>
    <row r="93" spans="1:28" ht="13.8" thickBot="1">
      <c r="A93" s="10" t="s">
        <v>133</v>
      </c>
      <c r="B93" s="465" t="s">
        <v>62</v>
      </c>
      <c r="C93" s="363">
        <v>40</v>
      </c>
      <c r="D93" s="95">
        <v>0</v>
      </c>
      <c r="E93" s="95">
        <v>0</v>
      </c>
      <c r="F93" s="95">
        <v>52</v>
      </c>
      <c r="G93" s="95">
        <v>0</v>
      </c>
      <c r="H93" s="95">
        <v>0</v>
      </c>
      <c r="I93" s="95">
        <v>244</v>
      </c>
      <c r="J93" s="95">
        <v>205</v>
      </c>
      <c r="K93" s="95">
        <v>45</v>
      </c>
      <c r="L93" s="95">
        <v>40</v>
      </c>
      <c r="M93" s="95">
        <v>45</v>
      </c>
      <c r="N93" s="95">
        <v>3</v>
      </c>
      <c r="O93" s="95">
        <v>17</v>
      </c>
      <c r="P93" s="3">
        <v>6</v>
      </c>
      <c r="R93" s="475">
        <f t="shared" si="7"/>
        <v>5.125</v>
      </c>
      <c r="S93" s="3">
        <f t="shared" si="8"/>
        <v>52</v>
      </c>
      <c r="T93" s="3">
        <f t="shared" si="9"/>
        <v>40</v>
      </c>
      <c r="U93" s="3">
        <f t="shared" si="10"/>
        <v>71</v>
      </c>
      <c r="V93" s="3">
        <f t="shared" si="11"/>
        <v>534</v>
      </c>
      <c r="W93" s="3">
        <f t="shared" si="12"/>
        <v>19</v>
      </c>
      <c r="X93" s="3">
        <f t="shared" si="12"/>
        <v>494</v>
      </c>
      <c r="Y93" s="475">
        <f t="shared" si="13"/>
        <v>0.86538461538461542</v>
      </c>
      <c r="Z93" s="3">
        <v>417</v>
      </c>
      <c r="AA93" s="89">
        <v>2940</v>
      </c>
      <c r="AB93" s="89"/>
    </row>
    <row r="94" spans="1:28" ht="15.6" thickBot="1">
      <c r="B94" s="12"/>
      <c r="C94" s="359"/>
      <c r="D94" s="12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5"/>
      <c r="R94" s="475" t="e">
        <f t="shared" si="7"/>
        <v>#DIV/0!</v>
      </c>
      <c r="S94" s="3">
        <f t="shared" si="8"/>
        <v>0</v>
      </c>
      <c r="T94" s="3">
        <f t="shared" si="9"/>
        <v>0</v>
      </c>
      <c r="U94" s="3">
        <f t="shared" si="10"/>
        <v>0</v>
      </c>
      <c r="V94" s="3">
        <f t="shared" si="11"/>
        <v>0</v>
      </c>
      <c r="W94" s="3">
        <f t="shared" si="12"/>
        <v>0</v>
      </c>
      <c r="X94" s="3">
        <f t="shared" si="12"/>
        <v>0</v>
      </c>
      <c r="Y94" s="475" t="e">
        <f t="shared" si="13"/>
        <v>#DIV/0!</v>
      </c>
    </row>
    <row r="95" spans="1:28">
      <c r="A95" s="3"/>
      <c r="B95" s="13" t="s">
        <v>63</v>
      </c>
      <c r="C95" s="55">
        <f t="shared" ref="C95:P95" si="14">SUM(C9:C93)</f>
        <v>14925</v>
      </c>
      <c r="D95" s="55">
        <f t="shared" si="14"/>
        <v>17789</v>
      </c>
      <c r="E95" s="55">
        <f t="shared" si="14"/>
        <v>3372</v>
      </c>
      <c r="F95" s="55">
        <f t="shared" si="14"/>
        <v>22740</v>
      </c>
      <c r="G95" s="55">
        <f t="shared" si="14"/>
        <v>19453</v>
      </c>
      <c r="H95" s="55">
        <f t="shared" si="14"/>
        <v>4068</v>
      </c>
      <c r="I95" s="55">
        <f t="shared" si="14"/>
        <v>16083</v>
      </c>
      <c r="J95" s="55">
        <f t="shared" si="14"/>
        <v>10148</v>
      </c>
      <c r="K95" s="55">
        <f t="shared" si="14"/>
        <v>4331</v>
      </c>
      <c r="L95" s="55">
        <f t="shared" si="14"/>
        <v>6800</v>
      </c>
      <c r="M95" s="55">
        <f t="shared" si="14"/>
        <v>21643</v>
      </c>
      <c r="N95" s="55">
        <f t="shared" si="14"/>
        <v>1207</v>
      </c>
      <c r="O95" s="55">
        <f t="shared" si="14"/>
        <v>2344</v>
      </c>
      <c r="P95" s="55">
        <f t="shared" si="14"/>
        <v>20474</v>
      </c>
      <c r="Q95" s="474"/>
      <c r="S95" s="3">
        <f t="shared" si="8"/>
        <v>46261</v>
      </c>
      <c r="T95" s="3">
        <f t="shared" si="9"/>
        <v>36086</v>
      </c>
      <c r="U95" s="3">
        <f t="shared" si="10"/>
        <v>45668</v>
      </c>
      <c r="V95" s="3">
        <f t="shared" si="11"/>
        <v>37362</v>
      </c>
      <c r="W95" s="3">
        <f t="shared" si="12"/>
        <v>-593</v>
      </c>
      <c r="X95" s="3">
        <f t="shared" si="12"/>
        <v>1276</v>
      </c>
      <c r="Y95" s="475">
        <f t="shared" si="13"/>
        <v>0.46784548539806747</v>
      </c>
    </row>
    <row r="96" spans="1:28">
      <c r="A96" s="3"/>
      <c r="B96" s="473"/>
      <c r="C96" s="474"/>
      <c r="D96" s="474"/>
      <c r="E96" s="474"/>
      <c r="F96" s="474"/>
      <c r="G96" s="474"/>
      <c r="H96" s="474"/>
      <c r="I96" s="474"/>
      <c r="J96" s="487">
        <f>J95/SUM(C95:E95)</f>
        <v>0.28121709250124705</v>
      </c>
      <c r="K96" s="474"/>
      <c r="L96" s="474"/>
      <c r="M96" s="474"/>
      <c r="N96" s="474"/>
      <c r="O96" s="474"/>
      <c r="P96" s="474"/>
      <c r="Q96" s="474"/>
    </row>
    <row r="97" spans="1:25" s="509" customFormat="1">
      <c r="A97" s="507"/>
      <c r="B97" s="508"/>
      <c r="E97" s="510"/>
      <c r="H97" s="510"/>
      <c r="K97" s="510"/>
      <c r="O97" s="510"/>
      <c r="R97" s="3"/>
      <c r="S97" s="3"/>
      <c r="T97" s="3"/>
      <c r="U97" s="3"/>
      <c r="V97" s="3"/>
      <c r="W97" s="3"/>
      <c r="X97" s="3"/>
      <c r="Y97" s="3"/>
    </row>
    <row r="98" spans="1:25">
      <c r="B98" s="499"/>
      <c r="C98" s="3"/>
      <c r="E98" s="501">
        <f>E95/(SUM(C95:E95))</f>
        <v>9.3443440669511726E-2</v>
      </c>
      <c r="H98" s="501">
        <f>H95/(SUM(F95:H95))</f>
        <v>8.7935842286158972E-2</v>
      </c>
      <c r="J98" s="511"/>
      <c r="K98" s="501">
        <f>K95/(SUM(I95:L95))</f>
        <v>0.1159199186339061</v>
      </c>
      <c r="O98" s="501">
        <f>O95/(SUM(M95:P95))</f>
        <v>5.1326968555662607E-2</v>
      </c>
    </row>
    <row r="99" spans="1:25">
      <c r="D99" s="57"/>
      <c r="E99" s="639">
        <f>E66/E95</f>
        <v>0</v>
      </c>
      <c r="F99" s="640"/>
      <c r="G99" s="631"/>
      <c r="H99" s="631"/>
      <c r="I99" s="631"/>
      <c r="J99" s="631"/>
      <c r="K99" s="631"/>
      <c r="L99" s="631"/>
      <c r="M99" s="631"/>
      <c r="N99" s="631"/>
      <c r="O99" s="631"/>
      <c r="P99" s="631"/>
      <c r="Q99" s="471"/>
    </row>
    <row r="100" spans="1:25">
      <c r="D100" s="57"/>
    </row>
    <row r="104" spans="1:25">
      <c r="D104" s="57"/>
    </row>
  </sheetData>
  <mergeCells count="8">
    <mergeCell ref="I2:L2"/>
    <mergeCell ref="M2:P2"/>
    <mergeCell ref="E99:P99"/>
    <mergeCell ref="B1:B2"/>
    <mergeCell ref="C1:H1"/>
    <mergeCell ref="I1:P1"/>
    <mergeCell ref="C2:E2"/>
    <mergeCell ref="F2:H2"/>
  </mergeCells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2013-05-26T14:54:19Z</dcterms:created>
  <dcterms:modified xsi:type="dcterms:W3CDTF">2013-05-26T14:54:48Z</dcterms:modified>
</cp:coreProperties>
</file>