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isa\Reader\"/>
    </mc:Choice>
  </mc:AlternateContent>
  <bookViews>
    <workbookView xWindow="120" yWindow="48" windowWidth="15180" windowHeight="5220" tabRatio="413" firstSheet="22" activeTab="25"/>
  </bookViews>
  <sheets>
    <sheet name="2006-1" sheetId="23" r:id="rId1"/>
    <sheet name="2007-1" sheetId="24" r:id="rId2"/>
    <sheet name="2008-1" sheetId="25" r:id="rId3"/>
    <sheet name="2009-1" sheetId="8" r:id="rId4"/>
    <sheet name="2010-1" sheetId="7" r:id="rId5"/>
    <sheet name="2011-1" sheetId="6" r:id="rId6"/>
    <sheet name="2012-1" sheetId="1" r:id="rId7"/>
    <sheet name="2013-1" sheetId="10" r:id="rId8"/>
    <sheet name="2006-2" sheetId="26" r:id="rId9"/>
    <sheet name="2007-2" sheetId="27" r:id="rId10"/>
    <sheet name="2008-2" sheetId="28" r:id="rId11"/>
    <sheet name="2009-2" sheetId="17" r:id="rId12"/>
    <sheet name="2010-2" sheetId="11" r:id="rId13"/>
    <sheet name="2011-2" sheetId="13" state="hidden" r:id="rId14"/>
    <sheet name="2012-2" sheetId="14" r:id="rId15"/>
    <sheet name="2013-2" sheetId="16" state="hidden" r:id="rId16"/>
    <sheet name="2006-3" sheetId="29" r:id="rId17"/>
    <sheet name="2007-3" sheetId="30" r:id="rId18"/>
    <sheet name="2008-3" sheetId="31" state="hidden" r:id="rId19"/>
    <sheet name="2009-3" sheetId="18" state="hidden" r:id="rId20"/>
    <sheet name="2010-3" sheetId="19" state="hidden" r:id="rId21"/>
    <sheet name="2011-3" sheetId="20" state="hidden" r:id="rId22"/>
    <sheet name="2012-3" sheetId="22" r:id="rId23"/>
    <sheet name="2013-3" sheetId="21" state="hidden" r:id="rId24"/>
    <sheet name="all" sheetId="9" r:id="rId25"/>
    <sheet name="Notes" sheetId="35" r:id="rId26"/>
    <sheet name="monthly" sheetId="34" r:id="rId27"/>
  </sheets>
  <calcPr calcId="152511"/>
</workbook>
</file>

<file path=xl/calcChain.xml><?xml version="1.0" encoding="utf-8"?>
<calcChain xmlns="http://schemas.openxmlformats.org/spreadsheetml/2006/main">
  <c r="F14" i="22" l="1"/>
  <c r="H10" i="9"/>
  <c r="I10" i="9"/>
  <c r="J10" i="9"/>
  <c r="K10" i="9"/>
  <c r="L10" i="9"/>
  <c r="G65" i="9"/>
  <c r="F65" i="9"/>
  <c r="E65" i="9" s="1"/>
  <c r="D65" i="9" s="1"/>
  <c r="C65" i="9" s="1"/>
  <c r="B65" i="9" s="1"/>
  <c r="E55" i="9"/>
  <c r="D55" i="9" s="1"/>
  <c r="C55" i="9" s="1"/>
  <c r="B55" i="9" s="1"/>
  <c r="E50" i="9"/>
  <c r="D50" i="9" s="1"/>
  <c r="C50" i="9" s="1"/>
  <c r="B50" i="9" s="1"/>
  <c r="E33" i="9"/>
  <c r="D33" i="9" s="1"/>
  <c r="C33" i="9" s="1"/>
  <c r="B33" i="9" s="1"/>
  <c r="B38" i="9"/>
  <c r="C38" i="9"/>
  <c r="D38" i="9"/>
  <c r="E38" i="9"/>
  <c r="E13" i="26"/>
  <c r="K65" i="9"/>
  <c r="L65" i="9"/>
  <c r="L55" i="9"/>
  <c r="L50" i="9"/>
  <c r="L44" i="9"/>
  <c r="L38" i="9"/>
  <c r="L33" i="9"/>
  <c r="F15" i="22"/>
  <c r="G15" i="22"/>
  <c r="F16" i="22"/>
  <c r="G16" i="22"/>
  <c r="F17" i="22"/>
  <c r="G17" i="22"/>
  <c r="F18" i="22"/>
  <c r="G18" i="22"/>
  <c r="F19" i="22"/>
  <c r="G19" i="22"/>
  <c r="F20" i="22"/>
  <c r="G20" i="22"/>
  <c r="F21" i="22"/>
  <c r="G21" i="22"/>
  <c r="F22" i="22"/>
  <c r="G22" i="22"/>
  <c r="F23" i="22"/>
  <c r="G23" i="22"/>
  <c r="F24" i="22"/>
  <c r="G24" i="22"/>
  <c r="F25" i="22"/>
  <c r="G25" i="22"/>
  <c r="F26" i="22"/>
  <c r="G26" i="22"/>
  <c r="F27" i="22"/>
  <c r="G27" i="22"/>
  <c r="F28" i="22"/>
  <c r="G28" i="22"/>
  <c r="F29" i="22"/>
  <c r="G29" i="22"/>
  <c r="F30" i="22"/>
  <c r="G30" i="22"/>
  <c r="F31" i="22"/>
  <c r="G31" i="22"/>
  <c r="F32" i="22"/>
  <c r="G32" i="22"/>
  <c r="F33" i="22"/>
  <c r="G33" i="22"/>
  <c r="F34" i="22"/>
  <c r="G34" i="22"/>
  <c r="F35" i="22"/>
  <c r="G35" i="22"/>
  <c r="F36" i="22"/>
  <c r="G36" i="22"/>
  <c r="F37" i="22"/>
  <c r="G37" i="22"/>
  <c r="F38" i="22"/>
  <c r="G38" i="22"/>
  <c r="F39" i="22"/>
  <c r="G39" i="22"/>
  <c r="F40" i="22"/>
  <c r="G40" i="22"/>
  <c r="F41" i="22"/>
  <c r="G41" i="22"/>
  <c r="F42" i="22"/>
  <c r="G42" i="22"/>
  <c r="F43" i="22"/>
  <c r="G43" i="22"/>
  <c r="F44" i="22"/>
  <c r="G44" i="22"/>
  <c r="F45" i="22"/>
  <c r="G45" i="22"/>
  <c r="F46" i="22"/>
  <c r="G46" i="22"/>
  <c r="F47" i="22"/>
  <c r="G47" i="22"/>
  <c r="F48" i="22"/>
  <c r="G48" i="22"/>
  <c r="F49" i="22"/>
  <c r="G49" i="22"/>
  <c r="F50" i="22"/>
  <c r="G50" i="22"/>
  <c r="F51" i="22"/>
  <c r="G51" i="22"/>
  <c r="F52" i="22"/>
  <c r="G52" i="22"/>
  <c r="F53" i="22"/>
  <c r="G53" i="22"/>
  <c r="F54" i="22"/>
  <c r="G54" i="22"/>
  <c r="F55" i="22"/>
  <c r="G55" i="22"/>
  <c r="F56" i="22"/>
  <c r="G56" i="22"/>
  <c r="F57" i="22"/>
  <c r="G57" i="22"/>
  <c r="F58" i="22"/>
  <c r="G58" i="22"/>
  <c r="F59" i="22"/>
  <c r="G59" i="22"/>
  <c r="F60" i="22"/>
  <c r="G60" i="22"/>
  <c r="F61" i="22"/>
  <c r="G61" i="22"/>
  <c r="F62" i="22"/>
  <c r="G62" i="22"/>
  <c r="F63" i="22"/>
  <c r="G63" i="22"/>
  <c r="F64" i="22"/>
  <c r="G64" i="22"/>
  <c r="F65" i="22"/>
  <c r="G65" i="22"/>
  <c r="F66" i="22"/>
  <c r="G66" i="22"/>
  <c r="F67" i="22"/>
  <c r="G67" i="22"/>
  <c r="F68" i="22"/>
  <c r="G68" i="22"/>
  <c r="F69" i="22"/>
  <c r="G69" i="22"/>
  <c r="F70" i="22"/>
  <c r="G70" i="22"/>
  <c r="F71" i="22"/>
  <c r="G71" i="22"/>
  <c r="F72" i="22"/>
  <c r="G72" i="22"/>
  <c r="G14" i="22"/>
  <c r="F8" i="20" l="1"/>
  <c r="G8" i="20"/>
  <c r="F9" i="20"/>
  <c r="G9" i="20"/>
  <c r="F17" i="20"/>
  <c r="G17" i="20"/>
  <c r="F18" i="20"/>
  <c r="G18" i="20"/>
  <c r="F19" i="20"/>
  <c r="G19" i="20"/>
  <c r="F20" i="20"/>
  <c r="G20" i="20"/>
  <c r="F21" i="20"/>
  <c r="G21" i="20"/>
  <c r="F22" i="20"/>
  <c r="G22" i="20"/>
  <c r="F42" i="20"/>
  <c r="G42" i="20"/>
  <c r="F43" i="20"/>
  <c r="G43" i="20"/>
  <c r="F44" i="20"/>
  <c r="G44" i="20"/>
  <c r="F45" i="20"/>
  <c r="G45"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16" i="19"/>
  <c r="G16" i="19"/>
  <c r="F17" i="19"/>
  <c r="G17" i="19"/>
  <c r="F18" i="19"/>
  <c r="G18" i="19"/>
  <c r="F19" i="19"/>
  <c r="G19" i="19"/>
  <c r="F20" i="19"/>
  <c r="G20" i="19"/>
  <c r="F21" i="19"/>
  <c r="G21" i="19"/>
  <c r="F40" i="19"/>
  <c r="G40" i="19"/>
  <c r="F41" i="19"/>
  <c r="G41" i="19"/>
  <c r="F42" i="19"/>
  <c r="G42" i="19"/>
  <c r="F51" i="19"/>
  <c r="G51" i="19"/>
  <c r="F52" i="19"/>
  <c r="G52" i="19"/>
  <c r="F53" i="19"/>
  <c r="G53" i="19"/>
  <c r="F54" i="19"/>
  <c r="G54" i="19"/>
  <c r="F55" i="19"/>
  <c r="G55" i="19"/>
  <c r="F56" i="19"/>
  <c r="G56" i="19"/>
  <c r="F57" i="19"/>
  <c r="G57" i="19"/>
  <c r="F58" i="19"/>
  <c r="G58" i="19"/>
  <c r="F59" i="19"/>
  <c r="G59" i="19"/>
  <c r="F60" i="19"/>
  <c r="G60" i="19"/>
  <c r="F61" i="19"/>
  <c r="G61" i="19"/>
  <c r="F62" i="19"/>
  <c r="G62" i="19"/>
  <c r="F63" i="19"/>
  <c r="G63" i="19"/>
  <c r="F64" i="19"/>
  <c r="G64" i="19"/>
  <c r="F65" i="19"/>
  <c r="G65" i="19"/>
  <c r="G8" i="19"/>
  <c r="F8" i="19"/>
  <c r="L66" i="9" l="1"/>
  <c r="L67" i="9" s="1"/>
  <c r="K66" i="9"/>
  <c r="J66" i="9"/>
  <c r="J67" i="9" s="1"/>
  <c r="J65" i="9"/>
  <c r="J64" i="9"/>
  <c r="K67" i="9"/>
  <c r="I66" i="9"/>
  <c r="I65" i="9"/>
  <c r="I64" i="9"/>
  <c r="H64" i="9"/>
  <c r="H65" i="9"/>
  <c r="H66" i="9"/>
  <c r="L47" i="9"/>
  <c r="K47" i="9"/>
  <c r="J47" i="9"/>
  <c r="I47" i="9"/>
  <c r="H47" i="9"/>
  <c r="G47" i="9"/>
  <c r="F47" i="9"/>
  <c r="E47" i="9"/>
  <c r="D47" i="9"/>
  <c r="C47" i="9"/>
  <c r="B47" i="9"/>
  <c r="L30" i="9"/>
  <c r="K30" i="9"/>
  <c r="J30" i="9"/>
  <c r="I30" i="9"/>
  <c r="H30" i="9"/>
  <c r="G30" i="9"/>
  <c r="F30" i="9"/>
  <c r="E30" i="9"/>
  <c r="D30" i="9"/>
  <c r="C30" i="9"/>
  <c r="B30" i="9"/>
  <c r="L15" i="9"/>
  <c r="K15" i="9"/>
  <c r="J15" i="9"/>
  <c r="I15" i="9"/>
  <c r="H15" i="9"/>
  <c r="G15" i="9"/>
  <c r="F15" i="9"/>
  <c r="E15" i="9"/>
  <c r="D15" i="9"/>
  <c r="C15" i="9"/>
  <c r="B15" i="9"/>
  <c r="C9" i="9"/>
  <c r="D9" i="9"/>
  <c r="E9" i="9"/>
  <c r="F9" i="9"/>
  <c r="G9" i="9"/>
  <c r="H9" i="9"/>
  <c r="I9" i="9"/>
  <c r="J9" i="9"/>
  <c r="K9" i="9"/>
  <c r="L9" i="9"/>
  <c r="B9" i="9"/>
  <c r="H45" i="9"/>
  <c r="H44" i="9"/>
  <c r="H43" i="9"/>
  <c r="M22" i="31"/>
  <c r="N22" i="31"/>
  <c r="O22" i="31"/>
  <c r="J22" i="31" s="1"/>
  <c r="L22" i="31"/>
  <c r="I23" i="31"/>
  <c r="J23" i="31"/>
  <c r="I24" i="31"/>
  <c r="J24" i="31"/>
  <c r="I25" i="31"/>
  <c r="J25" i="31"/>
  <c r="I26" i="31"/>
  <c r="J26" i="31"/>
  <c r="I27" i="31"/>
  <c r="J27" i="31"/>
  <c r="I28" i="31"/>
  <c r="J28" i="31"/>
  <c r="I29" i="31"/>
  <c r="J29" i="31"/>
  <c r="I30" i="31"/>
  <c r="J30" i="31"/>
  <c r="I31" i="31"/>
  <c r="J31" i="31"/>
  <c r="I32" i="31"/>
  <c r="J32" i="31"/>
  <c r="I4" i="31"/>
  <c r="J4" i="31"/>
  <c r="I5" i="31"/>
  <c r="J5" i="31"/>
  <c r="I6" i="31"/>
  <c r="J6" i="31"/>
  <c r="I7" i="31"/>
  <c r="J7" i="31"/>
  <c r="I8" i="31"/>
  <c r="J8" i="31"/>
  <c r="I9" i="31"/>
  <c r="J9" i="31"/>
  <c r="I10" i="31"/>
  <c r="J10" i="31"/>
  <c r="I11" i="31"/>
  <c r="J11" i="31"/>
  <c r="I12" i="31"/>
  <c r="J12" i="31"/>
  <c r="I13" i="31"/>
  <c r="J13" i="31"/>
  <c r="I14" i="31"/>
  <c r="J14" i="31"/>
  <c r="I15" i="31"/>
  <c r="J15" i="31"/>
  <c r="I16" i="31"/>
  <c r="J16" i="31"/>
  <c r="I17" i="31"/>
  <c r="J17" i="31"/>
  <c r="I18" i="31"/>
  <c r="J18" i="31"/>
  <c r="I19" i="31"/>
  <c r="J19" i="31"/>
  <c r="I20" i="31"/>
  <c r="J20" i="31"/>
  <c r="I21" i="31"/>
  <c r="J21" i="31"/>
  <c r="J3" i="31"/>
  <c r="I3" i="31"/>
  <c r="O21" i="31"/>
  <c r="O15" i="31"/>
  <c r="O13" i="31"/>
  <c r="O12" i="31"/>
  <c r="N21" i="31"/>
  <c r="N15" i="31"/>
  <c r="N13" i="31"/>
  <c r="N12" i="31"/>
  <c r="N5" i="31"/>
  <c r="O5" i="31"/>
  <c r="I13" i="9"/>
  <c r="I7" i="9"/>
  <c r="D3" i="9"/>
  <c r="E3" i="9" s="1"/>
  <c r="C3" i="9"/>
  <c r="I67" i="9"/>
  <c r="H67" i="9"/>
  <c r="A64" i="9"/>
  <c r="BP27" i="34"/>
  <c r="BR29" i="34"/>
  <c r="BT25" i="34"/>
  <c r="BR25" i="34"/>
  <c r="BQ25" i="34"/>
  <c r="BQ29" i="34"/>
  <c r="BU26" i="34"/>
  <c r="BO25" i="34"/>
  <c r="BU29" i="34"/>
  <c r="BS28" i="34"/>
  <c r="BT27" i="34"/>
  <c r="BT29" i="34"/>
  <c r="BP25" i="34"/>
  <c r="BO29" i="34"/>
  <c r="BT28" i="34"/>
  <c r="BR28" i="34"/>
  <c r="BQ27" i="34"/>
  <c r="BS26" i="34"/>
  <c r="BU28" i="34"/>
  <c r="BO28" i="34"/>
  <c r="BR26" i="34"/>
  <c r="BO26" i="34"/>
  <c r="BS25" i="34"/>
  <c r="BO27" i="34"/>
  <c r="BU25" i="34"/>
  <c r="BP29" i="34"/>
  <c r="BR27" i="34"/>
  <c r="BQ28" i="34"/>
  <c r="BS27" i="34"/>
  <c r="BP26" i="34"/>
  <c r="BQ26" i="34"/>
  <c r="BT26" i="34"/>
  <c r="BP28" i="34"/>
  <c r="BU27" i="34"/>
  <c r="BS29" i="34"/>
  <c r="H43" i="34" l="1"/>
  <c r="H41" i="34"/>
  <c r="H44" i="34"/>
  <c r="H42" i="34"/>
  <c r="H40" i="34"/>
  <c r="F3" i="9"/>
  <c r="G3" i="9" s="1"/>
  <c r="H3" i="9" s="1"/>
  <c r="I3" i="9" s="1"/>
  <c r="J3" i="9" s="1"/>
  <c r="K3" i="9" s="1"/>
  <c r="L3" i="9" s="1"/>
  <c r="EO10" i="34" l="1"/>
  <c r="EN10" i="34"/>
  <c r="EM10" i="34"/>
  <c r="EL10" i="34"/>
  <c r="EK10" i="34"/>
  <c r="EJ10" i="34"/>
  <c r="EI10" i="34"/>
  <c r="EH10" i="34"/>
  <c r="EG10" i="34"/>
  <c r="EF10" i="34"/>
  <c r="EE10" i="34"/>
  <c r="ED10" i="34"/>
  <c r="EC10" i="34"/>
  <c r="EB10" i="34"/>
  <c r="EA10" i="34"/>
  <c r="DZ10" i="34"/>
  <c r="DY10" i="34"/>
  <c r="DX10" i="34"/>
  <c r="DW10" i="34"/>
  <c r="DV10" i="34"/>
  <c r="DU10" i="34"/>
  <c r="DT10" i="34"/>
  <c r="DS10" i="34"/>
  <c r="DR10" i="34"/>
  <c r="DE10" i="34"/>
  <c r="DD10" i="34"/>
  <c r="DC10" i="34"/>
  <c r="DB10" i="34"/>
  <c r="DA10" i="34"/>
  <c r="CZ10" i="34"/>
  <c r="CY10" i="34"/>
  <c r="CX10" i="34"/>
  <c r="CW10" i="34"/>
  <c r="CV10" i="34"/>
  <c r="CU10" i="34"/>
  <c r="CT10" i="34"/>
  <c r="CS10" i="34"/>
  <c r="CR10" i="34"/>
  <c r="CQ10" i="34"/>
  <c r="CP10" i="34"/>
  <c r="CO10" i="34"/>
  <c r="CN10" i="34"/>
  <c r="CM10" i="34"/>
  <c r="CL10" i="34"/>
  <c r="CK10" i="34"/>
  <c r="CJ10" i="34"/>
  <c r="CI10" i="34"/>
  <c r="CH10" i="34"/>
  <c r="CG10" i="34"/>
  <c r="CF10" i="34"/>
  <c r="CE10" i="34"/>
  <c r="CD10" i="34"/>
  <c r="CC10" i="34"/>
  <c r="CB10" i="34"/>
  <c r="CA10" i="34"/>
  <c r="BZ10" i="34"/>
  <c r="BY10" i="34"/>
  <c r="BX10" i="34"/>
  <c r="BW10" i="34"/>
  <c r="BV10" i="34"/>
  <c r="BU10" i="34"/>
  <c r="BT10" i="34"/>
  <c r="BS10" i="34"/>
  <c r="BR10" i="34"/>
  <c r="BQ10" i="34"/>
  <c r="BP10" i="34"/>
  <c r="BO10" i="34"/>
  <c r="BN10" i="34"/>
  <c r="BM10" i="34"/>
  <c r="BL10" i="34"/>
  <c r="BK10" i="34"/>
  <c r="E76" i="31"/>
  <c r="E75" i="31"/>
  <c r="E72" i="31"/>
  <c r="D68" i="31"/>
  <c r="E68" i="31" s="1"/>
  <c r="E67" i="31"/>
  <c r="D66" i="31"/>
  <c r="C66" i="31"/>
  <c r="C68" i="31" s="1"/>
  <c r="E65" i="31"/>
  <c r="E64" i="31"/>
  <c r="E63" i="31"/>
  <c r="E62" i="31"/>
  <c r="E60" i="31"/>
  <c r="E59" i="31"/>
  <c r="D57" i="31"/>
  <c r="C57" i="31"/>
  <c r="E56" i="31"/>
  <c r="E55" i="31"/>
  <c r="E54" i="31"/>
  <c r="E53" i="31"/>
  <c r="D50" i="31"/>
  <c r="C50" i="31"/>
  <c r="E49" i="31"/>
  <c r="E48" i="31"/>
  <c r="E47" i="31"/>
  <c r="E46" i="31"/>
  <c r="D43" i="31"/>
  <c r="C43" i="31"/>
  <c r="E42" i="31"/>
  <c r="E41" i="31"/>
  <c r="E40" i="31"/>
  <c r="E39" i="31"/>
  <c r="E34" i="31"/>
  <c r="D32" i="31"/>
  <c r="G31" i="31" s="1"/>
  <c r="C32" i="31"/>
  <c r="F30" i="31" s="1"/>
  <c r="F31" i="31"/>
  <c r="E31" i="31"/>
  <c r="E30" i="31"/>
  <c r="F29" i="31"/>
  <c r="E29" i="31"/>
  <c r="E28" i="31"/>
  <c r="D26" i="31"/>
  <c r="C26" i="31"/>
  <c r="F24" i="31" s="1"/>
  <c r="E25" i="31"/>
  <c r="E24" i="31"/>
  <c r="E23" i="31"/>
  <c r="E22" i="31"/>
  <c r="D20" i="31"/>
  <c r="E20" i="31" s="1"/>
  <c r="C20" i="31"/>
  <c r="F19" i="31" s="1"/>
  <c r="E19" i="31"/>
  <c r="E18" i="31"/>
  <c r="E17" i="31"/>
  <c r="E16" i="31"/>
  <c r="D14" i="31"/>
  <c r="G10" i="31" s="1"/>
  <c r="C14" i="31"/>
  <c r="F13" i="31" s="1"/>
  <c r="E13" i="31"/>
  <c r="E12" i="31"/>
  <c r="E11" i="31"/>
  <c r="E10" i="31"/>
  <c r="E6" i="31"/>
  <c r="E76" i="28"/>
  <c r="E75" i="28"/>
  <c r="E72" i="28"/>
  <c r="E67" i="28"/>
  <c r="D66" i="28"/>
  <c r="D68" i="28" s="1"/>
  <c r="C66" i="28"/>
  <c r="F65" i="28"/>
  <c r="E65" i="28"/>
  <c r="E64" i="28"/>
  <c r="F63" i="28"/>
  <c r="E63" i="28"/>
  <c r="E62" i="28"/>
  <c r="E60" i="28"/>
  <c r="E59" i="28"/>
  <c r="D57" i="28"/>
  <c r="G56" i="28" s="1"/>
  <c r="C57" i="28"/>
  <c r="F54" i="28" s="1"/>
  <c r="F56" i="28"/>
  <c r="E56" i="28"/>
  <c r="G55" i="28"/>
  <c r="E55" i="28"/>
  <c r="G54" i="28"/>
  <c r="E54" i="28"/>
  <c r="F53" i="28"/>
  <c r="E53" i="28"/>
  <c r="D50" i="28"/>
  <c r="C50" i="28"/>
  <c r="F48" i="28" s="1"/>
  <c r="F49" i="28"/>
  <c r="E49" i="28"/>
  <c r="E48" i="28"/>
  <c r="F47" i="28"/>
  <c r="E47" i="28"/>
  <c r="E46" i="28"/>
  <c r="D43" i="28"/>
  <c r="C43" i="28"/>
  <c r="E42" i="28"/>
  <c r="E41" i="28"/>
  <c r="E40" i="28"/>
  <c r="E39" i="28"/>
  <c r="E34" i="28"/>
  <c r="E32" i="28"/>
  <c r="D32" i="28"/>
  <c r="C32" i="28"/>
  <c r="F28" i="28" s="1"/>
  <c r="G31" i="28"/>
  <c r="F31" i="28"/>
  <c r="E31" i="28"/>
  <c r="G30" i="28"/>
  <c r="F30" i="28"/>
  <c r="E30" i="28"/>
  <c r="G29" i="28"/>
  <c r="F29" i="28"/>
  <c r="E29" i="28"/>
  <c r="G28" i="28"/>
  <c r="E28" i="28"/>
  <c r="D26" i="28"/>
  <c r="C26" i="28"/>
  <c r="F25" i="28" s="1"/>
  <c r="E25" i="28"/>
  <c r="E24" i="28"/>
  <c r="E23" i="28"/>
  <c r="E22" i="28"/>
  <c r="D20" i="28"/>
  <c r="C20" i="28"/>
  <c r="E19" i="28"/>
  <c r="E18" i="28"/>
  <c r="E17" i="28"/>
  <c r="E16" i="28"/>
  <c r="D14" i="28"/>
  <c r="C14" i="28"/>
  <c r="F13" i="28" s="1"/>
  <c r="E13" i="28"/>
  <c r="E12" i="28"/>
  <c r="G11" i="28"/>
  <c r="E11" i="28"/>
  <c r="E10" i="28"/>
  <c r="E6" i="28"/>
  <c r="E76" i="26"/>
  <c r="E75" i="26"/>
  <c r="E72" i="26"/>
  <c r="E67" i="26"/>
  <c r="D66" i="26"/>
  <c r="D68" i="26" s="1"/>
  <c r="C66" i="26"/>
  <c r="F65" i="26" s="1"/>
  <c r="E65" i="26"/>
  <c r="E64" i="26"/>
  <c r="F63" i="26"/>
  <c r="E63" i="26"/>
  <c r="E62" i="26"/>
  <c r="E60" i="26"/>
  <c r="E59" i="26"/>
  <c r="D57" i="26"/>
  <c r="G56" i="26" s="1"/>
  <c r="C57" i="26"/>
  <c r="F54" i="26" s="1"/>
  <c r="F56" i="26"/>
  <c r="E56" i="26"/>
  <c r="G55" i="26"/>
  <c r="F55" i="26"/>
  <c r="E55" i="26"/>
  <c r="E54" i="26"/>
  <c r="F53" i="26"/>
  <c r="E53" i="26"/>
  <c r="D50" i="26"/>
  <c r="C50" i="26"/>
  <c r="F48" i="26" s="1"/>
  <c r="F49" i="26"/>
  <c r="E49" i="26"/>
  <c r="E48" i="26"/>
  <c r="F47" i="26"/>
  <c r="E47" i="26"/>
  <c r="E46" i="26"/>
  <c r="D43" i="26"/>
  <c r="C43" i="26"/>
  <c r="E42" i="26"/>
  <c r="E41" i="26"/>
  <c r="E40" i="26"/>
  <c r="E39" i="26"/>
  <c r="E34" i="26"/>
  <c r="D32" i="26"/>
  <c r="C32" i="26"/>
  <c r="F30" i="26" s="1"/>
  <c r="G31" i="26"/>
  <c r="E31" i="26"/>
  <c r="G30" i="26"/>
  <c r="E30" i="26"/>
  <c r="G29" i="26"/>
  <c r="E29" i="26"/>
  <c r="G28" i="26"/>
  <c r="E28" i="26"/>
  <c r="D26" i="26"/>
  <c r="C26" i="26"/>
  <c r="F25" i="26" s="1"/>
  <c r="E25" i="26"/>
  <c r="E24" i="26"/>
  <c r="E23" i="26"/>
  <c r="E22" i="26"/>
  <c r="D20" i="26"/>
  <c r="C20" i="26"/>
  <c r="E19" i="26"/>
  <c r="E18" i="26"/>
  <c r="E17" i="26"/>
  <c r="E16" i="26"/>
  <c r="D14" i="26"/>
  <c r="D33" i="26" s="1"/>
  <c r="D35" i="26" s="1"/>
  <c r="C14" i="26"/>
  <c r="F13" i="26" s="1"/>
  <c r="G13" i="26"/>
  <c r="G12" i="26"/>
  <c r="E12" i="26"/>
  <c r="E11" i="26"/>
  <c r="G10" i="26"/>
  <c r="E10" i="26"/>
  <c r="E6" i="26"/>
  <c r="E76" i="25"/>
  <c r="E75" i="25"/>
  <c r="E72" i="25"/>
  <c r="E67" i="25"/>
  <c r="D66" i="25"/>
  <c r="C66" i="25"/>
  <c r="F65" i="25"/>
  <c r="E65" i="25"/>
  <c r="F64" i="25"/>
  <c r="E64" i="25"/>
  <c r="F63" i="25"/>
  <c r="E63" i="25"/>
  <c r="F62" i="25"/>
  <c r="E62" i="25"/>
  <c r="E60" i="25"/>
  <c r="E59" i="25"/>
  <c r="E57" i="25"/>
  <c r="D57" i="25"/>
  <c r="C57" i="25"/>
  <c r="G56" i="25"/>
  <c r="F56" i="25"/>
  <c r="E56" i="25"/>
  <c r="G55" i="25"/>
  <c r="F55" i="25"/>
  <c r="E55" i="25"/>
  <c r="G54" i="25"/>
  <c r="F54" i="25"/>
  <c r="E54" i="25"/>
  <c r="G53" i="25"/>
  <c r="F53" i="25"/>
  <c r="E53" i="25"/>
  <c r="D50" i="25"/>
  <c r="C50" i="25"/>
  <c r="F49" i="25" s="1"/>
  <c r="E49" i="25"/>
  <c r="E48" i="25"/>
  <c r="E47" i="25"/>
  <c r="E46" i="25"/>
  <c r="D43" i="25"/>
  <c r="C43" i="25"/>
  <c r="E42" i="25"/>
  <c r="E41" i="25"/>
  <c r="E40" i="25"/>
  <c r="E39" i="25"/>
  <c r="E34" i="25"/>
  <c r="D32" i="25"/>
  <c r="G31" i="25" s="1"/>
  <c r="C32" i="25"/>
  <c r="F31" i="25"/>
  <c r="E31" i="25"/>
  <c r="G30" i="25"/>
  <c r="F30" i="25"/>
  <c r="E30" i="25"/>
  <c r="G29" i="25"/>
  <c r="F29" i="25"/>
  <c r="E29" i="25"/>
  <c r="F28" i="25"/>
  <c r="E28" i="25"/>
  <c r="D26" i="25"/>
  <c r="C26" i="25"/>
  <c r="F24" i="25" s="1"/>
  <c r="F25" i="25"/>
  <c r="E25" i="25"/>
  <c r="E24" i="25"/>
  <c r="F23" i="25"/>
  <c r="E23" i="25"/>
  <c r="E22" i="25"/>
  <c r="D20" i="25"/>
  <c r="C20" i="25"/>
  <c r="E19" i="25"/>
  <c r="E18" i="25"/>
  <c r="E17" i="25"/>
  <c r="E16" i="25"/>
  <c r="E14" i="25"/>
  <c r="D14" i="25"/>
  <c r="C14" i="25"/>
  <c r="F13" i="25" s="1"/>
  <c r="H13" i="25"/>
  <c r="G13" i="25"/>
  <c r="E13" i="25"/>
  <c r="H12" i="25"/>
  <c r="G12" i="25"/>
  <c r="E12" i="25"/>
  <c r="H11" i="25"/>
  <c r="G11" i="25"/>
  <c r="E11" i="25"/>
  <c r="H10" i="25"/>
  <c r="G10" i="25"/>
  <c r="E10" i="25"/>
  <c r="E6" i="25"/>
  <c r="C78" i="24"/>
  <c r="E76" i="24"/>
  <c r="E75" i="24"/>
  <c r="E72" i="24"/>
  <c r="C70" i="24"/>
  <c r="C74" i="24" s="1"/>
  <c r="C93" i="24" s="1"/>
  <c r="D68" i="24"/>
  <c r="E68" i="24" s="1"/>
  <c r="C68" i="24"/>
  <c r="E67" i="24"/>
  <c r="E66" i="24"/>
  <c r="D66" i="24"/>
  <c r="C66" i="24"/>
  <c r="F65" i="24" s="1"/>
  <c r="G65" i="24"/>
  <c r="E65" i="24"/>
  <c r="G64" i="24"/>
  <c r="E64" i="24"/>
  <c r="G63" i="24"/>
  <c r="E63" i="24"/>
  <c r="G62" i="24"/>
  <c r="E62" i="24"/>
  <c r="E60" i="24"/>
  <c r="E59" i="24"/>
  <c r="D57" i="24"/>
  <c r="E57" i="24" s="1"/>
  <c r="C57" i="24"/>
  <c r="F56" i="24" s="1"/>
  <c r="H56" i="24"/>
  <c r="E56" i="24"/>
  <c r="H55" i="24"/>
  <c r="E55" i="24"/>
  <c r="H54" i="24"/>
  <c r="E54" i="24"/>
  <c r="H53" i="24"/>
  <c r="E53" i="24"/>
  <c r="E50" i="24"/>
  <c r="D50" i="24"/>
  <c r="C50" i="24"/>
  <c r="F49" i="24" s="1"/>
  <c r="G49" i="24"/>
  <c r="E49" i="24"/>
  <c r="G48" i="24"/>
  <c r="E48" i="24"/>
  <c r="G47" i="24"/>
  <c r="E47" i="24"/>
  <c r="G46" i="24"/>
  <c r="E46" i="24"/>
  <c r="D43" i="24"/>
  <c r="C43" i="24"/>
  <c r="C79" i="24" s="1"/>
  <c r="F42" i="24"/>
  <c r="E42" i="24"/>
  <c r="F41" i="24"/>
  <c r="E41" i="24"/>
  <c r="F40" i="24"/>
  <c r="E40" i="24"/>
  <c r="G39" i="24"/>
  <c r="F39" i="24"/>
  <c r="E39" i="24"/>
  <c r="E34" i="24"/>
  <c r="D32" i="24"/>
  <c r="C32" i="24"/>
  <c r="E31" i="24"/>
  <c r="E30" i="24"/>
  <c r="E29" i="24"/>
  <c r="E28" i="24"/>
  <c r="E26" i="24"/>
  <c r="H23" i="24" s="1"/>
  <c r="D26" i="24"/>
  <c r="C26" i="24"/>
  <c r="F25" i="24" s="1"/>
  <c r="G25" i="24"/>
  <c r="E25" i="24"/>
  <c r="G24" i="24"/>
  <c r="E24" i="24"/>
  <c r="G23" i="24"/>
  <c r="E23" i="24"/>
  <c r="H22" i="24"/>
  <c r="G22" i="24"/>
  <c r="E22" i="24"/>
  <c r="D20" i="24"/>
  <c r="C20" i="24"/>
  <c r="F19" i="24"/>
  <c r="E19" i="24"/>
  <c r="F18" i="24"/>
  <c r="E18" i="24"/>
  <c r="G17" i="24"/>
  <c r="F17" i="24"/>
  <c r="E17" i="24"/>
  <c r="F16" i="24"/>
  <c r="E16" i="24"/>
  <c r="D14" i="24"/>
  <c r="C14" i="24"/>
  <c r="C33" i="24" s="1"/>
  <c r="F13" i="24"/>
  <c r="E13" i="24"/>
  <c r="E12" i="24"/>
  <c r="F11" i="24"/>
  <c r="E11" i="24"/>
  <c r="E10" i="24"/>
  <c r="E6" i="24"/>
  <c r="E76" i="23"/>
  <c r="E75" i="23"/>
  <c r="E72" i="23"/>
  <c r="D68" i="23"/>
  <c r="E67" i="23"/>
  <c r="D66" i="23"/>
  <c r="C66" i="23"/>
  <c r="F65" i="23"/>
  <c r="E65" i="23"/>
  <c r="E64" i="23"/>
  <c r="F63" i="23"/>
  <c r="E63" i="23"/>
  <c r="E62" i="23"/>
  <c r="E60" i="23"/>
  <c r="E59" i="23"/>
  <c r="D57" i="23"/>
  <c r="G56" i="23" s="1"/>
  <c r="C57" i="23"/>
  <c r="F56" i="23"/>
  <c r="E56" i="23"/>
  <c r="G55" i="23"/>
  <c r="F55" i="23"/>
  <c r="E55" i="23"/>
  <c r="G54" i="23"/>
  <c r="F54" i="23"/>
  <c r="E54" i="23"/>
  <c r="F53" i="23"/>
  <c r="E53" i="23"/>
  <c r="D50" i="23"/>
  <c r="C50" i="23"/>
  <c r="F48" i="23" s="1"/>
  <c r="F49" i="23"/>
  <c r="E49" i="23"/>
  <c r="E48" i="23"/>
  <c r="F47" i="23"/>
  <c r="E47" i="23"/>
  <c r="E46" i="23"/>
  <c r="D43" i="23"/>
  <c r="D78" i="23" s="1"/>
  <c r="C43" i="23"/>
  <c r="E42" i="23"/>
  <c r="E41" i="23"/>
  <c r="E40" i="23"/>
  <c r="E39" i="23"/>
  <c r="E34" i="23"/>
  <c r="E32" i="23"/>
  <c r="D32" i="23"/>
  <c r="C32" i="23"/>
  <c r="G31" i="23"/>
  <c r="F31" i="23"/>
  <c r="E31" i="23"/>
  <c r="G30" i="23"/>
  <c r="F30" i="23"/>
  <c r="E30" i="23"/>
  <c r="G29" i="23"/>
  <c r="F29" i="23"/>
  <c r="E29" i="23"/>
  <c r="G28" i="23"/>
  <c r="F28" i="23"/>
  <c r="E28" i="23"/>
  <c r="D26" i="23"/>
  <c r="C26" i="23"/>
  <c r="F25" i="23" s="1"/>
  <c r="E25" i="23"/>
  <c r="E24" i="23"/>
  <c r="E23" i="23"/>
  <c r="E22" i="23"/>
  <c r="D20" i="23"/>
  <c r="C20" i="23"/>
  <c r="E19" i="23"/>
  <c r="E18" i="23"/>
  <c r="E17" i="23"/>
  <c r="E16" i="23"/>
  <c r="E14" i="23"/>
  <c r="H12" i="23" s="1"/>
  <c r="D14" i="23"/>
  <c r="D33" i="23" s="1"/>
  <c r="D35" i="23" s="1"/>
  <c r="C14" i="23"/>
  <c r="F13" i="23" s="1"/>
  <c r="G13" i="23"/>
  <c r="E13" i="23"/>
  <c r="G12" i="23"/>
  <c r="E12" i="23"/>
  <c r="H11" i="23"/>
  <c r="G11" i="23"/>
  <c r="E11" i="23"/>
  <c r="H10" i="23"/>
  <c r="G10" i="23"/>
  <c r="E10" i="23"/>
  <c r="E6" i="23"/>
  <c r="D78" i="26" l="1"/>
  <c r="G54" i="26"/>
  <c r="F29" i="26"/>
  <c r="F28" i="26"/>
  <c r="F31" i="26"/>
  <c r="E32" i="26"/>
  <c r="H30" i="26" s="1"/>
  <c r="E14" i="26"/>
  <c r="H12" i="26" s="1"/>
  <c r="G11" i="26"/>
  <c r="H11" i="26"/>
  <c r="F55" i="28"/>
  <c r="D33" i="28"/>
  <c r="D35" i="28" s="1"/>
  <c r="G12" i="28"/>
  <c r="E14" i="28"/>
  <c r="H12" i="28" s="1"/>
  <c r="D78" i="28"/>
  <c r="G10" i="28"/>
  <c r="G13" i="28"/>
  <c r="F28" i="31"/>
  <c r="G12" i="31"/>
  <c r="D33" i="31"/>
  <c r="G66" i="31" s="1"/>
  <c r="E50" i="31"/>
  <c r="E14" i="31"/>
  <c r="H13" i="31" s="1"/>
  <c r="E26" i="31"/>
  <c r="H22" i="31" s="1"/>
  <c r="G11" i="31"/>
  <c r="G13" i="31"/>
  <c r="D78" i="31"/>
  <c r="E57" i="31"/>
  <c r="H24" i="31"/>
  <c r="D35" i="31"/>
  <c r="H18" i="31"/>
  <c r="H17" i="31"/>
  <c r="H19" i="31"/>
  <c r="H16" i="31"/>
  <c r="H25" i="31"/>
  <c r="H12" i="31"/>
  <c r="F23" i="31"/>
  <c r="F25" i="31"/>
  <c r="G28" i="31"/>
  <c r="G30" i="31"/>
  <c r="E32" i="31"/>
  <c r="C79" i="31"/>
  <c r="F16" i="31"/>
  <c r="F17" i="31"/>
  <c r="F18" i="31"/>
  <c r="G22" i="31"/>
  <c r="G23" i="31"/>
  <c r="G24" i="31"/>
  <c r="G25" i="31"/>
  <c r="C33" i="31"/>
  <c r="F66" i="31" s="1"/>
  <c r="F39" i="31"/>
  <c r="F40" i="31"/>
  <c r="F41" i="31"/>
  <c r="F42" i="31"/>
  <c r="E66" i="31"/>
  <c r="C81" i="31" s="1"/>
  <c r="C70" i="31"/>
  <c r="C74" i="31" s="1"/>
  <c r="C93" i="31" s="1"/>
  <c r="C78" i="31"/>
  <c r="D79" i="31"/>
  <c r="F22" i="31"/>
  <c r="G29" i="31"/>
  <c r="F10" i="31"/>
  <c r="F11" i="31"/>
  <c r="F12" i="31"/>
  <c r="G16" i="31"/>
  <c r="G17" i="31"/>
  <c r="G18" i="31"/>
  <c r="G19" i="31"/>
  <c r="G39" i="31"/>
  <c r="G40" i="31"/>
  <c r="G41" i="31"/>
  <c r="G42" i="31"/>
  <c r="E43" i="31"/>
  <c r="D70" i="31"/>
  <c r="H18" i="28"/>
  <c r="H42" i="28"/>
  <c r="D82" i="28"/>
  <c r="D80" i="28"/>
  <c r="H31" i="28"/>
  <c r="H30" i="28"/>
  <c r="H29" i="28"/>
  <c r="H28" i="28"/>
  <c r="F42" i="28"/>
  <c r="F41" i="28"/>
  <c r="F40" i="28"/>
  <c r="F39" i="28"/>
  <c r="H49" i="28"/>
  <c r="F22" i="28"/>
  <c r="F24" i="28"/>
  <c r="E26" i="28"/>
  <c r="H24" i="28" s="1"/>
  <c r="G25" i="28"/>
  <c r="G24" i="28"/>
  <c r="G23" i="28"/>
  <c r="G22" i="28"/>
  <c r="C68" i="28"/>
  <c r="C79" i="28" s="1"/>
  <c r="H13" i="28"/>
  <c r="F19" i="28"/>
  <c r="F18" i="28"/>
  <c r="F17" i="28"/>
  <c r="F16" i="28"/>
  <c r="H25" i="28"/>
  <c r="G53" i="28"/>
  <c r="E57" i="28"/>
  <c r="F62" i="28"/>
  <c r="F64" i="28"/>
  <c r="E66" i="28"/>
  <c r="G65" i="28"/>
  <c r="G64" i="28"/>
  <c r="G63" i="28"/>
  <c r="G62" i="28"/>
  <c r="E20" i="28"/>
  <c r="H16" i="28" s="1"/>
  <c r="F23" i="28"/>
  <c r="F46" i="28"/>
  <c r="E50" i="28"/>
  <c r="H47" i="28" s="1"/>
  <c r="G49" i="28"/>
  <c r="G48" i="28"/>
  <c r="G47" i="28"/>
  <c r="G46" i="28"/>
  <c r="H63" i="28"/>
  <c r="G66" i="28"/>
  <c r="D83" i="28"/>
  <c r="C33" i="28"/>
  <c r="F66" i="28" s="1"/>
  <c r="D79" i="28"/>
  <c r="F10" i="28"/>
  <c r="F11" i="28"/>
  <c r="F12" i="28"/>
  <c r="G16" i="28"/>
  <c r="G17" i="28"/>
  <c r="G18" i="28"/>
  <c r="G19" i="28"/>
  <c r="G39" i="28"/>
  <c r="G40" i="28"/>
  <c r="G41" i="28"/>
  <c r="G42" i="28"/>
  <c r="E43" i="28"/>
  <c r="H41" i="28" s="1"/>
  <c r="D70" i="28"/>
  <c r="H18" i="26"/>
  <c r="H16" i="26"/>
  <c r="D82" i="26"/>
  <c r="D80" i="26"/>
  <c r="H28" i="26"/>
  <c r="F42" i="26"/>
  <c r="F41" i="26"/>
  <c r="F40" i="26"/>
  <c r="F39" i="26"/>
  <c r="H49" i="26"/>
  <c r="F22" i="26"/>
  <c r="F24" i="26"/>
  <c r="E26" i="26"/>
  <c r="H22" i="26" s="1"/>
  <c r="G25" i="26"/>
  <c r="G24" i="26"/>
  <c r="G23" i="26"/>
  <c r="G22" i="26"/>
  <c r="C68" i="26"/>
  <c r="C70" i="26" s="1"/>
  <c r="C74" i="26" s="1"/>
  <c r="C93" i="26" s="1"/>
  <c r="H13" i="26"/>
  <c r="F19" i="26"/>
  <c r="F18" i="26"/>
  <c r="F17" i="26"/>
  <c r="F16" i="26"/>
  <c r="H46" i="26"/>
  <c r="G53" i="26"/>
  <c r="E57" i="26"/>
  <c r="F62" i="26"/>
  <c r="F64" i="26"/>
  <c r="E66" i="26"/>
  <c r="H63" i="26" s="1"/>
  <c r="G65" i="26"/>
  <c r="G64" i="26"/>
  <c r="G63" i="26"/>
  <c r="G62" i="26"/>
  <c r="E20" i="26"/>
  <c r="F23" i="26"/>
  <c r="F46" i="26"/>
  <c r="E50" i="26"/>
  <c r="H47" i="26" s="1"/>
  <c r="G49" i="26"/>
  <c r="G48" i="26"/>
  <c r="G47" i="26"/>
  <c r="G46" i="26"/>
  <c r="G66" i="26"/>
  <c r="D83" i="26"/>
  <c r="C33" i="26"/>
  <c r="D79" i="26"/>
  <c r="F10" i="26"/>
  <c r="F11" i="26"/>
  <c r="F12" i="26"/>
  <c r="G16" i="26"/>
  <c r="G17" i="26"/>
  <c r="G18" i="26"/>
  <c r="G19" i="26"/>
  <c r="G39" i="26"/>
  <c r="G40" i="26"/>
  <c r="G41" i="26"/>
  <c r="G42" i="26"/>
  <c r="E43" i="26"/>
  <c r="H40" i="26" s="1"/>
  <c r="D70" i="26"/>
  <c r="H41" i="25"/>
  <c r="H42" i="25"/>
  <c r="H39" i="25"/>
  <c r="H40" i="25"/>
  <c r="F19" i="25"/>
  <c r="F18" i="25"/>
  <c r="F17" i="25"/>
  <c r="F16" i="25"/>
  <c r="H48" i="25"/>
  <c r="H56" i="25"/>
  <c r="H55" i="25"/>
  <c r="H54" i="25"/>
  <c r="H53" i="25"/>
  <c r="C81" i="25"/>
  <c r="E66" i="25"/>
  <c r="G65" i="25"/>
  <c r="G64" i="25"/>
  <c r="G63" i="25"/>
  <c r="G62" i="25"/>
  <c r="E20" i="25"/>
  <c r="F46" i="25"/>
  <c r="F48" i="25"/>
  <c r="E50" i="25"/>
  <c r="H47" i="25" s="1"/>
  <c r="G49" i="25"/>
  <c r="G48" i="25"/>
  <c r="G47" i="25"/>
  <c r="G46" i="25"/>
  <c r="H63" i="25"/>
  <c r="H65" i="25"/>
  <c r="D33" i="25"/>
  <c r="G28" i="25"/>
  <c r="E32" i="25"/>
  <c r="C78" i="25"/>
  <c r="C70" i="25"/>
  <c r="C74" i="25" s="1"/>
  <c r="C93" i="25" s="1"/>
  <c r="F42" i="25"/>
  <c r="F41" i="25"/>
  <c r="F40" i="25"/>
  <c r="F39" i="25"/>
  <c r="C79" i="25"/>
  <c r="H49" i="25"/>
  <c r="F22" i="25"/>
  <c r="E26" i="25"/>
  <c r="H25" i="25" s="1"/>
  <c r="G25" i="25"/>
  <c r="G24" i="25"/>
  <c r="G23" i="25"/>
  <c r="G22" i="25"/>
  <c r="F47" i="25"/>
  <c r="H62" i="25"/>
  <c r="H64" i="25"/>
  <c r="C68" i="25"/>
  <c r="D68" i="25"/>
  <c r="E68" i="25" s="1"/>
  <c r="C33" i="25"/>
  <c r="F10" i="25"/>
  <c r="F11" i="25"/>
  <c r="F12" i="25"/>
  <c r="G16" i="25"/>
  <c r="G17" i="25"/>
  <c r="G18" i="25"/>
  <c r="G19" i="25"/>
  <c r="G39" i="25"/>
  <c r="G40" i="25"/>
  <c r="G41" i="25"/>
  <c r="G42" i="25"/>
  <c r="E43" i="25"/>
  <c r="C77" i="24"/>
  <c r="F66" i="24"/>
  <c r="C35" i="24"/>
  <c r="D33" i="24"/>
  <c r="C81" i="24"/>
  <c r="H65" i="24"/>
  <c r="H64" i="24"/>
  <c r="H63" i="24"/>
  <c r="H62" i="24"/>
  <c r="H10" i="24"/>
  <c r="G16" i="24"/>
  <c r="E20" i="24"/>
  <c r="H25" i="24"/>
  <c r="F31" i="24"/>
  <c r="F30" i="24"/>
  <c r="F29" i="24"/>
  <c r="F28" i="24"/>
  <c r="H49" i="24"/>
  <c r="H48" i="24"/>
  <c r="H47" i="24"/>
  <c r="H46" i="24"/>
  <c r="F10" i="24"/>
  <c r="F12" i="24"/>
  <c r="E14" i="24"/>
  <c r="H12" i="24" s="1"/>
  <c r="G13" i="24"/>
  <c r="G12" i="24"/>
  <c r="G11" i="24"/>
  <c r="G10" i="24"/>
  <c r="G19" i="24"/>
  <c r="H24" i="24"/>
  <c r="E32" i="24"/>
  <c r="D83" i="24"/>
  <c r="D78" i="24"/>
  <c r="D70" i="24"/>
  <c r="E43" i="24"/>
  <c r="G42" i="24"/>
  <c r="G41" i="24"/>
  <c r="G40" i="24"/>
  <c r="D79" i="24"/>
  <c r="H11" i="24"/>
  <c r="H13" i="24"/>
  <c r="G18" i="24"/>
  <c r="C83" i="24"/>
  <c r="F53" i="24"/>
  <c r="F54" i="24"/>
  <c r="F55" i="24"/>
  <c r="F22" i="24"/>
  <c r="F23" i="24"/>
  <c r="F24" i="24"/>
  <c r="G28" i="24"/>
  <c r="G29" i="24"/>
  <c r="G30" i="24"/>
  <c r="G31" i="24"/>
  <c r="F46" i="24"/>
  <c r="F47" i="24"/>
  <c r="F48" i="24"/>
  <c r="G53" i="24"/>
  <c r="G54" i="24"/>
  <c r="G55" i="24"/>
  <c r="G56" i="24"/>
  <c r="F62" i="24"/>
  <c r="F63" i="24"/>
  <c r="F64" i="24"/>
  <c r="H40" i="23"/>
  <c r="H18" i="23"/>
  <c r="H41" i="23"/>
  <c r="H42" i="23"/>
  <c r="H16" i="23"/>
  <c r="H39" i="23"/>
  <c r="D82" i="23"/>
  <c r="D80" i="23"/>
  <c r="H22" i="23"/>
  <c r="H24" i="23"/>
  <c r="H31" i="23"/>
  <c r="H30" i="23"/>
  <c r="H29" i="23"/>
  <c r="H28" i="23"/>
  <c r="C78" i="23"/>
  <c r="C70" i="23"/>
  <c r="C74" i="23" s="1"/>
  <c r="C93" i="23" s="1"/>
  <c r="F42" i="23"/>
  <c r="F41" i="23"/>
  <c r="F40" i="23"/>
  <c r="F39" i="23"/>
  <c r="C79" i="23"/>
  <c r="H49" i="23"/>
  <c r="F22" i="23"/>
  <c r="F24" i="23"/>
  <c r="E26" i="23"/>
  <c r="G25" i="23"/>
  <c r="G24" i="23"/>
  <c r="G23" i="23"/>
  <c r="G22" i="23"/>
  <c r="H64" i="23"/>
  <c r="C68" i="23"/>
  <c r="E68" i="23"/>
  <c r="H13" i="23"/>
  <c r="F19" i="23"/>
  <c r="F18" i="23"/>
  <c r="F17" i="23"/>
  <c r="F16" i="23"/>
  <c r="H23" i="23"/>
  <c r="H25" i="23"/>
  <c r="H46" i="23"/>
  <c r="G53" i="23"/>
  <c r="E57" i="23"/>
  <c r="F62" i="23"/>
  <c r="F64" i="23"/>
  <c r="E66" i="23"/>
  <c r="G65" i="23"/>
  <c r="G64" i="23"/>
  <c r="G63" i="23"/>
  <c r="G62" i="23"/>
  <c r="E20" i="23"/>
  <c r="F23" i="23"/>
  <c r="F46" i="23"/>
  <c r="E50" i="23"/>
  <c r="H47" i="23" s="1"/>
  <c r="G49" i="23"/>
  <c r="G48" i="23"/>
  <c r="G47" i="23"/>
  <c r="G46" i="23"/>
  <c r="H63" i="23"/>
  <c r="H65" i="23"/>
  <c r="G66" i="23"/>
  <c r="D83" i="23"/>
  <c r="C33" i="23"/>
  <c r="D79" i="23"/>
  <c r="F10" i="23"/>
  <c r="F11" i="23"/>
  <c r="F12" i="23"/>
  <c r="G16" i="23"/>
  <c r="G17" i="23"/>
  <c r="G18" i="23"/>
  <c r="G19" i="23"/>
  <c r="G39" i="23"/>
  <c r="G40" i="23"/>
  <c r="G41" i="23"/>
  <c r="G42" i="23"/>
  <c r="E43" i="23"/>
  <c r="D70" i="23"/>
  <c r="X21" i="34"/>
  <c r="W18" i="34"/>
  <c r="D21" i="34"/>
  <c r="C18" i="34"/>
  <c r="AF18" i="34"/>
  <c r="E18" i="34"/>
  <c r="BK17" i="34"/>
  <c r="AF17" i="34"/>
  <c r="BG20" i="34"/>
  <c r="BF17" i="34"/>
  <c r="AM20" i="34"/>
  <c r="AL17" i="34"/>
  <c r="AI17" i="34"/>
  <c r="I17" i="34"/>
  <c r="K16" i="34"/>
  <c r="AJ24" i="34"/>
  <c r="AN22" i="34"/>
  <c r="C23" i="34"/>
  <c r="X23" i="34"/>
  <c r="BP24" i="34"/>
  <c r="BS19" i="34"/>
  <c r="BS23" i="34"/>
  <c r="AV21" i="34"/>
  <c r="BQ19" i="34"/>
  <c r="BQ23" i="34"/>
  <c r="AM24" i="34"/>
  <c r="S23" i="34"/>
  <c r="M16" i="34"/>
  <c r="R21" i="34"/>
  <c r="AD18" i="34"/>
  <c r="AW18" i="34"/>
  <c r="AM17" i="34"/>
  <c r="AQ17" i="34"/>
  <c r="BM22" i="34"/>
  <c r="AO19" i="34"/>
  <c r="D16" i="34"/>
  <c r="BD22" i="34"/>
  <c r="BO20" i="34"/>
  <c r="K17" i="34"/>
  <c r="AG22" i="34"/>
  <c r="Z18" i="34"/>
  <c r="BD23" i="34"/>
  <c r="BF24" i="34"/>
  <c r="AS22" i="34"/>
  <c r="AE17" i="34"/>
  <c r="H23" i="34"/>
  <c r="AY16" i="34"/>
  <c r="J21" i="34"/>
  <c r="Q18" i="34"/>
  <c r="H21" i="34"/>
  <c r="AR22" i="34"/>
  <c r="D20" i="34"/>
  <c r="AB16" i="34"/>
  <c r="AD24" i="34"/>
  <c r="AK22" i="34"/>
  <c r="C17" i="34"/>
  <c r="J18" i="34"/>
  <c r="AM16" i="34"/>
  <c r="I24" i="34"/>
  <c r="AG17" i="34"/>
  <c r="BA20" i="34"/>
  <c r="P22" i="34"/>
  <c r="AS17" i="34"/>
  <c r="G21" i="34"/>
  <c r="BR16" i="34"/>
  <c r="AK19" i="34"/>
  <c r="C22" i="34"/>
  <c r="BT24" i="34"/>
  <c r="AF20" i="34"/>
  <c r="N21" i="34"/>
  <c r="BT22" i="34"/>
  <c r="BJ18" i="34"/>
  <c r="AA21" i="34"/>
  <c r="G24" i="34"/>
  <c r="M19" i="34"/>
  <c r="AZ21" i="34"/>
  <c r="AF24" i="34"/>
  <c r="AO16" i="34"/>
  <c r="R16" i="34"/>
  <c r="BQ18" i="34"/>
  <c r="BV16" i="34"/>
  <c r="BC18" i="34"/>
  <c r="AH20" i="34"/>
  <c r="T17" i="34"/>
  <c r="N22" i="34"/>
  <c r="Q21" i="34"/>
  <c r="AI23" i="34"/>
  <c r="AB22" i="34"/>
  <c r="AR19" i="34"/>
  <c r="S24" i="34"/>
  <c r="U21" i="34"/>
  <c r="AU18" i="34"/>
  <c r="L20" i="34"/>
  <c r="L21" i="34"/>
  <c r="B22" i="34"/>
  <c r="AJ17" i="34"/>
  <c r="BJ23" i="34"/>
  <c r="G23" i="34"/>
  <c r="BC24" i="34"/>
  <c r="AD23" i="34"/>
  <c r="AK20" i="34"/>
  <c r="BU23" i="34"/>
  <c r="AX16" i="34"/>
  <c r="BJ16" i="34"/>
  <c r="B23" i="34"/>
  <c r="AL19" i="34"/>
  <c r="AD17" i="34"/>
  <c r="BU20" i="34"/>
  <c r="I16" i="34"/>
  <c r="AR17" i="34"/>
  <c r="AC24" i="34"/>
  <c r="X16" i="34"/>
  <c r="AA20" i="34"/>
  <c r="Q24" i="34"/>
  <c r="AJ23" i="34"/>
  <c r="BJ19" i="34"/>
  <c r="AO23" i="34"/>
  <c r="K20" i="34"/>
  <c r="BB16" i="34"/>
  <c r="BH18" i="34"/>
  <c r="AJ18" i="34"/>
  <c r="AQ24" i="34"/>
  <c r="P16" i="34"/>
  <c r="BM17" i="34"/>
  <c r="AI16" i="34"/>
  <c r="AX24" i="34"/>
  <c r="Y17" i="34"/>
  <c r="BR22" i="34"/>
  <c r="B18" i="34"/>
  <c r="T18" i="34"/>
  <c r="P21" i="34"/>
  <c r="BG23" i="34"/>
  <c r="F17" i="34"/>
  <c r="AU24" i="34"/>
  <c r="H17" i="34"/>
  <c r="BC17" i="34"/>
  <c r="S20" i="34"/>
  <c r="BN23" i="34"/>
  <c r="AW21" i="34"/>
  <c r="BJ24" i="34"/>
  <c r="U20" i="34"/>
  <c r="X17" i="34"/>
  <c r="AG18" i="34"/>
  <c r="AQ23" i="34"/>
  <c r="N18" i="34"/>
  <c r="V22" i="34"/>
  <c r="AM22" i="34"/>
  <c r="BF21" i="34"/>
  <c r="BE24" i="34"/>
  <c r="BC22" i="34"/>
  <c r="C21" i="34"/>
  <c r="BN24" i="34"/>
  <c r="AN24" i="34"/>
  <c r="AK23" i="34"/>
  <c r="BR24" i="34"/>
  <c r="BT19" i="34"/>
  <c r="I19" i="34"/>
  <c r="BA19" i="34"/>
  <c r="AX21" i="34"/>
  <c r="L19" i="34"/>
  <c r="AQ16" i="34"/>
  <c r="AV18" i="34"/>
  <c r="M18" i="34"/>
  <c r="AX20" i="34"/>
  <c r="D23" i="34"/>
  <c r="BO17" i="34"/>
  <c r="I21" i="34"/>
  <c r="BI19" i="34"/>
  <c r="BA16" i="34"/>
  <c r="BR23" i="34"/>
  <c r="AP23" i="34"/>
  <c r="BO19" i="34"/>
  <c r="L22" i="34"/>
  <c r="X22" i="34"/>
  <c r="BO16" i="34"/>
  <c r="T19" i="34"/>
  <c r="AF16" i="34"/>
  <c r="K19" i="34"/>
  <c r="AL22" i="34"/>
  <c r="AY21" i="34"/>
  <c r="BB21" i="34"/>
  <c r="AJ21" i="34"/>
  <c r="AW19" i="34"/>
  <c r="AA17" i="34"/>
  <c r="Y20" i="34"/>
  <c r="D17" i="34"/>
  <c r="AK21" i="34"/>
  <c r="AN18" i="34"/>
  <c r="AL18" i="34"/>
  <c r="BO22" i="34"/>
  <c r="R22" i="34"/>
  <c r="AS16" i="34"/>
  <c r="AV22" i="34"/>
  <c r="BC16" i="34"/>
  <c r="AE22" i="34"/>
  <c r="BK19" i="34"/>
  <c r="BD17" i="34"/>
  <c r="BR17" i="34"/>
  <c r="AF23" i="34"/>
  <c r="BL22" i="34"/>
  <c r="BQ21" i="34"/>
  <c r="Q19" i="34"/>
  <c r="BD24" i="34"/>
  <c r="BD19" i="34"/>
  <c r="BM20" i="34"/>
  <c r="M23" i="34"/>
  <c r="AH16" i="34"/>
  <c r="AE24" i="34"/>
  <c r="P17" i="34"/>
  <c r="AW16" i="34"/>
  <c r="U19" i="34"/>
  <c r="AU22" i="34"/>
  <c r="AP22" i="34"/>
  <c r="O19" i="34"/>
  <c r="AP19" i="34"/>
  <c r="P20" i="34"/>
  <c r="BR20" i="34"/>
  <c r="AN23" i="34"/>
  <c r="BB17" i="34"/>
  <c r="BH16" i="34"/>
  <c r="BN20" i="34"/>
  <c r="BI22" i="34"/>
  <c r="X20" i="34"/>
  <c r="BO18" i="34"/>
  <c r="O16" i="34"/>
  <c r="J19" i="34"/>
  <c r="S16" i="34"/>
  <c r="BN17" i="34"/>
  <c r="AS18" i="34"/>
  <c r="T24" i="34"/>
  <c r="B20" i="34"/>
  <c r="BC23" i="34"/>
  <c r="D24" i="34"/>
  <c r="X18" i="34"/>
  <c r="C24" i="34"/>
  <c r="Z24" i="34"/>
  <c r="BO24" i="34"/>
  <c r="Q20" i="34"/>
  <c r="AC16" i="34"/>
  <c r="AP20" i="34"/>
  <c r="AQ21" i="34"/>
  <c r="BU18" i="34"/>
  <c r="AZ20" i="34"/>
  <c r="AG16" i="34"/>
  <c r="BT16" i="34"/>
  <c r="I20" i="34"/>
  <c r="BQ24" i="34"/>
  <c r="Y19" i="34"/>
  <c r="BE16" i="34"/>
  <c r="N23" i="34"/>
  <c r="G18" i="34"/>
  <c r="BP18" i="34"/>
  <c r="BM23" i="34"/>
  <c r="I23" i="34"/>
  <c r="AP18" i="34"/>
  <c r="U23" i="34"/>
  <c r="O18" i="34"/>
  <c r="AU20" i="34"/>
  <c r="U17" i="34"/>
  <c r="AB17" i="34"/>
  <c r="AV16" i="34"/>
  <c r="BI16" i="34"/>
  <c r="Z21" i="34"/>
  <c r="BJ20" i="34"/>
  <c r="AY24" i="34"/>
  <c r="B24" i="34"/>
  <c r="BI17" i="34"/>
  <c r="AD16" i="34"/>
  <c r="BJ21" i="34"/>
  <c r="BF23" i="34"/>
  <c r="O17" i="34"/>
  <c r="BR19" i="34"/>
  <c r="AB20" i="34"/>
  <c r="BS17" i="34"/>
  <c r="BL19" i="34"/>
  <c r="X24" i="34"/>
  <c r="BF16" i="34"/>
  <c r="BQ22" i="34"/>
  <c r="BC21" i="34"/>
  <c r="V16" i="34"/>
  <c r="AT19" i="34"/>
  <c r="AR23" i="34"/>
  <c r="BN21" i="34"/>
  <c r="V23" i="34"/>
  <c r="AL20" i="34"/>
  <c r="Z20" i="34"/>
  <c r="AW20" i="34"/>
  <c r="BM19" i="34"/>
  <c r="C16" i="34"/>
  <c r="AQ19" i="34"/>
  <c r="AD22" i="34"/>
  <c r="Z16" i="34"/>
  <c r="AZ18" i="34"/>
  <c r="P18" i="34"/>
  <c r="BW16" i="34"/>
  <c r="F20" i="34"/>
  <c r="G17" i="34"/>
  <c r="AZ23" i="34"/>
  <c r="BM16" i="34"/>
  <c r="S18" i="34"/>
  <c r="BH17" i="34"/>
  <c r="AF22" i="34"/>
  <c r="BS18" i="34"/>
  <c r="W20" i="34"/>
  <c r="V20" i="34"/>
  <c r="AO20" i="34"/>
  <c r="BC19" i="34"/>
  <c r="T16" i="34"/>
  <c r="K22" i="34"/>
  <c r="AX23" i="34"/>
  <c r="BQ16" i="34"/>
  <c r="BD16" i="34"/>
  <c r="Q23" i="34"/>
  <c r="AC18" i="34"/>
  <c r="AY23" i="34"/>
  <c r="AJ19" i="34"/>
  <c r="AO24" i="34"/>
  <c r="AB23" i="34"/>
  <c r="B16" i="34"/>
  <c r="W21" i="34"/>
  <c r="F16" i="34"/>
  <c r="AH23" i="34"/>
  <c r="BL16" i="34"/>
  <c r="AY22" i="34"/>
  <c r="AL24" i="34"/>
  <c r="AR16" i="34"/>
  <c r="K18" i="34"/>
  <c r="BF20" i="34"/>
  <c r="AE18" i="34"/>
  <c r="AE21" i="34"/>
  <c r="BK21" i="34"/>
  <c r="AV19" i="34"/>
  <c r="M17" i="34"/>
  <c r="V21" i="34"/>
  <c r="BL24" i="34"/>
  <c r="N20" i="34"/>
  <c r="J20" i="34"/>
  <c r="R20" i="34"/>
  <c r="C20" i="34"/>
  <c r="AM23" i="34"/>
  <c r="AV24" i="34"/>
  <c r="BG16" i="34"/>
  <c r="BT20" i="34"/>
  <c r="V24" i="34"/>
  <c r="BE19" i="34"/>
  <c r="BK18" i="34"/>
  <c r="AD20" i="34"/>
  <c r="BI20" i="34"/>
  <c r="V17" i="34"/>
  <c r="AR20" i="34"/>
  <c r="AM18" i="34"/>
  <c r="AA16" i="34"/>
  <c r="BT21" i="34"/>
  <c r="Y23" i="34"/>
  <c r="BN22" i="34"/>
  <c r="I18" i="34"/>
  <c r="AT17" i="34"/>
  <c r="E23" i="34"/>
  <c r="AA24" i="34"/>
  <c r="BK16" i="34"/>
  <c r="H22" i="34"/>
  <c r="BE18" i="34"/>
  <c r="N17" i="34"/>
  <c r="X19" i="34"/>
  <c r="AU23" i="34"/>
  <c r="AY18" i="34"/>
  <c r="BI18" i="34"/>
  <c r="W24" i="34"/>
  <c r="BO21" i="34"/>
  <c r="AK18" i="34"/>
  <c r="Y16" i="34"/>
  <c r="BU16" i="34"/>
  <c r="AS20" i="34"/>
  <c r="U24" i="34"/>
  <c r="M20" i="34"/>
  <c r="BS20" i="34"/>
  <c r="AM19" i="34"/>
  <c r="L16" i="34"/>
  <c r="AU17" i="34"/>
  <c r="BL18" i="34"/>
  <c r="BB24" i="34"/>
  <c r="Q17" i="34"/>
  <c r="BB20" i="34"/>
  <c r="BG17" i="34"/>
  <c r="J24" i="34"/>
  <c r="O21" i="34"/>
  <c r="L24" i="34"/>
  <c r="BI23" i="34"/>
  <c r="AS23" i="34"/>
  <c r="AT16" i="34"/>
  <c r="E16" i="34"/>
  <c r="AI24" i="34"/>
  <c r="BD21" i="34"/>
  <c r="BH24" i="34"/>
  <c r="S21" i="34"/>
  <c r="BN18" i="34"/>
  <c r="E19" i="34"/>
  <c r="BS22" i="34"/>
  <c r="BU17" i="34"/>
  <c r="H20" i="34"/>
  <c r="F18" i="34"/>
  <c r="AQ18" i="34"/>
  <c r="AA22" i="34"/>
  <c r="BI24" i="34"/>
  <c r="BS24" i="34"/>
  <c r="M21" i="34"/>
  <c r="O24" i="34"/>
  <c r="V19" i="34"/>
  <c r="AT21" i="34"/>
  <c r="P19" i="34"/>
  <c r="E17" i="34"/>
  <c r="AK17" i="34"/>
  <c r="AE16" i="34"/>
  <c r="BA23" i="34"/>
  <c r="W16" i="34"/>
  <c r="AL21" i="34"/>
  <c r="G20" i="34"/>
  <c r="BH22" i="34"/>
  <c r="AG24" i="34"/>
  <c r="AN20" i="34"/>
  <c r="M24" i="34"/>
  <c r="BT18" i="34"/>
  <c r="BP16" i="34"/>
  <c r="D19" i="34"/>
  <c r="AO18" i="34"/>
  <c r="Q16" i="34"/>
  <c r="AU21" i="34"/>
  <c r="AH22" i="34"/>
  <c r="AN19" i="34"/>
  <c r="AS24" i="34"/>
  <c r="AR18" i="34"/>
  <c r="AN21" i="34"/>
  <c r="AW22" i="34"/>
  <c r="AP21" i="34"/>
  <c r="K24" i="34"/>
  <c r="AB18" i="34"/>
  <c r="Y24" i="34"/>
  <c r="H16" i="34"/>
  <c r="K21" i="34"/>
  <c r="J23" i="34"/>
  <c r="G16" i="34"/>
  <c r="AC23" i="34"/>
  <c r="BF19" i="34"/>
  <c r="BU24" i="34"/>
  <c r="BB22" i="34"/>
  <c r="AY20" i="34"/>
  <c r="AE20" i="34"/>
  <c r="AK24" i="34"/>
  <c r="BP17" i="34"/>
  <c r="BA24" i="34"/>
  <c r="BN16" i="34"/>
  <c r="AH24" i="34"/>
  <c r="Y18" i="34"/>
  <c r="AC17" i="34"/>
  <c r="AW17" i="34"/>
  <c r="J17" i="34"/>
  <c r="H18" i="34"/>
  <c r="AT22" i="34"/>
  <c r="R17" i="34"/>
  <c r="BA21" i="34"/>
  <c r="Y21" i="34"/>
  <c r="BM21" i="34"/>
  <c r="AC21" i="34"/>
  <c r="AH18" i="34"/>
  <c r="AI20" i="34"/>
  <c r="J16" i="34"/>
  <c r="R19" i="34"/>
  <c r="AO21" i="34"/>
  <c r="BS16" i="34"/>
  <c r="R23" i="34"/>
  <c r="W17" i="34"/>
  <c r="BP22" i="34"/>
  <c r="O22" i="34"/>
  <c r="BT23" i="34"/>
  <c r="S22" i="34"/>
  <c r="BQ17" i="34"/>
  <c r="BK22" i="34"/>
  <c r="BG21" i="34"/>
  <c r="Z19" i="34"/>
  <c r="AZ22" i="34"/>
  <c r="AR21" i="34"/>
  <c r="BE21" i="34"/>
  <c r="Q22" i="34"/>
  <c r="W19" i="34"/>
  <c r="AE19" i="34"/>
  <c r="AY17" i="34"/>
  <c r="I22" i="34"/>
  <c r="AP24" i="34"/>
  <c r="BU19" i="34"/>
  <c r="BP20" i="34"/>
  <c r="T20" i="34"/>
  <c r="N16" i="34"/>
  <c r="AI18" i="34"/>
  <c r="E22" i="34"/>
  <c r="AC22" i="34"/>
  <c r="AY19" i="34"/>
  <c r="AG21" i="34"/>
  <c r="AH17" i="34"/>
  <c r="AX17" i="34"/>
  <c r="F19" i="34"/>
  <c r="AQ20" i="34"/>
  <c r="AT20" i="34"/>
  <c r="AL23" i="34"/>
  <c r="AE23" i="34"/>
  <c r="BE22" i="34"/>
  <c r="BH19" i="34"/>
  <c r="BA18" i="34"/>
  <c r="BF18" i="34"/>
  <c r="R24" i="34"/>
  <c r="AZ17" i="34"/>
  <c r="W22" i="34"/>
  <c r="AH19" i="34"/>
  <c r="AI21" i="34"/>
  <c r="BD20" i="34"/>
  <c r="BL23" i="34"/>
  <c r="W23" i="34"/>
  <c r="BS21" i="34"/>
  <c r="AO17" i="34"/>
  <c r="AQ22" i="34"/>
  <c r="AZ19" i="34"/>
  <c r="AA23" i="34"/>
  <c r="F22" i="34"/>
  <c r="AG19" i="34"/>
  <c r="BE17" i="34"/>
  <c r="BG18" i="34"/>
  <c r="N24" i="34"/>
  <c r="AL16" i="34"/>
  <c r="AX18" i="34"/>
  <c r="BT17" i="34"/>
  <c r="AJ22" i="34"/>
  <c r="BF22" i="34"/>
  <c r="E20" i="34"/>
  <c r="E21" i="34"/>
  <c r="BL21" i="34"/>
  <c r="B17" i="34"/>
  <c r="C19" i="34"/>
  <c r="AA18" i="34"/>
  <c r="Z17" i="34"/>
  <c r="AJ20" i="34"/>
  <c r="AC19" i="34"/>
  <c r="S19" i="34"/>
  <c r="L23" i="34"/>
  <c r="T22" i="34"/>
  <c r="AV17" i="34"/>
  <c r="R18" i="34"/>
  <c r="AU16" i="34"/>
  <c r="BG22" i="34"/>
  <c r="H19" i="34"/>
  <c r="AC20" i="34"/>
  <c r="AA19" i="34"/>
  <c r="BE23" i="34"/>
  <c r="AX19" i="34"/>
  <c r="BU21" i="34"/>
  <c r="AS19" i="34"/>
  <c r="F23" i="34"/>
  <c r="Z22" i="34"/>
  <c r="BL17" i="34"/>
  <c r="AS21" i="34"/>
  <c r="T21" i="34"/>
  <c r="AP17" i="34"/>
  <c r="BB19" i="34"/>
  <c r="BP19" i="34"/>
  <c r="BK23" i="34"/>
  <c r="BE20" i="34"/>
  <c r="AU19" i="34"/>
  <c r="AF19" i="34"/>
  <c r="O23" i="34"/>
  <c r="BB18" i="34"/>
  <c r="BB23" i="34"/>
  <c r="L17" i="34"/>
  <c r="BK20" i="34"/>
  <c r="BR21" i="34"/>
  <c r="BU22" i="34"/>
  <c r="P24" i="34"/>
  <c r="O20" i="34"/>
  <c r="BK24" i="34"/>
  <c r="BG19" i="34"/>
  <c r="F24" i="34"/>
  <c r="AW23" i="34"/>
  <c r="AV23" i="34"/>
  <c r="P23" i="34"/>
  <c r="AT23" i="34"/>
  <c r="T23" i="34"/>
  <c r="BO23" i="34"/>
  <c r="AF21" i="34"/>
  <c r="E24" i="34"/>
  <c r="BC20" i="34"/>
  <c r="L18" i="34"/>
  <c r="U22" i="34"/>
  <c r="AT24" i="34"/>
  <c r="B21" i="34"/>
  <c r="D22" i="34"/>
  <c r="BH21" i="34"/>
  <c r="BH20" i="34"/>
  <c r="D18" i="34"/>
  <c r="Z23" i="34"/>
  <c r="AB21" i="34"/>
  <c r="BP23" i="34"/>
  <c r="V18" i="34"/>
  <c r="AB19" i="34"/>
  <c r="BJ17" i="34"/>
  <c r="AD19" i="34"/>
  <c r="AZ24" i="34"/>
  <c r="BQ20" i="34"/>
  <c r="AP16" i="34"/>
  <c r="K23" i="34"/>
  <c r="S17" i="34"/>
  <c r="BL20" i="34"/>
  <c r="BA17" i="34"/>
  <c r="M22" i="34"/>
  <c r="AJ16" i="34"/>
  <c r="AN17" i="34"/>
  <c r="AZ16" i="34"/>
  <c r="AB24" i="34"/>
  <c r="BI21" i="34"/>
  <c r="BG24" i="34"/>
  <c r="AX22" i="34"/>
  <c r="BR18" i="34"/>
  <c r="N19" i="34"/>
  <c r="BM24" i="34"/>
  <c r="BA22" i="34"/>
  <c r="AG23" i="34"/>
  <c r="AT18" i="34"/>
  <c r="AD21" i="34"/>
  <c r="BP21" i="34"/>
  <c r="BH23" i="34"/>
  <c r="F21" i="34"/>
  <c r="AH21" i="34"/>
  <c r="AN16" i="34"/>
  <c r="H24" i="34"/>
  <c r="BJ22" i="34"/>
  <c r="AG20" i="34"/>
  <c r="AR24" i="34"/>
  <c r="J22" i="34"/>
  <c r="B19" i="34"/>
  <c r="BN19" i="34"/>
  <c r="AV20" i="34"/>
  <c r="G22" i="34"/>
  <c r="BM18" i="34"/>
  <c r="BD18" i="34"/>
  <c r="G19" i="34"/>
  <c r="U18" i="34"/>
  <c r="AI22" i="34"/>
  <c r="AI19" i="34"/>
  <c r="AO22" i="34"/>
  <c r="U16" i="34"/>
  <c r="AW24" i="34"/>
  <c r="AM21" i="34"/>
  <c r="Y22" i="34"/>
  <c r="AK16" i="34"/>
  <c r="D34" i="34" l="1"/>
  <c r="D39" i="9" s="1"/>
  <c r="D40" i="9" s="1"/>
  <c r="D5" i="9" s="1"/>
  <c r="E34" i="34"/>
  <c r="E39" i="9" s="1"/>
  <c r="E40" i="9" s="1"/>
  <c r="E5" i="9" s="1"/>
  <c r="E38" i="34"/>
  <c r="B37" i="34"/>
  <c r="B56" i="9" s="1"/>
  <c r="B57" i="9" s="1"/>
  <c r="B11" i="9" s="1"/>
  <c r="D37" i="34"/>
  <c r="D56" i="9" s="1"/>
  <c r="D57" i="9" s="1"/>
  <c r="D11" i="9" s="1"/>
  <c r="F35" i="34"/>
  <c r="F45" i="9" s="1"/>
  <c r="F34" i="34"/>
  <c r="F39" i="9" s="1"/>
  <c r="C34" i="34"/>
  <c r="C39" i="9" s="1"/>
  <c r="C40" i="9" s="1"/>
  <c r="C5" i="9" s="1"/>
  <c r="E37" i="34"/>
  <c r="E56" i="9" s="1"/>
  <c r="E57" i="9" s="1"/>
  <c r="E11" i="9" s="1"/>
  <c r="H33" i="34"/>
  <c r="F36" i="34"/>
  <c r="F51" i="9" s="1"/>
  <c r="C35" i="34"/>
  <c r="C45" i="9" s="1"/>
  <c r="C46" i="9" s="1"/>
  <c r="C6" i="9" s="1"/>
  <c r="F37" i="34"/>
  <c r="F56" i="9" s="1"/>
  <c r="C36" i="34"/>
  <c r="C51" i="9" s="1"/>
  <c r="C52" i="9" s="1"/>
  <c r="C10" i="9" s="1"/>
  <c r="B38" i="34"/>
  <c r="F38" i="34"/>
  <c r="D38" i="34"/>
  <c r="D36" i="34"/>
  <c r="D51" i="9" s="1"/>
  <c r="D52" i="9" s="1"/>
  <c r="D10" i="9" s="1"/>
  <c r="B39" i="34"/>
  <c r="B61" i="9" s="1"/>
  <c r="B62" i="9" s="1"/>
  <c r="B12" i="9" s="1"/>
  <c r="B13" i="9" s="1"/>
  <c r="B34" i="34"/>
  <c r="B39" i="9" s="1"/>
  <c r="B40" i="9" s="1"/>
  <c r="B5" i="9" s="1"/>
  <c r="B17" i="9" s="1"/>
  <c r="B20" i="9" s="1"/>
  <c r="H39" i="34"/>
  <c r="B36" i="34"/>
  <c r="B51" i="9" s="1"/>
  <c r="B52" i="9" s="1"/>
  <c r="B10" i="9" s="1"/>
  <c r="C38" i="34"/>
  <c r="F33" i="34"/>
  <c r="F34" i="9" s="1"/>
  <c r="C39" i="34"/>
  <c r="C61" i="9" s="1"/>
  <c r="C62" i="9" s="1"/>
  <c r="C12" i="9" s="1"/>
  <c r="C13" i="9" s="1"/>
  <c r="G34" i="34"/>
  <c r="G39" i="9" s="1"/>
  <c r="E39" i="34"/>
  <c r="E61" i="9" s="1"/>
  <c r="E62" i="9" s="1"/>
  <c r="E12" i="9" s="1"/>
  <c r="E13" i="9" s="1"/>
  <c r="B35" i="34"/>
  <c r="B45" i="9" s="1"/>
  <c r="B46" i="9" s="1"/>
  <c r="B6" i="9" s="1"/>
  <c r="G33" i="34"/>
  <c r="G34" i="9" s="1"/>
  <c r="C37" i="34"/>
  <c r="C56" i="9" s="1"/>
  <c r="C57" i="9" s="1"/>
  <c r="C11" i="9" s="1"/>
  <c r="D39" i="34"/>
  <c r="D61" i="9" s="1"/>
  <c r="D62" i="9" s="1"/>
  <c r="D12" i="9" s="1"/>
  <c r="D13" i="9" s="1"/>
  <c r="G38" i="34"/>
  <c r="G39" i="34"/>
  <c r="G61" i="9" s="1"/>
  <c r="H38" i="34"/>
  <c r="C33" i="34"/>
  <c r="C34" i="9" s="1"/>
  <c r="C35" i="9" s="1"/>
  <c r="C4" i="9" s="1"/>
  <c r="G36" i="34"/>
  <c r="G51" i="9" s="1"/>
  <c r="D35" i="34"/>
  <c r="D45" i="9" s="1"/>
  <c r="D46" i="9" s="1"/>
  <c r="D6" i="9" s="1"/>
  <c r="G37" i="34"/>
  <c r="G56" i="9" s="1"/>
  <c r="E36" i="34"/>
  <c r="E51" i="9" s="1"/>
  <c r="E52" i="9" s="1"/>
  <c r="E10" i="9" s="1"/>
  <c r="E35" i="34"/>
  <c r="E45" i="9" s="1"/>
  <c r="E46" i="9" s="1"/>
  <c r="E6" i="9" s="1"/>
  <c r="H37" i="34"/>
  <c r="H34" i="34"/>
  <c r="E33" i="34"/>
  <c r="E34" i="9" s="1"/>
  <c r="E35" i="9" s="1"/>
  <c r="E4" i="9" s="1"/>
  <c r="H35" i="34"/>
  <c r="D33" i="34"/>
  <c r="D34" i="9" s="1"/>
  <c r="D35" i="9" s="1"/>
  <c r="D4" i="9" s="1"/>
  <c r="H36" i="34"/>
  <c r="B33" i="34"/>
  <c r="B34" i="9" s="1"/>
  <c r="B35" i="9" s="1"/>
  <c r="B4" i="9" s="1"/>
  <c r="G35" i="34"/>
  <c r="G45" i="9" s="1"/>
  <c r="F39" i="34"/>
  <c r="F61" i="9" s="1"/>
  <c r="H65" i="26"/>
  <c r="H64" i="26"/>
  <c r="E68" i="26"/>
  <c r="E78" i="26" s="1"/>
  <c r="C79" i="26"/>
  <c r="C78" i="26"/>
  <c r="H39" i="26"/>
  <c r="H41" i="26"/>
  <c r="H42" i="26"/>
  <c r="H29" i="26"/>
  <c r="H31" i="26"/>
  <c r="H25" i="26"/>
  <c r="H23" i="26"/>
  <c r="H24" i="26"/>
  <c r="H10" i="26"/>
  <c r="H40" i="28"/>
  <c r="H22" i="28"/>
  <c r="H23" i="28"/>
  <c r="H10" i="28"/>
  <c r="H11" i="28"/>
  <c r="C70" i="28"/>
  <c r="C74" i="28" s="1"/>
  <c r="C93" i="28" s="1"/>
  <c r="C78" i="28"/>
  <c r="E68" i="28"/>
  <c r="E78" i="28" s="1"/>
  <c r="E33" i="28"/>
  <c r="H66" i="28" s="1"/>
  <c r="D83" i="31"/>
  <c r="H10" i="31"/>
  <c r="E33" i="31"/>
  <c r="E83" i="31" s="1"/>
  <c r="H11" i="31"/>
  <c r="C83" i="31"/>
  <c r="H23" i="31"/>
  <c r="C77" i="31"/>
  <c r="C35" i="31"/>
  <c r="E35" i="31" s="1"/>
  <c r="D74" i="31"/>
  <c r="E70" i="31"/>
  <c r="E79" i="31"/>
  <c r="E78" i="31"/>
  <c r="H41" i="31"/>
  <c r="H39" i="31"/>
  <c r="H42" i="31"/>
  <c r="H40" i="31"/>
  <c r="H66" i="31"/>
  <c r="H31" i="31"/>
  <c r="H30" i="31"/>
  <c r="H29" i="31"/>
  <c r="H28" i="31"/>
  <c r="D80" i="31"/>
  <c r="D82" i="31"/>
  <c r="H56" i="28"/>
  <c r="H55" i="28"/>
  <c r="H54" i="28"/>
  <c r="H53" i="28"/>
  <c r="H62" i="28"/>
  <c r="D74" i="28"/>
  <c r="C35" i="28"/>
  <c r="H65" i="28"/>
  <c r="H46" i="28"/>
  <c r="H64" i="28"/>
  <c r="H39" i="28"/>
  <c r="C81" i="28"/>
  <c r="H48" i="28"/>
  <c r="C83" i="28"/>
  <c r="H19" i="28"/>
  <c r="H17" i="28"/>
  <c r="C77" i="26"/>
  <c r="C35" i="26"/>
  <c r="H56" i="26"/>
  <c r="H55" i="26"/>
  <c r="H54" i="26"/>
  <c r="H53" i="26"/>
  <c r="H62" i="26"/>
  <c r="D74" i="26"/>
  <c r="E70" i="26"/>
  <c r="C81" i="26"/>
  <c r="F66" i="26"/>
  <c r="E33" i="26"/>
  <c r="H66" i="26" s="1"/>
  <c r="E79" i="26"/>
  <c r="H48" i="26"/>
  <c r="C83" i="26"/>
  <c r="H19" i="26"/>
  <c r="H17" i="26"/>
  <c r="C77" i="25"/>
  <c r="C35" i="25"/>
  <c r="H31" i="25"/>
  <c r="H30" i="25"/>
  <c r="H29" i="25"/>
  <c r="H28" i="25"/>
  <c r="D35" i="25"/>
  <c r="E33" i="25"/>
  <c r="H23" i="25"/>
  <c r="D83" i="25"/>
  <c r="H19" i="25"/>
  <c r="H17" i="25"/>
  <c r="D70" i="25"/>
  <c r="F66" i="25"/>
  <c r="H24" i="25"/>
  <c r="G66" i="25"/>
  <c r="H46" i="25"/>
  <c r="E79" i="25"/>
  <c r="E83" i="25"/>
  <c r="E78" i="25"/>
  <c r="D79" i="25"/>
  <c r="D78" i="25"/>
  <c r="C83" i="25"/>
  <c r="H22" i="25"/>
  <c r="H16" i="25"/>
  <c r="H18" i="25"/>
  <c r="H19" i="24"/>
  <c r="H18" i="24"/>
  <c r="H17" i="24"/>
  <c r="H16" i="24"/>
  <c r="E78" i="24"/>
  <c r="H42" i="24"/>
  <c r="H41" i="24"/>
  <c r="H40" i="24"/>
  <c r="H39" i="24"/>
  <c r="E79" i="24"/>
  <c r="H31" i="24"/>
  <c r="H29" i="24"/>
  <c r="H30" i="24"/>
  <c r="E70" i="24"/>
  <c r="D74" i="24"/>
  <c r="D77" i="24"/>
  <c r="G66" i="24"/>
  <c r="E33" i="24"/>
  <c r="D35" i="24"/>
  <c r="C82" i="24"/>
  <c r="C80" i="24"/>
  <c r="H28" i="24"/>
  <c r="C77" i="23"/>
  <c r="C35" i="23"/>
  <c r="H66" i="23"/>
  <c r="H56" i="23"/>
  <c r="H55" i="23"/>
  <c r="H54" i="23"/>
  <c r="H53" i="23"/>
  <c r="H62" i="23"/>
  <c r="D74" i="23"/>
  <c r="E70" i="23"/>
  <c r="C81" i="23"/>
  <c r="F66" i="23"/>
  <c r="E33" i="23"/>
  <c r="E79" i="23"/>
  <c r="E83" i="23"/>
  <c r="E78" i="23"/>
  <c r="H48" i="23"/>
  <c r="C83" i="23"/>
  <c r="H19" i="23"/>
  <c r="H17" i="23"/>
  <c r="C40" i="34" l="1"/>
  <c r="D17" i="9"/>
  <c r="D20" i="9" s="1"/>
  <c r="G40" i="34"/>
  <c r="E40" i="34"/>
  <c r="E16" i="9"/>
  <c r="E19" i="9" s="1"/>
  <c r="D16" i="9"/>
  <c r="D19" i="9" s="1"/>
  <c r="E17" i="9"/>
  <c r="E20" i="9" s="1"/>
  <c r="B16" i="9"/>
  <c r="B19" i="9" s="1"/>
  <c r="C16" i="9"/>
  <c r="C19" i="9" s="1"/>
  <c r="G66" i="9"/>
  <c r="G67" i="9" s="1"/>
  <c r="F66" i="9"/>
  <c r="F67" i="9" s="1"/>
  <c r="C17" i="9"/>
  <c r="C20" i="9" s="1"/>
  <c r="C66" i="9"/>
  <c r="C67" i="9" s="1"/>
  <c r="B66" i="9"/>
  <c r="B67" i="9" s="1"/>
  <c r="E66" i="9"/>
  <c r="E67" i="9" s="1"/>
  <c r="D66" i="9"/>
  <c r="D67" i="9" s="1"/>
  <c r="F40" i="34"/>
  <c r="D40" i="34"/>
  <c r="B40" i="34"/>
  <c r="E83" i="26"/>
  <c r="C77" i="28"/>
  <c r="E79" i="28"/>
  <c r="E83" i="28"/>
  <c r="E70" i="28"/>
  <c r="E7" i="9"/>
  <c r="E18" i="9"/>
  <c r="E21" i="9" s="1"/>
  <c r="D7" i="9"/>
  <c r="D18" i="9"/>
  <c r="D21" i="9" s="1"/>
  <c r="C7" i="9"/>
  <c r="C18" i="9"/>
  <c r="C21" i="9" s="1"/>
  <c r="B7" i="9"/>
  <c r="B18" i="9"/>
  <c r="B21" i="9" s="1"/>
  <c r="E80" i="31"/>
  <c r="E82" i="31"/>
  <c r="E93" i="31"/>
  <c r="E74" i="31"/>
  <c r="E77" i="31" s="1"/>
  <c r="D77" i="31"/>
  <c r="C82" i="31"/>
  <c r="C80" i="31"/>
  <c r="E93" i="28"/>
  <c r="E74" i="28"/>
  <c r="E77" i="28" s="1"/>
  <c r="D77" i="28"/>
  <c r="C80" i="28"/>
  <c r="C82" i="28"/>
  <c r="E35" i="28"/>
  <c r="C80" i="26"/>
  <c r="E35" i="26"/>
  <c r="C82" i="26"/>
  <c r="E93" i="26"/>
  <c r="E74" i="26"/>
  <c r="E77" i="26" s="1"/>
  <c r="D77" i="26"/>
  <c r="C80" i="25"/>
  <c r="C82" i="25"/>
  <c r="H66" i="25"/>
  <c r="D74" i="25"/>
  <c r="E70" i="25"/>
  <c r="D82" i="25"/>
  <c r="D80" i="25"/>
  <c r="E35" i="25"/>
  <c r="H66" i="24"/>
  <c r="E83" i="24"/>
  <c r="D80" i="24"/>
  <c r="E35" i="24"/>
  <c r="D82" i="24"/>
  <c r="E74" i="24"/>
  <c r="E77" i="24" s="1"/>
  <c r="E93" i="24"/>
  <c r="C80" i="23"/>
  <c r="E35" i="23"/>
  <c r="C82" i="23"/>
  <c r="E77" i="23"/>
  <c r="E93" i="23"/>
  <c r="E74" i="23"/>
  <c r="D77" i="23"/>
  <c r="H61" i="9"/>
  <c r="H60" i="9"/>
  <c r="H59" i="9"/>
  <c r="H55" i="9"/>
  <c r="H54" i="9"/>
  <c r="G55" i="9"/>
  <c r="G54" i="9"/>
  <c r="F55" i="9"/>
  <c r="F54" i="9"/>
  <c r="H50" i="9"/>
  <c r="H49" i="9"/>
  <c r="G50" i="9"/>
  <c r="G52" i="9" s="1"/>
  <c r="G10" i="9" s="1"/>
  <c r="G49" i="9"/>
  <c r="F50" i="9"/>
  <c r="F52" i="9" s="1"/>
  <c r="F10" i="9" s="1"/>
  <c r="F49" i="9"/>
  <c r="G44" i="9"/>
  <c r="G43" i="9"/>
  <c r="F44" i="9"/>
  <c r="F43" i="9"/>
  <c r="F46" i="9" s="1"/>
  <c r="H38" i="9"/>
  <c r="H37" i="9"/>
  <c r="G38" i="9"/>
  <c r="G37" i="9"/>
  <c r="G40" i="9" s="1"/>
  <c r="G5" i="9" s="1"/>
  <c r="F38" i="9"/>
  <c r="F37" i="9"/>
  <c r="H33" i="9"/>
  <c r="H32" i="9"/>
  <c r="G33" i="9"/>
  <c r="G35" i="9" s="1"/>
  <c r="G4" i="9" s="1"/>
  <c r="F33" i="9"/>
  <c r="G32" i="9"/>
  <c r="F32" i="9"/>
  <c r="G46" i="9"/>
  <c r="G59" i="9"/>
  <c r="G62" i="9" s="1"/>
  <c r="G12" i="9" s="1"/>
  <c r="G13" i="9" s="1"/>
  <c r="G60" i="9"/>
  <c r="F60" i="9"/>
  <c r="F59" i="9"/>
  <c r="F40" i="9"/>
  <c r="F5" i="9" s="1"/>
  <c r="E83" i="21"/>
  <c r="D83" i="21"/>
  <c r="C83" i="21"/>
  <c r="E82" i="21"/>
  <c r="D82" i="21"/>
  <c r="C82" i="21"/>
  <c r="C81" i="21"/>
  <c r="E80" i="21"/>
  <c r="D80" i="21"/>
  <c r="C80" i="21"/>
  <c r="E79" i="21"/>
  <c r="D79" i="21"/>
  <c r="C79" i="21"/>
  <c r="E78" i="21"/>
  <c r="D78" i="21"/>
  <c r="C78" i="21"/>
  <c r="E83" i="30"/>
  <c r="D83" i="30"/>
  <c r="C83" i="30"/>
  <c r="E82" i="30"/>
  <c r="D82" i="30"/>
  <c r="C82" i="30"/>
  <c r="C81" i="30"/>
  <c r="E80" i="30"/>
  <c r="D80" i="30"/>
  <c r="C80" i="30"/>
  <c r="E79" i="30"/>
  <c r="D79" i="30"/>
  <c r="C79" i="30"/>
  <c r="E78" i="30"/>
  <c r="D78" i="30"/>
  <c r="C78" i="30"/>
  <c r="E83" i="29"/>
  <c r="D83" i="29"/>
  <c r="C83" i="29"/>
  <c r="E82" i="29"/>
  <c r="D82" i="29"/>
  <c r="C82" i="29"/>
  <c r="C81" i="29"/>
  <c r="E80" i="29"/>
  <c r="D80" i="29"/>
  <c r="C80" i="29"/>
  <c r="E79" i="29"/>
  <c r="D79" i="29"/>
  <c r="C79" i="29"/>
  <c r="E78" i="29"/>
  <c r="D78" i="29"/>
  <c r="C78" i="29"/>
  <c r="E83" i="16"/>
  <c r="D83" i="16"/>
  <c r="C83" i="16"/>
  <c r="E82" i="16"/>
  <c r="D82" i="16"/>
  <c r="C82" i="16"/>
  <c r="C81" i="16"/>
  <c r="E80" i="16"/>
  <c r="D80" i="16"/>
  <c r="C80" i="16"/>
  <c r="E79" i="16"/>
  <c r="D79" i="16"/>
  <c r="C79" i="16"/>
  <c r="E78" i="16"/>
  <c r="D78" i="16"/>
  <c r="C78" i="16"/>
  <c r="E83" i="14"/>
  <c r="D83" i="14"/>
  <c r="C83" i="14"/>
  <c r="E82" i="14"/>
  <c r="D82" i="14"/>
  <c r="C82" i="14"/>
  <c r="C81" i="14"/>
  <c r="E80" i="14"/>
  <c r="D80" i="14"/>
  <c r="C80" i="14"/>
  <c r="E79" i="14"/>
  <c r="D79" i="14"/>
  <c r="C79" i="14"/>
  <c r="E78" i="14"/>
  <c r="D78" i="14"/>
  <c r="C78" i="14"/>
  <c r="E83" i="10"/>
  <c r="D83" i="10"/>
  <c r="C83" i="10"/>
  <c r="E82" i="10"/>
  <c r="D82" i="10"/>
  <c r="C82" i="10"/>
  <c r="C81" i="10"/>
  <c r="E80" i="10"/>
  <c r="D80" i="10"/>
  <c r="C80" i="10"/>
  <c r="E79" i="10"/>
  <c r="D79" i="10"/>
  <c r="C79" i="10"/>
  <c r="E78" i="10"/>
  <c r="D78" i="10"/>
  <c r="C78" i="10"/>
  <c r="E83" i="1"/>
  <c r="D83" i="1"/>
  <c r="C83" i="1"/>
  <c r="E82" i="1"/>
  <c r="D82" i="1"/>
  <c r="C82" i="1"/>
  <c r="C81" i="1"/>
  <c r="E80" i="1"/>
  <c r="D80" i="1"/>
  <c r="C80" i="1"/>
  <c r="E79" i="1"/>
  <c r="D79" i="1"/>
  <c r="C79" i="1"/>
  <c r="E78" i="1"/>
  <c r="D78" i="1"/>
  <c r="C78" i="1"/>
  <c r="E83" i="6"/>
  <c r="D83" i="6"/>
  <c r="C83" i="6"/>
  <c r="E82" i="6"/>
  <c r="D82" i="6"/>
  <c r="C82" i="6"/>
  <c r="C81" i="6"/>
  <c r="E80" i="6"/>
  <c r="D80" i="6"/>
  <c r="C80" i="6"/>
  <c r="E79" i="6"/>
  <c r="D79" i="6"/>
  <c r="C79" i="6"/>
  <c r="E78" i="6"/>
  <c r="D78" i="6"/>
  <c r="C78" i="6"/>
  <c r="E83" i="7"/>
  <c r="D83" i="7"/>
  <c r="C83" i="7"/>
  <c r="E82" i="7"/>
  <c r="D82" i="7"/>
  <c r="C82" i="7"/>
  <c r="C81" i="7"/>
  <c r="E80" i="7"/>
  <c r="D80" i="7"/>
  <c r="C80" i="7"/>
  <c r="E79" i="7"/>
  <c r="D79" i="7"/>
  <c r="C79" i="7"/>
  <c r="E78" i="7"/>
  <c r="D78" i="7"/>
  <c r="C78" i="7"/>
  <c r="E83" i="8"/>
  <c r="D83" i="8"/>
  <c r="C83" i="8"/>
  <c r="E82" i="8"/>
  <c r="D82" i="8"/>
  <c r="C82" i="8"/>
  <c r="C81" i="8"/>
  <c r="E80" i="8"/>
  <c r="D80" i="8"/>
  <c r="C80" i="8"/>
  <c r="E79" i="8"/>
  <c r="D79" i="8"/>
  <c r="C79" i="8"/>
  <c r="E78" i="8"/>
  <c r="D78" i="8"/>
  <c r="C78" i="8"/>
  <c r="F6" i="9" l="1"/>
  <c r="F7" i="9" s="1"/>
  <c r="G6" i="9"/>
  <c r="G7" i="9" s="1"/>
  <c r="F62" i="9"/>
  <c r="H46" i="9"/>
  <c r="H6" i="9" s="1"/>
  <c r="H7" i="9" s="1"/>
  <c r="F57" i="9"/>
  <c r="G16" i="9"/>
  <c r="G19" i="9" s="1"/>
  <c r="G57" i="9"/>
  <c r="G11" i="9" s="1"/>
  <c r="E80" i="28"/>
  <c r="E82" i="28"/>
  <c r="F35" i="9"/>
  <c r="F4" i="9" s="1"/>
  <c r="F16" i="9" s="1"/>
  <c r="F19" i="9" s="1"/>
  <c r="E80" i="26"/>
  <c r="E82" i="26"/>
  <c r="E80" i="25"/>
  <c r="E82" i="25"/>
  <c r="E93" i="25"/>
  <c r="E74" i="25"/>
  <c r="E77" i="25" s="1"/>
  <c r="D77" i="25"/>
  <c r="E80" i="24"/>
  <c r="E82" i="24"/>
  <c r="E80" i="23"/>
  <c r="E82" i="23"/>
  <c r="H62" i="9"/>
  <c r="H12" i="9" s="1"/>
  <c r="H13" i="9" s="1"/>
  <c r="H56" i="9"/>
  <c r="H57" i="9" s="1"/>
  <c r="H11" i="9" s="1"/>
  <c r="E76" i="30"/>
  <c r="E75" i="30"/>
  <c r="E72" i="30"/>
  <c r="C68" i="30"/>
  <c r="E67" i="30"/>
  <c r="D66" i="30"/>
  <c r="C66" i="30"/>
  <c r="F65" i="30"/>
  <c r="E65" i="30"/>
  <c r="F64" i="30"/>
  <c r="E64" i="30"/>
  <c r="F63" i="30"/>
  <c r="E63" i="30"/>
  <c r="F62" i="30"/>
  <c r="E62" i="30"/>
  <c r="E60" i="30"/>
  <c r="E59" i="30"/>
  <c r="D57" i="30"/>
  <c r="C57" i="30"/>
  <c r="G56" i="30"/>
  <c r="E56" i="30"/>
  <c r="G55" i="30"/>
  <c r="E55" i="30"/>
  <c r="G54" i="30"/>
  <c r="E54" i="30"/>
  <c r="G53" i="30"/>
  <c r="E53" i="30"/>
  <c r="D50" i="30"/>
  <c r="E50" i="30" s="1"/>
  <c r="H49" i="30" s="1"/>
  <c r="C50" i="30"/>
  <c r="F49" i="30"/>
  <c r="E49" i="30"/>
  <c r="H48" i="30"/>
  <c r="F48" i="30"/>
  <c r="E48" i="30"/>
  <c r="H47" i="30"/>
  <c r="F47" i="30"/>
  <c r="E47" i="30"/>
  <c r="F46" i="30"/>
  <c r="E46" i="30"/>
  <c r="E43" i="30"/>
  <c r="D43" i="30"/>
  <c r="C43" i="30"/>
  <c r="F39" i="30" s="1"/>
  <c r="G42" i="30"/>
  <c r="F42" i="30"/>
  <c r="E42" i="30"/>
  <c r="G41" i="30"/>
  <c r="F41" i="30"/>
  <c r="E41" i="30"/>
  <c r="H41" i="30" s="1"/>
  <c r="G40" i="30"/>
  <c r="F40" i="30"/>
  <c r="E40" i="30"/>
  <c r="H40" i="30" s="1"/>
  <c r="G39" i="30"/>
  <c r="E39" i="30"/>
  <c r="E34" i="30"/>
  <c r="E32" i="30"/>
  <c r="H28" i="30" s="1"/>
  <c r="D32" i="30"/>
  <c r="C32" i="30"/>
  <c r="G31" i="30"/>
  <c r="E31" i="30"/>
  <c r="G30" i="30"/>
  <c r="E30" i="30"/>
  <c r="G29" i="30"/>
  <c r="E29" i="30"/>
  <c r="H29" i="30" s="1"/>
  <c r="G28" i="30"/>
  <c r="E28" i="30"/>
  <c r="E26" i="30"/>
  <c r="D26" i="30"/>
  <c r="C26" i="30"/>
  <c r="G25" i="30"/>
  <c r="F25" i="30"/>
  <c r="E25" i="30"/>
  <c r="G24" i="30"/>
  <c r="F24" i="30"/>
  <c r="E24" i="30"/>
  <c r="G23" i="30"/>
  <c r="F23" i="30"/>
  <c r="E23" i="30"/>
  <c r="G22" i="30"/>
  <c r="F22" i="30"/>
  <c r="E22" i="30"/>
  <c r="D20" i="30"/>
  <c r="C20" i="30"/>
  <c r="E19" i="30"/>
  <c r="E18" i="30"/>
  <c r="G17" i="30"/>
  <c r="E17" i="30"/>
  <c r="E16" i="30"/>
  <c r="D14" i="30"/>
  <c r="C14" i="30"/>
  <c r="F10" i="30" s="1"/>
  <c r="F13" i="30"/>
  <c r="E13" i="30"/>
  <c r="F12" i="30"/>
  <c r="E12" i="30"/>
  <c r="F11" i="30"/>
  <c r="E11" i="30"/>
  <c r="E10" i="30"/>
  <c r="E6" i="30"/>
  <c r="E76" i="29"/>
  <c r="E75" i="29"/>
  <c r="E72" i="29"/>
  <c r="D68" i="29"/>
  <c r="E67" i="29"/>
  <c r="D66" i="29"/>
  <c r="C66" i="29"/>
  <c r="F65" i="29"/>
  <c r="E65" i="29"/>
  <c r="F64" i="29"/>
  <c r="E64" i="29"/>
  <c r="F63" i="29"/>
  <c r="E63" i="29"/>
  <c r="G62" i="29"/>
  <c r="F62" i="29"/>
  <c r="E62" i="29"/>
  <c r="E60" i="29"/>
  <c r="E59" i="29"/>
  <c r="E57" i="29"/>
  <c r="D57" i="29"/>
  <c r="C57" i="29"/>
  <c r="H56" i="29"/>
  <c r="G56" i="29"/>
  <c r="F56" i="29"/>
  <c r="E56" i="29"/>
  <c r="H55" i="29"/>
  <c r="G55" i="29"/>
  <c r="F55" i="29"/>
  <c r="E55" i="29"/>
  <c r="H54" i="29"/>
  <c r="G54" i="29"/>
  <c r="F54" i="29"/>
  <c r="E54" i="29"/>
  <c r="H53" i="29"/>
  <c r="G53" i="29"/>
  <c r="F53" i="29"/>
  <c r="E53" i="29"/>
  <c r="E50" i="29"/>
  <c r="D50" i="29"/>
  <c r="C50" i="29"/>
  <c r="F49" i="29"/>
  <c r="E49" i="29"/>
  <c r="H49" i="29" s="1"/>
  <c r="F48" i="29"/>
  <c r="E48" i="29"/>
  <c r="G47" i="29"/>
  <c r="F47" i="29"/>
  <c r="E47" i="29"/>
  <c r="G46" i="29"/>
  <c r="F46" i="29"/>
  <c r="E46" i="29"/>
  <c r="D43" i="29"/>
  <c r="C43" i="29"/>
  <c r="E42" i="29"/>
  <c r="G41" i="29"/>
  <c r="E41" i="29"/>
  <c r="G40" i="29"/>
  <c r="E40" i="29"/>
  <c r="G39" i="29"/>
  <c r="E39" i="29"/>
  <c r="E34" i="29"/>
  <c r="D32" i="29"/>
  <c r="C32" i="29"/>
  <c r="F31" i="29" s="1"/>
  <c r="E31" i="29"/>
  <c r="E30" i="29"/>
  <c r="E29" i="29"/>
  <c r="E28" i="29"/>
  <c r="D26" i="29"/>
  <c r="C26" i="29"/>
  <c r="E25" i="29"/>
  <c r="E24" i="29"/>
  <c r="E23" i="29"/>
  <c r="E22" i="29"/>
  <c r="E20" i="29"/>
  <c r="H18" i="29" s="1"/>
  <c r="D20" i="29"/>
  <c r="C20" i="29"/>
  <c r="G19" i="29"/>
  <c r="E19" i="29"/>
  <c r="G18" i="29"/>
  <c r="E18" i="29"/>
  <c r="H17" i="29"/>
  <c r="G17" i="29"/>
  <c r="E17" i="29"/>
  <c r="H16" i="29"/>
  <c r="G16" i="29"/>
  <c r="E16" i="29"/>
  <c r="D14" i="29"/>
  <c r="G13" i="29" s="1"/>
  <c r="C14" i="29"/>
  <c r="C33" i="29" s="1"/>
  <c r="F13" i="29"/>
  <c r="E13" i="29"/>
  <c r="G12" i="29"/>
  <c r="F12" i="29"/>
  <c r="E12" i="29"/>
  <c r="G11" i="29"/>
  <c r="F11" i="29"/>
  <c r="E11" i="29"/>
  <c r="F10" i="29"/>
  <c r="E10" i="29"/>
  <c r="E6" i="29"/>
  <c r="H18" i="9" l="1"/>
  <c r="H21" i="9" s="1"/>
  <c r="G18" i="9"/>
  <c r="G21" i="9" s="1"/>
  <c r="F12" i="9"/>
  <c r="F13" i="9" s="1"/>
  <c r="F11" i="9"/>
  <c r="F17" i="9" s="1"/>
  <c r="F20" i="9" s="1"/>
  <c r="G17" i="9"/>
  <c r="G20" i="9" s="1"/>
  <c r="H39" i="9"/>
  <c r="H40" i="9" s="1"/>
  <c r="H5" i="9" s="1"/>
  <c r="H17" i="9" s="1"/>
  <c r="H20" i="9" s="1"/>
  <c r="H24" i="29"/>
  <c r="C35" i="29"/>
  <c r="H16" i="30"/>
  <c r="F18" i="30"/>
  <c r="F19" i="30"/>
  <c r="H25" i="30"/>
  <c r="H24" i="30"/>
  <c r="H23" i="30"/>
  <c r="H22" i="30"/>
  <c r="F56" i="30"/>
  <c r="F55" i="30"/>
  <c r="F54" i="30"/>
  <c r="F53" i="30"/>
  <c r="E57" i="30"/>
  <c r="F28" i="29"/>
  <c r="F30" i="29"/>
  <c r="E32" i="29"/>
  <c r="H28" i="29" s="1"/>
  <c r="G31" i="29"/>
  <c r="G30" i="29"/>
  <c r="G29" i="29"/>
  <c r="G28" i="29"/>
  <c r="G64" i="29"/>
  <c r="G65" i="29"/>
  <c r="H12" i="30"/>
  <c r="F16" i="30"/>
  <c r="G19" i="30"/>
  <c r="D33" i="30"/>
  <c r="E20" i="30"/>
  <c r="G16" i="30"/>
  <c r="G10" i="29"/>
  <c r="E14" i="29"/>
  <c r="H19" i="29"/>
  <c r="F25" i="29"/>
  <c r="F24" i="29"/>
  <c r="F23" i="29"/>
  <c r="F22" i="29"/>
  <c r="H31" i="29"/>
  <c r="D33" i="29"/>
  <c r="F42" i="29"/>
  <c r="F41" i="29"/>
  <c r="F40" i="29"/>
  <c r="F39" i="29"/>
  <c r="H48" i="29"/>
  <c r="E66" i="29"/>
  <c r="G18" i="30"/>
  <c r="H30" i="30"/>
  <c r="H31" i="30"/>
  <c r="C33" i="30"/>
  <c r="H46" i="30"/>
  <c r="E26" i="29"/>
  <c r="H25" i="29" s="1"/>
  <c r="F29" i="29"/>
  <c r="G48" i="29"/>
  <c r="G49" i="29"/>
  <c r="G63" i="29"/>
  <c r="H11" i="30"/>
  <c r="F17" i="30"/>
  <c r="H19" i="30"/>
  <c r="C70" i="30"/>
  <c r="C74" i="30" s="1"/>
  <c r="C93" i="30" s="1"/>
  <c r="D70" i="29"/>
  <c r="E43" i="29"/>
  <c r="G42" i="29"/>
  <c r="H47" i="29"/>
  <c r="H63" i="29"/>
  <c r="H18" i="30"/>
  <c r="F31" i="30"/>
  <c r="F30" i="30"/>
  <c r="F29" i="30"/>
  <c r="F28" i="30"/>
  <c r="H39" i="30"/>
  <c r="D68" i="30"/>
  <c r="G66" i="30"/>
  <c r="F16" i="29"/>
  <c r="F17" i="29"/>
  <c r="F18" i="29"/>
  <c r="F19" i="29"/>
  <c r="G22" i="29"/>
  <c r="G23" i="29"/>
  <c r="G24" i="29"/>
  <c r="G25" i="29"/>
  <c r="H46" i="29"/>
  <c r="H62" i="29"/>
  <c r="C68" i="29"/>
  <c r="F66" i="29"/>
  <c r="E14" i="30"/>
  <c r="G13" i="30"/>
  <c r="G12" i="30"/>
  <c r="G11" i="30"/>
  <c r="G10" i="30"/>
  <c r="H17" i="30"/>
  <c r="H42" i="30"/>
  <c r="G46" i="30"/>
  <c r="G47" i="30"/>
  <c r="G48" i="30"/>
  <c r="G49" i="30"/>
  <c r="G62" i="30"/>
  <c r="G63" i="30"/>
  <c r="G64" i="30"/>
  <c r="G65" i="30"/>
  <c r="E66" i="30"/>
  <c r="A34" i="9"/>
  <c r="A39" i="9" s="1"/>
  <c r="A51" i="9" s="1"/>
  <c r="A56" i="9" s="1"/>
  <c r="A61" i="9" s="1"/>
  <c r="A66" i="9" s="1"/>
  <c r="A33" i="9"/>
  <c r="A38" i="9" s="1"/>
  <c r="A44" i="9" s="1"/>
  <c r="A32" i="9"/>
  <c r="A37" i="9" s="1"/>
  <c r="A43" i="9" s="1"/>
  <c r="L61" i="9"/>
  <c r="K61" i="9"/>
  <c r="J61" i="9"/>
  <c r="I61" i="9"/>
  <c r="L60" i="9"/>
  <c r="K60" i="9"/>
  <c r="J60" i="9"/>
  <c r="I60" i="9"/>
  <c r="L59" i="9"/>
  <c r="K59" i="9"/>
  <c r="J59" i="9"/>
  <c r="I59" i="9"/>
  <c r="L45" i="9"/>
  <c r="K45" i="9"/>
  <c r="J45" i="9"/>
  <c r="I45" i="9"/>
  <c r="K44" i="9"/>
  <c r="J44" i="9"/>
  <c r="I44" i="9"/>
  <c r="L43" i="9"/>
  <c r="K43" i="9"/>
  <c r="J43" i="9"/>
  <c r="I43" i="9"/>
  <c r="E76" i="22"/>
  <c r="E75" i="22"/>
  <c r="E72" i="22"/>
  <c r="E67" i="22"/>
  <c r="D66" i="22"/>
  <c r="L39" i="9" s="1"/>
  <c r="C66" i="22"/>
  <c r="L56" i="9" s="1"/>
  <c r="E65" i="22"/>
  <c r="E64" i="22"/>
  <c r="E63" i="22"/>
  <c r="E62" i="22"/>
  <c r="E60" i="22"/>
  <c r="E59" i="22"/>
  <c r="D57" i="22"/>
  <c r="C57" i="22"/>
  <c r="E56" i="22"/>
  <c r="E55" i="22"/>
  <c r="E54" i="22"/>
  <c r="E53" i="22"/>
  <c r="D50" i="22"/>
  <c r="C50" i="22"/>
  <c r="E49" i="22"/>
  <c r="E48" i="22"/>
  <c r="E47" i="22"/>
  <c r="E46" i="22"/>
  <c r="D43" i="22"/>
  <c r="C43" i="22"/>
  <c r="E42" i="22"/>
  <c r="E41" i="22"/>
  <c r="E40" i="22"/>
  <c r="E39" i="22"/>
  <c r="E34" i="22"/>
  <c r="D32" i="22"/>
  <c r="C32" i="22"/>
  <c r="E31" i="22"/>
  <c r="E30" i="22"/>
  <c r="E29" i="22"/>
  <c r="E28" i="22"/>
  <c r="D26" i="22"/>
  <c r="C26" i="22"/>
  <c r="E25" i="22"/>
  <c r="E24" i="22"/>
  <c r="E23" i="22"/>
  <c r="E22" i="22"/>
  <c r="D20" i="22"/>
  <c r="C20" i="22"/>
  <c r="E19" i="22"/>
  <c r="E18" i="22"/>
  <c r="E17" i="22"/>
  <c r="E16" i="22"/>
  <c r="D14" i="22"/>
  <c r="C14" i="22"/>
  <c r="E13" i="22"/>
  <c r="E12" i="22"/>
  <c r="E11" i="22"/>
  <c r="E10" i="22"/>
  <c r="E6" i="22"/>
  <c r="E76" i="21"/>
  <c r="E75" i="21"/>
  <c r="E72" i="21"/>
  <c r="D68" i="21"/>
  <c r="E67" i="21"/>
  <c r="D66" i="21"/>
  <c r="C66" i="21"/>
  <c r="F65" i="21"/>
  <c r="E65" i="21"/>
  <c r="E64" i="21"/>
  <c r="F63" i="21"/>
  <c r="E63" i="21"/>
  <c r="E62" i="21"/>
  <c r="E60" i="21"/>
  <c r="E59" i="21"/>
  <c r="D57" i="21"/>
  <c r="G56" i="21" s="1"/>
  <c r="C57" i="21"/>
  <c r="F56" i="21"/>
  <c r="E56" i="21"/>
  <c r="G55" i="21"/>
  <c r="F55" i="21"/>
  <c r="E55" i="21"/>
  <c r="G54" i="21"/>
  <c r="F54" i="21"/>
  <c r="E54" i="21"/>
  <c r="F53" i="21"/>
  <c r="E53" i="21"/>
  <c r="D50" i="21"/>
  <c r="C50" i="21"/>
  <c r="F48" i="21" s="1"/>
  <c r="F49" i="21"/>
  <c r="E49" i="21"/>
  <c r="E48" i="21"/>
  <c r="F47" i="21"/>
  <c r="E47" i="21"/>
  <c r="E46" i="21"/>
  <c r="D43" i="21"/>
  <c r="C43" i="21"/>
  <c r="E42" i="21"/>
  <c r="E41" i="21"/>
  <c r="E40" i="21"/>
  <c r="E39" i="21"/>
  <c r="E34" i="21"/>
  <c r="E32" i="21"/>
  <c r="D32" i="21"/>
  <c r="C32" i="21"/>
  <c r="G31" i="21"/>
  <c r="F31" i="21"/>
  <c r="E31" i="21"/>
  <c r="G30" i="21"/>
  <c r="F30" i="21"/>
  <c r="E30" i="21"/>
  <c r="G29" i="21"/>
  <c r="F29" i="21"/>
  <c r="E29" i="21"/>
  <c r="G28" i="21"/>
  <c r="F28" i="21"/>
  <c r="E28" i="21"/>
  <c r="D26" i="21"/>
  <c r="C26" i="21"/>
  <c r="F25" i="21" s="1"/>
  <c r="E25" i="21"/>
  <c r="E24" i="21"/>
  <c r="E23" i="21"/>
  <c r="E22" i="21"/>
  <c r="D20" i="21"/>
  <c r="C20" i="21"/>
  <c r="E19" i="21"/>
  <c r="E18" i="21"/>
  <c r="E17" i="21"/>
  <c r="E16" i="21"/>
  <c r="E14" i="21"/>
  <c r="H12" i="21" s="1"/>
  <c r="D14" i="21"/>
  <c r="D33" i="21" s="1"/>
  <c r="D35" i="21" s="1"/>
  <c r="C14" i="21"/>
  <c r="F13" i="21" s="1"/>
  <c r="G13" i="21"/>
  <c r="E13" i="21"/>
  <c r="G12" i="21"/>
  <c r="E12" i="21"/>
  <c r="H11" i="21"/>
  <c r="G11" i="21"/>
  <c r="E11" i="21"/>
  <c r="H10" i="21"/>
  <c r="G10" i="21"/>
  <c r="E10" i="21"/>
  <c r="E6" i="21"/>
  <c r="E76" i="18"/>
  <c r="E75" i="18"/>
  <c r="E72" i="18"/>
  <c r="E67" i="18"/>
  <c r="D66" i="18"/>
  <c r="E66" i="18" s="1"/>
  <c r="C66" i="18"/>
  <c r="F65" i="18" s="1"/>
  <c r="G65" i="18"/>
  <c r="E65" i="18"/>
  <c r="G64" i="18"/>
  <c r="E64" i="18"/>
  <c r="G63" i="18"/>
  <c r="E63" i="18"/>
  <c r="G62" i="18"/>
  <c r="E62" i="18"/>
  <c r="E60" i="18"/>
  <c r="E59" i="18"/>
  <c r="D57" i="18"/>
  <c r="E57" i="18" s="1"/>
  <c r="C57" i="18"/>
  <c r="F56" i="18" s="1"/>
  <c r="H56" i="18"/>
  <c r="E56" i="18"/>
  <c r="H55" i="18"/>
  <c r="E55" i="18"/>
  <c r="H54" i="18"/>
  <c r="E54" i="18"/>
  <c r="H53" i="18"/>
  <c r="E53" i="18"/>
  <c r="D50" i="18"/>
  <c r="E50" i="18" s="1"/>
  <c r="C50" i="18"/>
  <c r="F49" i="18" s="1"/>
  <c r="E49" i="18"/>
  <c r="E48" i="18"/>
  <c r="E47" i="18"/>
  <c r="G46" i="18"/>
  <c r="E46" i="18"/>
  <c r="D43" i="18"/>
  <c r="C43" i="18"/>
  <c r="F41" i="18" s="1"/>
  <c r="E42" i="18"/>
  <c r="E41" i="18"/>
  <c r="E40" i="18"/>
  <c r="G39" i="18"/>
  <c r="F39" i="18"/>
  <c r="E39" i="18"/>
  <c r="E34" i="18"/>
  <c r="D32" i="18"/>
  <c r="C32" i="18"/>
  <c r="E31" i="18"/>
  <c r="E30" i="18"/>
  <c r="E29" i="18"/>
  <c r="E28" i="18"/>
  <c r="E26" i="18"/>
  <c r="H23" i="18" s="1"/>
  <c r="D26" i="18"/>
  <c r="C26" i="18"/>
  <c r="F25" i="18" s="1"/>
  <c r="G25" i="18"/>
  <c r="E25" i="18"/>
  <c r="G24" i="18"/>
  <c r="E24" i="18"/>
  <c r="G23" i="18"/>
  <c r="E23" i="18"/>
  <c r="H22" i="18"/>
  <c r="G22" i="18"/>
  <c r="E22" i="18"/>
  <c r="D20" i="18"/>
  <c r="C20" i="18"/>
  <c r="F18" i="18" s="1"/>
  <c r="F19" i="18"/>
  <c r="E19" i="18"/>
  <c r="E18" i="18"/>
  <c r="G17" i="18"/>
  <c r="E17" i="18"/>
  <c r="F16" i="18"/>
  <c r="E16" i="18"/>
  <c r="D14" i="18"/>
  <c r="C14" i="18"/>
  <c r="F13" i="18"/>
  <c r="E13" i="18"/>
  <c r="E12" i="18"/>
  <c r="F11" i="18"/>
  <c r="E11" i="18"/>
  <c r="E10" i="18"/>
  <c r="E6" i="18"/>
  <c r="E76" i="19"/>
  <c r="E75" i="19"/>
  <c r="E72" i="19"/>
  <c r="E67" i="19"/>
  <c r="D66" i="19"/>
  <c r="C66" i="19"/>
  <c r="J56" i="9" s="1"/>
  <c r="E65" i="19"/>
  <c r="E64" i="19"/>
  <c r="E63" i="19"/>
  <c r="E62" i="19"/>
  <c r="E60" i="19"/>
  <c r="E59" i="19"/>
  <c r="D57" i="19"/>
  <c r="C57" i="19"/>
  <c r="E56" i="19"/>
  <c r="E55" i="19"/>
  <c r="E54" i="19"/>
  <c r="E53" i="19"/>
  <c r="D50" i="19"/>
  <c r="C50" i="19"/>
  <c r="E49" i="19"/>
  <c r="E48" i="19"/>
  <c r="E47" i="19"/>
  <c r="E46" i="19"/>
  <c r="D43" i="19"/>
  <c r="C43" i="19"/>
  <c r="E42" i="19"/>
  <c r="E41" i="19"/>
  <c r="E40" i="19"/>
  <c r="E39" i="19"/>
  <c r="E34" i="19"/>
  <c r="D32" i="19"/>
  <c r="C32" i="19"/>
  <c r="E31" i="19"/>
  <c r="E30" i="19"/>
  <c r="E29" i="19"/>
  <c r="E28" i="19"/>
  <c r="D26" i="19"/>
  <c r="C26" i="19"/>
  <c r="E25" i="19"/>
  <c r="E24" i="19"/>
  <c r="E23" i="19"/>
  <c r="E22" i="19"/>
  <c r="D20" i="19"/>
  <c r="C20" i="19"/>
  <c r="E19" i="19"/>
  <c r="E18" i="19"/>
  <c r="E17" i="19"/>
  <c r="E16" i="19"/>
  <c r="D14" i="19"/>
  <c r="C14" i="19"/>
  <c r="E13" i="19"/>
  <c r="E12" i="19"/>
  <c r="E11" i="19"/>
  <c r="E10" i="19"/>
  <c r="E6" i="19"/>
  <c r="E76" i="20"/>
  <c r="E75" i="20"/>
  <c r="E72" i="20"/>
  <c r="E67" i="20"/>
  <c r="D66" i="20"/>
  <c r="D68" i="20" s="1"/>
  <c r="C66" i="20"/>
  <c r="K56" i="9" s="1"/>
  <c r="E65" i="20"/>
  <c r="E64" i="20"/>
  <c r="E63" i="20"/>
  <c r="E62" i="20"/>
  <c r="E60" i="20"/>
  <c r="E59" i="20"/>
  <c r="D57" i="20"/>
  <c r="C57" i="20"/>
  <c r="E56" i="20"/>
  <c r="E55" i="20"/>
  <c r="E54" i="20"/>
  <c r="E53" i="20"/>
  <c r="D50" i="20"/>
  <c r="C50" i="20"/>
  <c r="E49" i="20"/>
  <c r="E48" i="20"/>
  <c r="E47" i="20"/>
  <c r="E46" i="20"/>
  <c r="D43" i="20"/>
  <c r="C43" i="20"/>
  <c r="E42" i="20"/>
  <c r="E41" i="20"/>
  <c r="E40" i="20"/>
  <c r="E39" i="20"/>
  <c r="E34" i="20"/>
  <c r="D32" i="20"/>
  <c r="C32" i="20"/>
  <c r="E31" i="20"/>
  <c r="E30" i="20"/>
  <c r="E29" i="20"/>
  <c r="E28" i="20"/>
  <c r="D26" i="20"/>
  <c r="C26" i="20"/>
  <c r="E25" i="20"/>
  <c r="E24" i="20"/>
  <c r="E23" i="20"/>
  <c r="E22" i="20"/>
  <c r="D20" i="20"/>
  <c r="C20" i="20"/>
  <c r="E19" i="20"/>
  <c r="E18" i="20"/>
  <c r="E17" i="20"/>
  <c r="E16" i="20"/>
  <c r="D14" i="20"/>
  <c r="C14" i="20"/>
  <c r="E13" i="20"/>
  <c r="E12" i="20"/>
  <c r="E11" i="20"/>
  <c r="E10" i="20"/>
  <c r="E6" i="20"/>
  <c r="E76" i="8"/>
  <c r="E75" i="8"/>
  <c r="E72" i="8"/>
  <c r="E67" i="8"/>
  <c r="D66" i="8"/>
  <c r="C66" i="8"/>
  <c r="F65" i="8"/>
  <c r="E65" i="8"/>
  <c r="E64" i="8"/>
  <c r="F63" i="8"/>
  <c r="E63" i="8"/>
  <c r="E62" i="8"/>
  <c r="E60" i="8"/>
  <c r="E59" i="8"/>
  <c r="D57" i="8"/>
  <c r="E57" i="8" s="1"/>
  <c r="C57" i="8"/>
  <c r="G56" i="8"/>
  <c r="F56" i="8"/>
  <c r="E56" i="8"/>
  <c r="G55" i="8"/>
  <c r="F55" i="8"/>
  <c r="E55" i="8"/>
  <c r="G54" i="8"/>
  <c r="F54" i="8"/>
  <c r="E54" i="8"/>
  <c r="F53" i="8"/>
  <c r="E53" i="8"/>
  <c r="D50" i="8"/>
  <c r="C50" i="8"/>
  <c r="F49" i="8"/>
  <c r="E49" i="8"/>
  <c r="F48" i="8"/>
  <c r="E48" i="8"/>
  <c r="F47" i="8"/>
  <c r="E47" i="8"/>
  <c r="F46" i="8"/>
  <c r="E46" i="8"/>
  <c r="D43" i="8"/>
  <c r="C43" i="8"/>
  <c r="E42" i="8"/>
  <c r="E41" i="8"/>
  <c r="E40" i="8"/>
  <c r="E39" i="8"/>
  <c r="E34" i="8"/>
  <c r="D32" i="8"/>
  <c r="G30" i="8" s="1"/>
  <c r="C32" i="8"/>
  <c r="F31" i="8"/>
  <c r="E31" i="8"/>
  <c r="F30" i="8"/>
  <c r="E30" i="8"/>
  <c r="G29" i="8"/>
  <c r="F29" i="8"/>
  <c r="E29" i="8"/>
  <c r="F28" i="8"/>
  <c r="E28" i="8"/>
  <c r="D26" i="8"/>
  <c r="C26" i="8"/>
  <c r="F24" i="8" s="1"/>
  <c r="F25" i="8"/>
  <c r="E25" i="8"/>
  <c r="E24" i="8"/>
  <c r="F23" i="8"/>
  <c r="E23" i="8"/>
  <c r="E22" i="8"/>
  <c r="D20" i="8"/>
  <c r="E20" i="8" s="1"/>
  <c r="C20" i="8"/>
  <c r="E19" i="8"/>
  <c r="H19" i="8" s="1"/>
  <c r="H18" i="8"/>
  <c r="E18" i="8"/>
  <c r="E17" i="8"/>
  <c r="H17" i="8" s="1"/>
  <c r="H16" i="8"/>
  <c r="E16" i="8"/>
  <c r="E14" i="8"/>
  <c r="H13" i="8" s="1"/>
  <c r="D14" i="8"/>
  <c r="C14" i="8"/>
  <c r="F13" i="8" s="1"/>
  <c r="G13" i="8"/>
  <c r="E13" i="8"/>
  <c r="H12" i="8"/>
  <c r="G12" i="8"/>
  <c r="E12" i="8"/>
  <c r="H11" i="8"/>
  <c r="G11" i="8"/>
  <c r="E11" i="8"/>
  <c r="H10" i="8"/>
  <c r="G10" i="8"/>
  <c r="E10" i="8"/>
  <c r="E6" i="8"/>
  <c r="E76" i="7"/>
  <c r="E75" i="7"/>
  <c r="E72" i="7"/>
  <c r="C70" i="7"/>
  <c r="C74" i="7" s="1"/>
  <c r="C93" i="7" s="1"/>
  <c r="D68" i="7"/>
  <c r="E68" i="7" s="1"/>
  <c r="C68" i="7"/>
  <c r="E67" i="7"/>
  <c r="E66" i="7"/>
  <c r="D66" i="7"/>
  <c r="C66" i="7"/>
  <c r="F65" i="7" s="1"/>
  <c r="G65" i="7"/>
  <c r="E65" i="7"/>
  <c r="G64" i="7"/>
  <c r="E64" i="7"/>
  <c r="G63" i="7"/>
  <c r="E63" i="7"/>
  <c r="G62" i="7"/>
  <c r="E62" i="7"/>
  <c r="E60" i="7"/>
  <c r="E59" i="7"/>
  <c r="D57" i="7"/>
  <c r="E57" i="7" s="1"/>
  <c r="C57" i="7"/>
  <c r="F56" i="7" s="1"/>
  <c r="H56" i="7"/>
  <c r="E56" i="7"/>
  <c r="H55" i="7"/>
  <c r="E55" i="7"/>
  <c r="H54" i="7"/>
  <c r="E54" i="7"/>
  <c r="H53" i="7"/>
  <c r="E53" i="7"/>
  <c r="E50" i="7"/>
  <c r="D50" i="7"/>
  <c r="C50" i="7"/>
  <c r="F49" i="7" s="1"/>
  <c r="G49" i="7"/>
  <c r="E49" i="7"/>
  <c r="G48" i="7"/>
  <c r="E48" i="7"/>
  <c r="G47" i="7"/>
  <c r="E47" i="7"/>
  <c r="G46" i="7"/>
  <c r="E46" i="7"/>
  <c r="D43" i="7"/>
  <c r="C43" i="7"/>
  <c r="F42" i="7"/>
  <c r="E42" i="7"/>
  <c r="G41" i="7"/>
  <c r="F41" i="7"/>
  <c r="E41" i="7"/>
  <c r="F40" i="7"/>
  <c r="E40" i="7"/>
  <c r="G39" i="7"/>
  <c r="F39" i="7"/>
  <c r="E39" i="7"/>
  <c r="C35" i="7"/>
  <c r="E34" i="7"/>
  <c r="C33" i="7"/>
  <c r="D32" i="7"/>
  <c r="E32" i="7" s="1"/>
  <c r="C32" i="7"/>
  <c r="E31" i="7"/>
  <c r="H31" i="7" s="1"/>
  <c r="H30" i="7"/>
  <c r="E30" i="7"/>
  <c r="E29" i="7"/>
  <c r="H29" i="7" s="1"/>
  <c r="H28" i="7"/>
  <c r="E28" i="7"/>
  <c r="E26" i="7"/>
  <c r="H25" i="7" s="1"/>
  <c r="D26" i="7"/>
  <c r="C26" i="7"/>
  <c r="F25" i="7" s="1"/>
  <c r="G25" i="7"/>
  <c r="E25" i="7"/>
  <c r="H24" i="7"/>
  <c r="G24" i="7"/>
  <c r="E24" i="7"/>
  <c r="H23" i="7"/>
  <c r="G23" i="7"/>
  <c r="E23" i="7"/>
  <c r="H22" i="7"/>
  <c r="G22" i="7"/>
  <c r="E22" i="7"/>
  <c r="D20" i="7"/>
  <c r="C20" i="7"/>
  <c r="G19" i="7"/>
  <c r="F19" i="7"/>
  <c r="E19" i="7"/>
  <c r="G18" i="7"/>
  <c r="F18" i="7"/>
  <c r="E18" i="7"/>
  <c r="G17" i="7"/>
  <c r="F17" i="7"/>
  <c r="E17" i="7"/>
  <c r="F16" i="7"/>
  <c r="E16" i="7"/>
  <c r="D14" i="7"/>
  <c r="C14" i="7"/>
  <c r="F13" i="7"/>
  <c r="E13" i="7"/>
  <c r="F12" i="7"/>
  <c r="E12" i="7"/>
  <c r="F11" i="7"/>
  <c r="E11" i="7"/>
  <c r="F10" i="7"/>
  <c r="E10" i="7"/>
  <c r="E6" i="7"/>
  <c r="E76" i="6"/>
  <c r="E75" i="6"/>
  <c r="E72" i="6"/>
  <c r="E67" i="6"/>
  <c r="D66" i="6"/>
  <c r="C66" i="6"/>
  <c r="E65" i="6"/>
  <c r="E64" i="6"/>
  <c r="E63" i="6"/>
  <c r="E62" i="6"/>
  <c r="E60" i="6"/>
  <c r="E59" i="6"/>
  <c r="D57" i="6"/>
  <c r="G55" i="6" s="1"/>
  <c r="C57" i="6"/>
  <c r="F56" i="6"/>
  <c r="E56" i="6"/>
  <c r="F55" i="6"/>
  <c r="E55" i="6"/>
  <c r="G54" i="6"/>
  <c r="F54" i="6"/>
  <c r="E54" i="6"/>
  <c r="F53" i="6"/>
  <c r="E53" i="6"/>
  <c r="D50" i="6"/>
  <c r="C50" i="6"/>
  <c r="F48" i="6" s="1"/>
  <c r="F49" i="6"/>
  <c r="E49" i="6"/>
  <c r="E48" i="6"/>
  <c r="F47" i="6"/>
  <c r="E47" i="6"/>
  <c r="E46" i="6"/>
  <c r="D43" i="6"/>
  <c r="C43" i="6"/>
  <c r="E42" i="6"/>
  <c r="E41" i="6"/>
  <c r="E40" i="6"/>
  <c r="E39" i="6"/>
  <c r="E34" i="6"/>
  <c r="D32" i="6"/>
  <c r="E32" i="6" s="1"/>
  <c r="C32" i="6"/>
  <c r="G31" i="6"/>
  <c r="F31" i="6"/>
  <c r="E31" i="6"/>
  <c r="G30" i="6"/>
  <c r="F30" i="6"/>
  <c r="E30" i="6"/>
  <c r="G29" i="6"/>
  <c r="F29" i="6"/>
  <c r="E29" i="6"/>
  <c r="F28" i="6"/>
  <c r="E28" i="6"/>
  <c r="D26" i="6"/>
  <c r="C26" i="6"/>
  <c r="F25" i="6"/>
  <c r="E25" i="6"/>
  <c r="F24" i="6"/>
  <c r="E24" i="6"/>
  <c r="F23" i="6"/>
  <c r="E23" i="6"/>
  <c r="F22" i="6"/>
  <c r="E22" i="6"/>
  <c r="D20" i="6"/>
  <c r="C20" i="6"/>
  <c r="E19" i="6"/>
  <c r="E18" i="6"/>
  <c r="E17" i="6"/>
  <c r="E16" i="6"/>
  <c r="E14" i="6"/>
  <c r="H11" i="6" s="1"/>
  <c r="D14" i="6"/>
  <c r="C14" i="6"/>
  <c r="F13" i="6" s="1"/>
  <c r="G13" i="6"/>
  <c r="E13" i="6"/>
  <c r="G12" i="6"/>
  <c r="E12" i="6"/>
  <c r="G11" i="6"/>
  <c r="E11" i="6"/>
  <c r="H10" i="6"/>
  <c r="G10" i="6"/>
  <c r="E10" i="6"/>
  <c r="E6" i="6"/>
  <c r="E76" i="1"/>
  <c r="E75" i="1"/>
  <c r="E72" i="1"/>
  <c r="E67" i="1"/>
  <c r="D66" i="1"/>
  <c r="C66" i="1"/>
  <c r="F65" i="1"/>
  <c r="E65" i="1"/>
  <c r="E64" i="1"/>
  <c r="F63" i="1"/>
  <c r="E63" i="1"/>
  <c r="E62" i="1"/>
  <c r="E60" i="1"/>
  <c r="E59" i="1"/>
  <c r="D57" i="1"/>
  <c r="G56" i="1" s="1"/>
  <c r="C57" i="1"/>
  <c r="F56" i="1"/>
  <c r="E56" i="1"/>
  <c r="G55" i="1"/>
  <c r="F55" i="1"/>
  <c r="E55" i="1"/>
  <c r="G54" i="1"/>
  <c r="F54" i="1"/>
  <c r="E54" i="1"/>
  <c r="F53" i="1"/>
  <c r="E53" i="1"/>
  <c r="D50" i="1"/>
  <c r="C50" i="1"/>
  <c r="F48" i="1" s="1"/>
  <c r="F49" i="1"/>
  <c r="E49" i="1"/>
  <c r="E48" i="1"/>
  <c r="F47" i="1"/>
  <c r="E47" i="1"/>
  <c r="E46" i="1"/>
  <c r="D43" i="1"/>
  <c r="C43" i="1"/>
  <c r="E42" i="1"/>
  <c r="E41" i="1"/>
  <c r="E40" i="1"/>
  <c r="E39" i="1"/>
  <c r="E34" i="1"/>
  <c r="E32" i="1"/>
  <c r="D32" i="1"/>
  <c r="C32" i="1"/>
  <c r="G31" i="1"/>
  <c r="F31" i="1"/>
  <c r="E31" i="1"/>
  <c r="G30" i="1"/>
  <c r="F30" i="1"/>
  <c r="E30" i="1"/>
  <c r="G29" i="1"/>
  <c r="F29" i="1"/>
  <c r="E29" i="1"/>
  <c r="G28" i="1"/>
  <c r="F28" i="1"/>
  <c r="E28" i="1"/>
  <c r="D26" i="1"/>
  <c r="C26" i="1"/>
  <c r="F25" i="1" s="1"/>
  <c r="E25" i="1"/>
  <c r="E24" i="1"/>
  <c r="E23" i="1"/>
  <c r="E22" i="1"/>
  <c r="D20" i="1"/>
  <c r="C20" i="1"/>
  <c r="E19" i="1"/>
  <c r="E18" i="1"/>
  <c r="E17" i="1"/>
  <c r="E16" i="1"/>
  <c r="E14" i="1"/>
  <c r="H12" i="1" s="1"/>
  <c r="D14" i="1"/>
  <c r="D33" i="1" s="1"/>
  <c r="C14" i="1"/>
  <c r="F13" i="1" s="1"/>
  <c r="G13" i="1"/>
  <c r="E13" i="1"/>
  <c r="G12" i="1"/>
  <c r="E12" i="1"/>
  <c r="H11" i="1"/>
  <c r="G11" i="1"/>
  <c r="E11" i="1"/>
  <c r="H10" i="1"/>
  <c r="G10" i="1"/>
  <c r="E10" i="1"/>
  <c r="E6" i="1"/>
  <c r="E76" i="10"/>
  <c r="E75" i="10"/>
  <c r="E72" i="10"/>
  <c r="E67" i="10"/>
  <c r="D66" i="10"/>
  <c r="C66" i="10"/>
  <c r="F65" i="10"/>
  <c r="E65" i="10"/>
  <c r="E64" i="10"/>
  <c r="F63" i="10"/>
  <c r="E63" i="10"/>
  <c r="E62" i="10"/>
  <c r="E60" i="10"/>
  <c r="E59" i="10"/>
  <c r="D57" i="10"/>
  <c r="E57" i="10" s="1"/>
  <c r="C57" i="10"/>
  <c r="G56" i="10"/>
  <c r="F56" i="10"/>
  <c r="E56" i="10"/>
  <c r="G55" i="10"/>
  <c r="F55" i="10"/>
  <c r="E55" i="10"/>
  <c r="G54" i="10"/>
  <c r="F54" i="10"/>
  <c r="E54" i="10"/>
  <c r="F53" i="10"/>
  <c r="E53" i="10"/>
  <c r="D50" i="10"/>
  <c r="C50" i="10"/>
  <c r="F49" i="10"/>
  <c r="E49" i="10"/>
  <c r="F48" i="10"/>
  <c r="E48" i="10"/>
  <c r="F47" i="10"/>
  <c r="E47" i="10"/>
  <c r="F46" i="10"/>
  <c r="E46" i="10"/>
  <c r="D43" i="10"/>
  <c r="C43" i="10"/>
  <c r="E42" i="10"/>
  <c r="E41" i="10"/>
  <c r="E40" i="10"/>
  <c r="E39" i="10"/>
  <c r="E34" i="10"/>
  <c r="D32" i="10"/>
  <c r="G30" i="10" s="1"/>
  <c r="C32" i="10"/>
  <c r="F31" i="10"/>
  <c r="E31" i="10"/>
  <c r="F30" i="10"/>
  <c r="E30" i="10"/>
  <c r="G29" i="10"/>
  <c r="F29" i="10"/>
  <c r="E29" i="10"/>
  <c r="F28" i="10"/>
  <c r="E28" i="10"/>
  <c r="D26" i="10"/>
  <c r="C26" i="10"/>
  <c r="F24" i="10" s="1"/>
  <c r="F25" i="10"/>
  <c r="E25" i="10"/>
  <c r="E24" i="10"/>
  <c r="F23" i="10"/>
  <c r="E23" i="10"/>
  <c r="E22" i="10"/>
  <c r="D20" i="10"/>
  <c r="E20" i="10" s="1"/>
  <c r="C20" i="10"/>
  <c r="E19" i="10"/>
  <c r="H19" i="10" s="1"/>
  <c r="H18" i="10"/>
  <c r="E18" i="10"/>
  <c r="E17" i="10"/>
  <c r="H17" i="10" s="1"/>
  <c r="H16" i="10"/>
  <c r="E16" i="10"/>
  <c r="E14" i="10"/>
  <c r="H13" i="10" s="1"/>
  <c r="D14" i="10"/>
  <c r="C14" i="10"/>
  <c r="F13" i="10" s="1"/>
  <c r="G13" i="10"/>
  <c r="E13" i="10"/>
  <c r="H12" i="10"/>
  <c r="G12" i="10"/>
  <c r="E12" i="10"/>
  <c r="H11" i="10"/>
  <c r="G11" i="10"/>
  <c r="E11" i="10"/>
  <c r="H10" i="10"/>
  <c r="G10" i="10"/>
  <c r="E10" i="10"/>
  <c r="E6" i="10"/>
  <c r="E76" i="17"/>
  <c r="E75" i="17"/>
  <c r="E72" i="17"/>
  <c r="E67" i="17"/>
  <c r="D66" i="17"/>
  <c r="C66" i="17"/>
  <c r="F65" i="17" s="1"/>
  <c r="E65" i="17"/>
  <c r="E64" i="17"/>
  <c r="E63" i="17"/>
  <c r="E62" i="17"/>
  <c r="E60" i="17"/>
  <c r="E59" i="17"/>
  <c r="D57" i="17"/>
  <c r="E57" i="17" s="1"/>
  <c r="C57" i="17"/>
  <c r="F56" i="17"/>
  <c r="E56" i="17"/>
  <c r="F55" i="17"/>
  <c r="E55" i="17"/>
  <c r="G54" i="17"/>
  <c r="F54" i="17"/>
  <c r="E54" i="17"/>
  <c r="F53" i="17"/>
  <c r="E53" i="17"/>
  <c r="D50" i="17"/>
  <c r="C50" i="17"/>
  <c r="F49" i="17"/>
  <c r="E49" i="17"/>
  <c r="F48" i="17"/>
  <c r="E48" i="17"/>
  <c r="F47" i="17"/>
  <c r="E47" i="17"/>
  <c r="F46" i="17"/>
  <c r="E46" i="17"/>
  <c r="D43" i="17"/>
  <c r="C43" i="17"/>
  <c r="E42" i="17"/>
  <c r="E41" i="17"/>
  <c r="E40" i="17"/>
  <c r="E39" i="17"/>
  <c r="E34" i="17"/>
  <c r="D32" i="17"/>
  <c r="G30" i="17" s="1"/>
  <c r="C32" i="17"/>
  <c r="F29" i="17" s="1"/>
  <c r="F31" i="17"/>
  <c r="E31" i="17"/>
  <c r="E30" i="17"/>
  <c r="G29" i="17"/>
  <c r="E29" i="17"/>
  <c r="F28" i="17"/>
  <c r="E28" i="17"/>
  <c r="D26" i="17"/>
  <c r="C26" i="17"/>
  <c r="F24" i="17" s="1"/>
  <c r="F25" i="17"/>
  <c r="E25" i="17"/>
  <c r="E24" i="17"/>
  <c r="F23" i="17"/>
  <c r="E23" i="17"/>
  <c r="E22" i="17"/>
  <c r="D20" i="17"/>
  <c r="C20" i="17"/>
  <c r="E19" i="17"/>
  <c r="E18" i="17"/>
  <c r="E17" i="17"/>
  <c r="E16" i="17"/>
  <c r="D14" i="17"/>
  <c r="G13" i="17" s="1"/>
  <c r="C14" i="17"/>
  <c r="F13" i="17" s="1"/>
  <c r="E13" i="17"/>
  <c r="G12" i="17"/>
  <c r="E12" i="17"/>
  <c r="G11" i="17"/>
  <c r="E11" i="17"/>
  <c r="E10" i="17"/>
  <c r="E6" i="17"/>
  <c r="E76" i="11"/>
  <c r="E75" i="11"/>
  <c r="E72" i="11"/>
  <c r="E67" i="11"/>
  <c r="E66" i="11"/>
  <c r="D66" i="11"/>
  <c r="C66" i="11"/>
  <c r="F65" i="11" s="1"/>
  <c r="G65" i="11"/>
  <c r="E65" i="11"/>
  <c r="G64" i="11"/>
  <c r="E64" i="11"/>
  <c r="G63" i="11"/>
  <c r="E63" i="11"/>
  <c r="G62" i="11"/>
  <c r="E62" i="11"/>
  <c r="E60" i="11"/>
  <c r="E59" i="11"/>
  <c r="D57" i="11"/>
  <c r="D70" i="11" s="1"/>
  <c r="C57" i="11"/>
  <c r="F56" i="11" s="1"/>
  <c r="E56" i="11"/>
  <c r="E55" i="11"/>
  <c r="E54" i="11"/>
  <c r="E53" i="11"/>
  <c r="E50" i="11"/>
  <c r="D50" i="11"/>
  <c r="C50" i="11"/>
  <c r="F49" i="11" s="1"/>
  <c r="G49" i="11"/>
  <c r="E49" i="11"/>
  <c r="G48" i="11"/>
  <c r="E48" i="11"/>
  <c r="G47" i="11"/>
  <c r="E47" i="11"/>
  <c r="G46" i="11"/>
  <c r="E46" i="11"/>
  <c r="D43" i="11"/>
  <c r="C43" i="11"/>
  <c r="E42" i="11"/>
  <c r="E41" i="11"/>
  <c r="E40" i="11"/>
  <c r="G39" i="11"/>
  <c r="E39" i="11"/>
  <c r="E34" i="11"/>
  <c r="D32" i="11"/>
  <c r="C32" i="11"/>
  <c r="E31" i="11"/>
  <c r="E30" i="11"/>
  <c r="E29" i="11"/>
  <c r="E28" i="11"/>
  <c r="D26" i="11"/>
  <c r="G24" i="11" s="1"/>
  <c r="C26" i="11"/>
  <c r="F25" i="11" s="1"/>
  <c r="E25" i="11"/>
  <c r="E24" i="11"/>
  <c r="G23" i="11"/>
  <c r="E23" i="11"/>
  <c r="G22" i="11"/>
  <c r="E22" i="11"/>
  <c r="E20" i="11"/>
  <c r="D20" i="11"/>
  <c r="C20" i="11"/>
  <c r="G19" i="11"/>
  <c r="F19" i="11"/>
  <c r="E19" i="11"/>
  <c r="G18" i="11"/>
  <c r="F18" i="11"/>
  <c r="E18" i="11"/>
  <c r="G17" i="11"/>
  <c r="F17" i="11"/>
  <c r="E17" i="11"/>
  <c r="G16" i="11"/>
  <c r="F16" i="11"/>
  <c r="E16" i="11"/>
  <c r="D14" i="11"/>
  <c r="C14" i="11"/>
  <c r="F13" i="11" s="1"/>
  <c r="E13" i="11"/>
  <c r="E12" i="11"/>
  <c r="E11" i="11"/>
  <c r="E10" i="11"/>
  <c r="E6" i="11"/>
  <c r="E76" i="13"/>
  <c r="E75" i="13"/>
  <c r="E72" i="13"/>
  <c r="E67" i="13"/>
  <c r="D66" i="13"/>
  <c r="C66" i="13"/>
  <c r="F65" i="13"/>
  <c r="E65" i="13"/>
  <c r="E64" i="13"/>
  <c r="F63" i="13"/>
  <c r="E63" i="13"/>
  <c r="E62" i="13"/>
  <c r="E60" i="13"/>
  <c r="E59" i="13"/>
  <c r="D57" i="13"/>
  <c r="E57" i="13" s="1"/>
  <c r="C57" i="13"/>
  <c r="F56" i="13"/>
  <c r="E56" i="13"/>
  <c r="F55" i="13"/>
  <c r="E55" i="13"/>
  <c r="G54" i="13"/>
  <c r="F54" i="13"/>
  <c r="E54" i="13"/>
  <c r="F53" i="13"/>
  <c r="E53" i="13"/>
  <c r="D50" i="13"/>
  <c r="C50" i="13"/>
  <c r="F49" i="13"/>
  <c r="E49" i="13"/>
  <c r="F48" i="13"/>
  <c r="E48" i="13"/>
  <c r="F47" i="13"/>
  <c r="E47" i="13"/>
  <c r="F46" i="13"/>
  <c r="E46" i="13"/>
  <c r="D43" i="13"/>
  <c r="C43" i="13"/>
  <c r="E42" i="13"/>
  <c r="E41" i="13"/>
  <c r="E40" i="13"/>
  <c r="E39" i="13"/>
  <c r="E34" i="13"/>
  <c r="D32" i="13"/>
  <c r="G30" i="13" s="1"/>
  <c r="C32" i="13"/>
  <c r="F29" i="13" s="1"/>
  <c r="F31" i="13"/>
  <c r="E31" i="13"/>
  <c r="E30" i="13"/>
  <c r="G29" i="13"/>
  <c r="E29" i="13"/>
  <c r="F28" i="13"/>
  <c r="E28" i="13"/>
  <c r="D26" i="13"/>
  <c r="C26" i="13"/>
  <c r="F24" i="13" s="1"/>
  <c r="F25" i="13"/>
  <c r="E25" i="13"/>
  <c r="E24" i="13"/>
  <c r="F23" i="13"/>
  <c r="E23" i="13"/>
  <c r="E22" i="13"/>
  <c r="D20" i="13"/>
  <c r="C20" i="13"/>
  <c r="E19" i="13"/>
  <c r="E18" i="13"/>
  <c r="E17" i="13"/>
  <c r="E16" i="13"/>
  <c r="D14" i="13"/>
  <c r="G13" i="13" s="1"/>
  <c r="C14" i="13"/>
  <c r="F13" i="13" s="1"/>
  <c r="E13" i="13"/>
  <c r="G12" i="13"/>
  <c r="E12" i="13"/>
  <c r="G11" i="13"/>
  <c r="E11" i="13"/>
  <c r="E10" i="13"/>
  <c r="E6" i="13"/>
  <c r="E76" i="14"/>
  <c r="E75" i="14"/>
  <c r="E72" i="14"/>
  <c r="C70" i="14"/>
  <c r="C74" i="14" s="1"/>
  <c r="C93" i="14" s="1"/>
  <c r="D68" i="14"/>
  <c r="E68" i="14" s="1"/>
  <c r="C68" i="14"/>
  <c r="E67" i="14"/>
  <c r="E66" i="14"/>
  <c r="D66" i="14"/>
  <c r="C66" i="14"/>
  <c r="F65" i="14" s="1"/>
  <c r="G65" i="14"/>
  <c r="E65" i="14"/>
  <c r="G64" i="14"/>
  <c r="E64" i="14"/>
  <c r="G63" i="14"/>
  <c r="E63" i="14"/>
  <c r="G62" i="14"/>
  <c r="E62" i="14"/>
  <c r="E60" i="14"/>
  <c r="E59" i="14"/>
  <c r="D57" i="14"/>
  <c r="E57" i="14" s="1"/>
  <c r="C57" i="14"/>
  <c r="F56" i="14" s="1"/>
  <c r="H56" i="14"/>
  <c r="E56" i="14"/>
  <c r="H55" i="14"/>
  <c r="E55" i="14"/>
  <c r="H54" i="14"/>
  <c r="E54" i="14"/>
  <c r="H53" i="14"/>
  <c r="E53" i="14"/>
  <c r="E50" i="14"/>
  <c r="D50" i="14"/>
  <c r="C50" i="14"/>
  <c r="F49" i="14" s="1"/>
  <c r="G49" i="14"/>
  <c r="E49" i="14"/>
  <c r="G48" i="14"/>
  <c r="E48" i="14"/>
  <c r="G47" i="14"/>
  <c r="E47" i="14"/>
  <c r="G46" i="14"/>
  <c r="E46" i="14"/>
  <c r="D43" i="14"/>
  <c r="C43" i="14"/>
  <c r="F42" i="14"/>
  <c r="E42" i="14"/>
  <c r="G41" i="14"/>
  <c r="F41" i="14"/>
  <c r="E41" i="14"/>
  <c r="F40" i="14"/>
  <c r="E40" i="14"/>
  <c r="G39" i="14"/>
  <c r="F39" i="14"/>
  <c r="E39" i="14"/>
  <c r="E34" i="14"/>
  <c r="D32" i="14"/>
  <c r="E32" i="14" s="1"/>
  <c r="H31" i="14" s="1"/>
  <c r="C32" i="14"/>
  <c r="E31" i="14"/>
  <c r="H30" i="14"/>
  <c r="E30" i="14"/>
  <c r="E29" i="14"/>
  <c r="H28" i="14"/>
  <c r="E28" i="14"/>
  <c r="E26" i="14"/>
  <c r="H23" i="14" s="1"/>
  <c r="D26" i="14"/>
  <c r="C26" i="14"/>
  <c r="F25" i="14" s="1"/>
  <c r="G25" i="14"/>
  <c r="E25" i="14"/>
  <c r="H24" i="14"/>
  <c r="G24" i="14"/>
  <c r="E24" i="14"/>
  <c r="G23" i="14"/>
  <c r="E23" i="14"/>
  <c r="H22" i="14"/>
  <c r="G22" i="14"/>
  <c r="E22" i="14"/>
  <c r="D20" i="14"/>
  <c r="C20" i="14"/>
  <c r="G19" i="14"/>
  <c r="F19" i="14"/>
  <c r="E19" i="14"/>
  <c r="F18" i="14"/>
  <c r="E18" i="14"/>
  <c r="G17" i="14"/>
  <c r="F17" i="14"/>
  <c r="E17" i="14"/>
  <c r="F16" i="14"/>
  <c r="E16" i="14"/>
  <c r="D14" i="14"/>
  <c r="D33" i="14" s="1"/>
  <c r="C14" i="14"/>
  <c r="C33" i="14" s="1"/>
  <c r="F13" i="14"/>
  <c r="E13" i="14"/>
  <c r="F12" i="14"/>
  <c r="E12" i="14"/>
  <c r="F11" i="14"/>
  <c r="E11" i="14"/>
  <c r="F10" i="14"/>
  <c r="E10" i="14"/>
  <c r="E6" i="14"/>
  <c r="E76" i="16"/>
  <c r="E75" i="16"/>
  <c r="E72" i="16"/>
  <c r="E67" i="16"/>
  <c r="D66" i="16"/>
  <c r="C66" i="16"/>
  <c r="F65" i="16"/>
  <c r="E65" i="16"/>
  <c r="F64" i="16"/>
  <c r="E64" i="16"/>
  <c r="F63" i="16"/>
  <c r="E63" i="16"/>
  <c r="F62" i="16"/>
  <c r="E62" i="16"/>
  <c r="E60" i="16"/>
  <c r="E59" i="16"/>
  <c r="E57" i="16"/>
  <c r="D57" i="16"/>
  <c r="C57" i="16"/>
  <c r="G56" i="16"/>
  <c r="F56" i="16"/>
  <c r="E56" i="16"/>
  <c r="G55" i="16"/>
  <c r="F55" i="16"/>
  <c r="E55" i="16"/>
  <c r="G54" i="16"/>
  <c r="F54" i="16"/>
  <c r="E54" i="16"/>
  <c r="G53" i="16"/>
  <c r="F53" i="16"/>
  <c r="E53" i="16"/>
  <c r="D50" i="16"/>
  <c r="C50" i="16"/>
  <c r="F49" i="16" s="1"/>
  <c r="E49" i="16"/>
  <c r="E48" i="16"/>
  <c r="E47" i="16"/>
  <c r="E46" i="16"/>
  <c r="D43" i="16"/>
  <c r="C43" i="16"/>
  <c r="E42" i="16"/>
  <c r="E41" i="16"/>
  <c r="E40" i="16"/>
  <c r="E39" i="16"/>
  <c r="E34" i="16"/>
  <c r="D32" i="16"/>
  <c r="G31" i="16" s="1"/>
  <c r="C32" i="16"/>
  <c r="F31" i="16"/>
  <c r="E31" i="16"/>
  <c r="G30" i="16"/>
  <c r="F30" i="16"/>
  <c r="E30" i="16"/>
  <c r="G29" i="16"/>
  <c r="F29" i="16"/>
  <c r="E29" i="16"/>
  <c r="F28" i="16"/>
  <c r="E28" i="16"/>
  <c r="D26" i="16"/>
  <c r="C26" i="16"/>
  <c r="F24" i="16" s="1"/>
  <c r="F25" i="16"/>
  <c r="E25" i="16"/>
  <c r="E24" i="16"/>
  <c r="F23" i="16"/>
  <c r="E23" i="16"/>
  <c r="E22" i="16"/>
  <c r="D20" i="16"/>
  <c r="C20" i="16"/>
  <c r="E19" i="16"/>
  <c r="E18" i="16"/>
  <c r="E17" i="16"/>
  <c r="E16" i="16"/>
  <c r="E14" i="16"/>
  <c r="D14" i="16"/>
  <c r="C14" i="16"/>
  <c r="F13" i="16" s="1"/>
  <c r="H13" i="16"/>
  <c r="G13" i="16"/>
  <c r="E13" i="16"/>
  <c r="H12" i="16"/>
  <c r="G12" i="16"/>
  <c r="E12" i="16"/>
  <c r="H11" i="16"/>
  <c r="G11" i="16"/>
  <c r="E11" i="16"/>
  <c r="H10" i="16"/>
  <c r="G10" i="16"/>
  <c r="E10" i="16"/>
  <c r="E6" i="16"/>
  <c r="J55" i="9"/>
  <c r="J54" i="9"/>
  <c r="K38" i="9"/>
  <c r="J38" i="9"/>
  <c r="J37" i="9"/>
  <c r="V35" i="9"/>
  <c r="U35" i="9"/>
  <c r="T35" i="9"/>
  <c r="S35" i="9"/>
  <c r="F63" i="17" l="1"/>
  <c r="I55" i="9"/>
  <c r="C81" i="17"/>
  <c r="G56" i="17"/>
  <c r="G55" i="17"/>
  <c r="D79" i="17"/>
  <c r="C79" i="17"/>
  <c r="F30" i="17"/>
  <c r="H16" i="17"/>
  <c r="E20" i="17"/>
  <c r="H18" i="17" s="1"/>
  <c r="G10" i="17"/>
  <c r="E14" i="17"/>
  <c r="C68" i="11"/>
  <c r="C78" i="11" s="1"/>
  <c r="C81" i="11"/>
  <c r="D68" i="11"/>
  <c r="E68" i="11" s="1"/>
  <c r="E57" i="11"/>
  <c r="H53" i="11" s="1"/>
  <c r="C79" i="11"/>
  <c r="F41" i="11"/>
  <c r="F40" i="11"/>
  <c r="D79" i="11"/>
  <c r="F39" i="11"/>
  <c r="G40" i="11"/>
  <c r="F42" i="11"/>
  <c r="C70" i="11"/>
  <c r="C74" i="11" s="1"/>
  <c r="C93" i="11" s="1"/>
  <c r="H22" i="11"/>
  <c r="G25" i="11"/>
  <c r="E26" i="11"/>
  <c r="G56" i="13"/>
  <c r="G55" i="13"/>
  <c r="D79" i="13"/>
  <c r="C79" i="13"/>
  <c r="F30" i="13"/>
  <c r="E20" i="13"/>
  <c r="H19" i="13"/>
  <c r="H17" i="13"/>
  <c r="G10" i="13"/>
  <c r="E14" i="13"/>
  <c r="H10" i="13" s="1"/>
  <c r="E32" i="22"/>
  <c r="D79" i="22"/>
  <c r="D33" i="22"/>
  <c r="D83" i="22" s="1"/>
  <c r="E14" i="22"/>
  <c r="D68" i="22"/>
  <c r="D78" i="22" s="1"/>
  <c r="C79" i="22"/>
  <c r="C83" i="22"/>
  <c r="E32" i="20"/>
  <c r="D33" i="20"/>
  <c r="K39" i="9"/>
  <c r="K40" i="9" s="1"/>
  <c r="K5" i="9" s="1"/>
  <c r="E14" i="20"/>
  <c r="D78" i="20"/>
  <c r="D79" i="20"/>
  <c r="D83" i="20"/>
  <c r="C79" i="20"/>
  <c r="E57" i="19"/>
  <c r="E14" i="19"/>
  <c r="J39" i="9"/>
  <c r="J40" i="9" s="1"/>
  <c r="J5" i="9" s="1"/>
  <c r="D79" i="19"/>
  <c r="C79" i="19"/>
  <c r="I39" i="9"/>
  <c r="C68" i="18"/>
  <c r="C78" i="18" s="1"/>
  <c r="I56" i="9"/>
  <c r="C81" i="18"/>
  <c r="D68" i="18"/>
  <c r="G47" i="18"/>
  <c r="G49" i="18"/>
  <c r="G48" i="18"/>
  <c r="C79" i="18"/>
  <c r="D79" i="18"/>
  <c r="F40" i="18"/>
  <c r="F42" i="18"/>
  <c r="C70" i="18"/>
  <c r="C74" i="18" s="1"/>
  <c r="C93" i="18" s="1"/>
  <c r="F17" i="18"/>
  <c r="C33" i="18"/>
  <c r="C83" i="18" s="1"/>
  <c r="I51" i="9"/>
  <c r="F18" i="9"/>
  <c r="F21" i="9" s="1"/>
  <c r="L46" i="9"/>
  <c r="L6" i="9" s="1"/>
  <c r="L7" i="9" s="1"/>
  <c r="H51" i="9"/>
  <c r="H34" i="9"/>
  <c r="H35" i="9" s="1"/>
  <c r="H4" i="9" s="1"/>
  <c r="I46" i="9"/>
  <c r="J62" i="9"/>
  <c r="J12" i="9" s="1"/>
  <c r="J13" i="9" s="1"/>
  <c r="I62" i="9"/>
  <c r="L62" i="9"/>
  <c r="L12" i="9" s="1"/>
  <c r="L13" i="9" s="1"/>
  <c r="H41" i="29"/>
  <c r="H42" i="29"/>
  <c r="H39" i="29"/>
  <c r="H40" i="29"/>
  <c r="E33" i="29"/>
  <c r="D35" i="29"/>
  <c r="H13" i="29"/>
  <c r="H12" i="29"/>
  <c r="H11" i="29"/>
  <c r="H10" i="29"/>
  <c r="E33" i="30"/>
  <c r="D35" i="30"/>
  <c r="E68" i="30"/>
  <c r="D74" i="29"/>
  <c r="F66" i="30"/>
  <c r="C77" i="30"/>
  <c r="C35" i="30"/>
  <c r="H54" i="30"/>
  <c r="H55" i="30"/>
  <c r="H30" i="29"/>
  <c r="H23" i="29"/>
  <c r="H66" i="30"/>
  <c r="H65" i="30"/>
  <c r="H62" i="30"/>
  <c r="H63" i="30"/>
  <c r="H64" i="30"/>
  <c r="H10" i="30"/>
  <c r="H13" i="30"/>
  <c r="H56" i="30"/>
  <c r="C70" i="29"/>
  <c r="C74" i="29" s="1"/>
  <c r="H29" i="29"/>
  <c r="G66" i="29"/>
  <c r="E68" i="29"/>
  <c r="H22" i="29"/>
  <c r="D70" i="30"/>
  <c r="H53" i="30"/>
  <c r="H65" i="29"/>
  <c r="H64" i="29"/>
  <c r="K62" i="9"/>
  <c r="K12" i="9" s="1"/>
  <c r="K13" i="9" s="1"/>
  <c r="J46" i="9"/>
  <c r="J6" i="9" s="1"/>
  <c r="J7" i="9" s="1"/>
  <c r="K46" i="9"/>
  <c r="K6" i="9" s="1"/>
  <c r="K7" i="9" s="1"/>
  <c r="E26" i="22"/>
  <c r="C68" i="22"/>
  <c r="E68" i="22" s="1"/>
  <c r="E57" i="22"/>
  <c r="E66" i="22"/>
  <c r="C81" i="22" s="1"/>
  <c r="E20" i="22"/>
  <c r="E50" i="22"/>
  <c r="C33" i="22"/>
  <c r="L51" i="9" s="1"/>
  <c r="E43" i="22"/>
  <c r="H40" i="21"/>
  <c r="H18" i="21"/>
  <c r="H41" i="21"/>
  <c r="H42" i="21"/>
  <c r="H16" i="21"/>
  <c r="H39" i="21"/>
  <c r="H22" i="21"/>
  <c r="H24" i="21"/>
  <c r="H31" i="21"/>
  <c r="H30" i="21"/>
  <c r="H29" i="21"/>
  <c r="H28" i="21"/>
  <c r="C70" i="21"/>
  <c r="C74" i="21" s="1"/>
  <c r="C93" i="21" s="1"/>
  <c r="F42" i="21"/>
  <c r="F41" i="21"/>
  <c r="F40" i="21"/>
  <c r="F39" i="21"/>
  <c r="H49" i="21"/>
  <c r="F22" i="21"/>
  <c r="F24" i="21"/>
  <c r="E26" i="21"/>
  <c r="G25" i="21"/>
  <c r="G24" i="21"/>
  <c r="G23" i="21"/>
  <c r="G22" i="21"/>
  <c r="H64" i="21"/>
  <c r="C68" i="21"/>
  <c r="E68" i="21"/>
  <c r="H13" i="21"/>
  <c r="F19" i="21"/>
  <c r="F18" i="21"/>
  <c r="F17" i="21"/>
  <c r="F16" i="21"/>
  <c r="H23" i="21"/>
  <c r="H25" i="21"/>
  <c r="H46" i="21"/>
  <c r="G53" i="21"/>
  <c r="E57" i="21"/>
  <c r="F62" i="21"/>
  <c r="F64" i="21"/>
  <c r="E66" i="21"/>
  <c r="G65" i="21"/>
  <c r="G64" i="21"/>
  <c r="G63" i="21"/>
  <c r="G62" i="21"/>
  <c r="E20" i="21"/>
  <c r="F23" i="21"/>
  <c r="F46" i="21"/>
  <c r="E50" i="21"/>
  <c r="H47" i="21" s="1"/>
  <c r="G49" i="21"/>
  <c r="G48" i="21"/>
  <c r="G47" i="21"/>
  <c r="G46" i="21"/>
  <c r="H63" i="21"/>
  <c r="H65" i="21"/>
  <c r="G66" i="21"/>
  <c r="C33" i="21"/>
  <c r="F10" i="21"/>
  <c r="F11" i="21"/>
  <c r="F12" i="21"/>
  <c r="G16" i="21"/>
  <c r="G17" i="21"/>
  <c r="G18" i="21"/>
  <c r="G19" i="21"/>
  <c r="G39" i="21"/>
  <c r="G40" i="21"/>
  <c r="G41" i="21"/>
  <c r="G42" i="21"/>
  <c r="E43" i="21"/>
  <c r="D70" i="21"/>
  <c r="D33" i="18"/>
  <c r="H65" i="18"/>
  <c r="H64" i="18"/>
  <c r="H63" i="18"/>
  <c r="H62" i="18"/>
  <c r="H10" i="18"/>
  <c r="H12" i="18"/>
  <c r="G16" i="18"/>
  <c r="E20" i="18"/>
  <c r="H25" i="18"/>
  <c r="F31" i="18"/>
  <c r="F30" i="18"/>
  <c r="F29" i="18"/>
  <c r="F28" i="18"/>
  <c r="H49" i="18"/>
  <c r="H48" i="18"/>
  <c r="H47" i="18"/>
  <c r="H46" i="18"/>
  <c r="F10" i="18"/>
  <c r="F12" i="18"/>
  <c r="E14" i="18"/>
  <c r="G13" i="18"/>
  <c r="G12" i="18"/>
  <c r="G11" i="18"/>
  <c r="G10" i="18"/>
  <c r="G19" i="18"/>
  <c r="H24" i="18"/>
  <c r="E32" i="18"/>
  <c r="E43" i="18"/>
  <c r="G42" i="18"/>
  <c r="G41" i="18"/>
  <c r="G40" i="18"/>
  <c r="H11" i="18"/>
  <c r="H13" i="18"/>
  <c r="G18" i="18"/>
  <c r="F53" i="18"/>
  <c r="F54" i="18"/>
  <c r="F55" i="18"/>
  <c r="F22" i="18"/>
  <c r="F23" i="18"/>
  <c r="F24" i="18"/>
  <c r="G28" i="18"/>
  <c r="G29" i="18"/>
  <c r="G30" i="18"/>
  <c r="G31" i="18"/>
  <c r="F46" i="18"/>
  <c r="F47" i="18"/>
  <c r="F48" i="18"/>
  <c r="G53" i="18"/>
  <c r="G54" i="18"/>
  <c r="G55" i="18"/>
  <c r="G56" i="18"/>
  <c r="F62" i="18"/>
  <c r="F63" i="18"/>
  <c r="F64" i="18"/>
  <c r="E66" i="19"/>
  <c r="C81" i="19" s="1"/>
  <c r="E20" i="19"/>
  <c r="E50" i="19"/>
  <c r="D33" i="19"/>
  <c r="J34" i="9" s="1"/>
  <c r="E32" i="19"/>
  <c r="E26" i="19"/>
  <c r="C68" i="19"/>
  <c r="C78" i="19" s="1"/>
  <c r="D68" i="19"/>
  <c r="C33" i="19"/>
  <c r="J51" i="9" s="1"/>
  <c r="E43" i="19"/>
  <c r="C70" i="20"/>
  <c r="C74" i="20" s="1"/>
  <c r="C93" i="20" s="1"/>
  <c r="E26" i="20"/>
  <c r="C68" i="20"/>
  <c r="C78" i="20" s="1"/>
  <c r="E57" i="20"/>
  <c r="E66" i="20"/>
  <c r="C81" i="20" s="1"/>
  <c r="E20" i="20"/>
  <c r="E50" i="20"/>
  <c r="C33" i="20"/>
  <c r="K51" i="9" s="1"/>
  <c r="E43" i="20"/>
  <c r="D70" i="20"/>
  <c r="H56" i="8"/>
  <c r="H55" i="8"/>
  <c r="H54" i="8"/>
  <c r="H53" i="8"/>
  <c r="E50" i="8"/>
  <c r="H49" i="8" s="1"/>
  <c r="G49" i="8"/>
  <c r="G48" i="8"/>
  <c r="G47" i="8"/>
  <c r="G46" i="8"/>
  <c r="D33" i="8"/>
  <c r="H22" i="8"/>
  <c r="G28" i="8"/>
  <c r="E32" i="8"/>
  <c r="F42" i="8"/>
  <c r="F41" i="8"/>
  <c r="F40" i="8"/>
  <c r="F39" i="8"/>
  <c r="H47" i="8"/>
  <c r="F22" i="8"/>
  <c r="E26" i="8"/>
  <c r="H24" i="8" s="1"/>
  <c r="G25" i="8"/>
  <c r="G24" i="8"/>
  <c r="G23" i="8"/>
  <c r="G22" i="8"/>
  <c r="G31" i="8"/>
  <c r="C68" i="8"/>
  <c r="I54" i="9"/>
  <c r="F19" i="8"/>
  <c r="F18" i="8"/>
  <c r="F17" i="8"/>
  <c r="F16" i="8"/>
  <c r="H23" i="8"/>
  <c r="H25" i="8"/>
  <c r="G53" i="8"/>
  <c r="F62" i="8"/>
  <c r="F64" i="8"/>
  <c r="E66" i="8"/>
  <c r="G65" i="8"/>
  <c r="G64" i="8"/>
  <c r="G63" i="8"/>
  <c r="G62" i="8"/>
  <c r="I37" i="9"/>
  <c r="D68" i="8"/>
  <c r="C33" i="8"/>
  <c r="F10" i="8"/>
  <c r="F11" i="8"/>
  <c r="F12" i="8"/>
  <c r="G16" i="8"/>
  <c r="G17" i="8"/>
  <c r="G18" i="8"/>
  <c r="G19" i="8"/>
  <c r="G39" i="8"/>
  <c r="G40" i="8"/>
  <c r="G41" i="8"/>
  <c r="G42" i="8"/>
  <c r="E43" i="8"/>
  <c r="D70" i="8"/>
  <c r="E14" i="7"/>
  <c r="H11" i="7" s="1"/>
  <c r="G13" i="7"/>
  <c r="G12" i="7"/>
  <c r="G11" i="7"/>
  <c r="G10" i="7"/>
  <c r="H65" i="7"/>
  <c r="H64" i="7"/>
  <c r="H63" i="7"/>
  <c r="H62" i="7"/>
  <c r="J49" i="9"/>
  <c r="C77" i="7"/>
  <c r="F66" i="7"/>
  <c r="H49" i="7"/>
  <c r="H48" i="7"/>
  <c r="H47" i="7"/>
  <c r="H46" i="7"/>
  <c r="D33" i="7"/>
  <c r="D70" i="7"/>
  <c r="E43" i="7"/>
  <c r="G42" i="7"/>
  <c r="H12" i="7"/>
  <c r="G16" i="7"/>
  <c r="E20" i="7"/>
  <c r="F31" i="7"/>
  <c r="F30" i="7"/>
  <c r="F29" i="7"/>
  <c r="F28" i="7"/>
  <c r="G40" i="7"/>
  <c r="F53" i="7"/>
  <c r="F54" i="7"/>
  <c r="F55" i="7"/>
  <c r="J57" i="9"/>
  <c r="J11" i="9" s="1"/>
  <c r="F22" i="7"/>
  <c r="F23" i="7"/>
  <c r="F24" i="7"/>
  <c r="G28" i="7"/>
  <c r="G29" i="7"/>
  <c r="G30" i="7"/>
  <c r="G31" i="7"/>
  <c r="F46" i="7"/>
  <c r="F47" i="7"/>
  <c r="F48" i="7"/>
  <c r="G53" i="7"/>
  <c r="G54" i="7"/>
  <c r="G55" i="7"/>
  <c r="G56" i="7"/>
  <c r="F62" i="7"/>
  <c r="F63" i="7"/>
  <c r="F64" i="7"/>
  <c r="H18" i="6"/>
  <c r="H16" i="6"/>
  <c r="H31" i="6"/>
  <c r="H30" i="6"/>
  <c r="H29" i="6"/>
  <c r="H28" i="6"/>
  <c r="E26" i="6"/>
  <c r="H25" i="6" s="1"/>
  <c r="G25" i="6"/>
  <c r="G24" i="6"/>
  <c r="G23" i="6"/>
  <c r="G22" i="6"/>
  <c r="H64" i="6"/>
  <c r="C68" i="6"/>
  <c r="K54" i="9"/>
  <c r="H13" i="6"/>
  <c r="F19" i="6"/>
  <c r="F18" i="6"/>
  <c r="F17" i="6"/>
  <c r="F16" i="6"/>
  <c r="H23" i="6"/>
  <c r="G53" i="6"/>
  <c r="E57" i="6"/>
  <c r="F62" i="6"/>
  <c r="F64" i="6"/>
  <c r="K37" i="9"/>
  <c r="E66" i="6"/>
  <c r="G65" i="6"/>
  <c r="G64" i="6"/>
  <c r="G63" i="6"/>
  <c r="G62" i="6"/>
  <c r="D68" i="6"/>
  <c r="H12" i="6"/>
  <c r="E20" i="6"/>
  <c r="F46" i="6"/>
  <c r="E50" i="6"/>
  <c r="H46" i="6" s="1"/>
  <c r="G49" i="6"/>
  <c r="G48" i="6"/>
  <c r="G47" i="6"/>
  <c r="G46" i="6"/>
  <c r="G56" i="6"/>
  <c r="H63" i="6"/>
  <c r="H65" i="6"/>
  <c r="D33" i="6"/>
  <c r="H24" i="6"/>
  <c r="G28" i="6"/>
  <c r="C70" i="6"/>
  <c r="C74" i="6" s="1"/>
  <c r="C93" i="6" s="1"/>
  <c r="F42" i="6"/>
  <c r="F41" i="6"/>
  <c r="F40" i="6"/>
  <c r="F39" i="6"/>
  <c r="F63" i="6"/>
  <c r="F65" i="6"/>
  <c r="C33" i="6"/>
  <c r="F10" i="6"/>
  <c r="F11" i="6"/>
  <c r="F12" i="6"/>
  <c r="G16" i="6"/>
  <c r="G17" i="6"/>
  <c r="G18" i="6"/>
  <c r="G19" i="6"/>
  <c r="G39" i="6"/>
  <c r="G40" i="6"/>
  <c r="G41" i="6"/>
  <c r="G42" i="6"/>
  <c r="E43" i="6"/>
  <c r="D70" i="6"/>
  <c r="D35" i="1"/>
  <c r="L32" i="9"/>
  <c r="H31" i="1"/>
  <c r="H30" i="1"/>
  <c r="H29" i="1"/>
  <c r="H28" i="1"/>
  <c r="F42" i="1"/>
  <c r="F41" i="1"/>
  <c r="F40" i="1"/>
  <c r="F39" i="1"/>
  <c r="H47" i="1"/>
  <c r="H49" i="1"/>
  <c r="F22" i="1"/>
  <c r="F24" i="1"/>
  <c r="E26" i="1"/>
  <c r="H22" i="1" s="1"/>
  <c r="G25" i="1"/>
  <c r="G24" i="1"/>
  <c r="G23" i="1"/>
  <c r="G22" i="1"/>
  <c r="E33" i="1"/>
  <c r="H62" i="1"/>
  <c r="H64" i="1"/>
  <c r="C68" i="1"/>
  <c r="C70" i="1" s="1"/>
  <c r="C74" i="1" s="1"/>
  <c r="C93" i="1" s="1"/>
  <c r="L54" i="9"/>
  <c r="L57" i="9" s="1"/>
  <c r="L11" i="9" s="1"/>
  <c r="H13" i="1"/>
  <c r="F19" i="1"/>
  <c r="F18" i="1"/>
  <c r="F17" i="1"/>
  <c r="F16" i="1"/>
  <c r="H23" i="1"/>
  <c r="H25" i="1"/>
  <c r="G53" i="1"/>
  <c r="E57" i="1"/>
  <c r="F62" i="1"/>
  <c r="F64" i="1"/>
  <c r="L37" i="9"/>
  <c r="L40" i="9" s="1"/>
  <c r="L5" i="9" s="1"/>
  <c r="E66" i="1"/>
  <c r="G65" i="1"/>
  <c r="G64" i="1"/>
  <c r="G63" i="1"/>
  <c r="G62" i="1"/>
  <c r="D68" i="1"/>
  <c r="E20" i="1"/>
  <c r="F23" i="1"/>
  <c r="F46" i="1"/>
  <c r="E50" i="1"/>
  <c r="H46" i="1" s="1"/>
  <c r="G49" i="1"/>
  <c r="G48" i="1"/>
  <c r="G47" i="1"/>
  <c r="G46" i="1"/>
  <c r="H63" i="1"/>
  <c r="H65" i="1"/>
  <c r="G66" i="1"/>
  <c r="C33" i="1"/>
  <c r="F10" i="1"/>
  <c r="F11" i="1"/>
  <c r="F12" i="1"/>
  <c r="G16" i="1"/>
  <c r="G17" i="1"/>
  <c r="G18" i="1"/>
  <c r="G19" i="1"/>
  <c r="G39" i="1"/>
  <c r="G40" i="1"/>
  <c r="G41" i="1"/>
  <c r="G42" i="1"/>
  <c r="E43" i="1"/>
  <c r="H56" i="10"/>
  <c r="H55" i="10"/>
  <c r="H54" i="10"/>
  <c r="H53" i="10"/>
  <c r="E50" i="10"/>
  <c r="H49" i="10" s="1"/>
  <c r="G49" i="10"/>
  <c r="G48" i="10"/>
  <c r="G47" i="10"/>
  <c r="G46" i="10"/>
  <c r="D33" i="10"/>
  <c r="H22" i="10"/>
  <c r="G28" i="10"/>
  <c r="E32" i="10"/>
  <c r="F42" i="10"/>
  <c r="F41" i="10"/>
  <c r="F40" i="10"/>
  <c r="F39" i="10"/>
  <c r="H47" i="10"/>
  <c r="F22" i="10"/>
  <c r="E26" i="10"/>
  <c r="H24" i="10" s="1"/>
  <c r="G25" i="10"/>
  <c r="G24" i="10"/>
  <c r="G23" i="10"/>
  <c r="G22" i="10"/>
  <c r="G31" i="10"/>
  <c r="C68" i="10"/>
  <c r="F19" i="10"/>
  <c r="F18" i="10"/>
  <c r="F17" i="10"/>
  <c r="F16" i="10"/>
  <c r="H23" i="10"/>
  <c r="H25" i="10"/>
  <c r="G53" i="10"/>
  <c r="F62" i="10"/>
  <c r="F64" i="10"/>
  <c r="E66" i="10"/>
  <c r="G65" i="10"/>
  <c r="G64" i="10"/>
  <c r="G63" i="10"/>
  <c r="G62" i="10"/>
  <c r="D68" i="10"/>
  <c r="C33" i="10"/>
  <c r="F10" i="10"/>
  <c r="F11" i="10"/>
  <c r="F12" i="10"/>
  <c r="G16" i="10"/>
  <c r="G17" i="10"/>
  <c r="G18" i="10"/>
  <c r="G19" i="10"/>
  <c r="G39" i="10"/>
  <c r="G40" i="10"/>
  <c r="G41" i="10"/>
  <c r="G42" i="10"/>
  <c r="E43" i="10"/>
  <c r="D70" i="10"/>
  <c r="H56" i="17"/>
  <c r="H55" i="17"/>
  <c r="H54" i="17"/>
  <c r="H53" i="17"/>
  <c r="E50" i="17"/>
  <c r="G49" i="17"/>
  <c r="G48" i="17"/>
  <c r="G47" i="17"/>
  <c r="G46" i="17"/>
  <c r="H63" i="17"/>
  <c r="D33" i="17"/>
  <c r="D83" i="17" s="1"/>
  <c r="H24" i="17"/>
  <c r="G28" i="17"/>
  <c r="E32" i="17"/>
  <c r="F42" i="17"/>
  <c r="F41" i="17"/>
  <c r="F40" i="17"/>
  <c r="F39" i="17"/>
  <c r="H47" i="17"/>
  <c r="H49" i="17"/>
  <c r="F22" i="17"/>
  <c r="E26" i="17"/>
  <c r="H22" i="17" s="1"/>
  <c r="G25" i="17"/>
  <c r="G24" i="17"/>
  <c r="G23" i="17"/>
  <c r="G22" i="17"/>
  <c r="G31" i="17"/>
  <c r="H62" i="17"/>
  <c r="C68" i="17"/>
  <c r="C78" i="17" s="1"/>
  <c r="I57" i="9"/>
  <c r="I11" i="9" s="1"/>
  <c r="F19" i="17"/>
  <c r="F18" i="17"/>
  <c r="F17" i="17"/>
  <c r="F16" i="17"/>
  <c r="H23" i="17"/>
  <c r="H25" i="17"/>
  <c r="H46" i="17"/>
  <c r="H48" i="17"/>
  <c r="G53" i="17"/>
  <c r="F62" i="17"/>
  <c r="F64" i="17"/>
  <c r="E66" i="17"/>
  <c r="H65" i="17" s="1"/>
  <c r="G65" i="17"/>
  <c r="G64" i="17"/>
  <c r="G63" i="17"/>
  <c r="G62" i="17"/>
  <c r="I38" i="9"/>
  <c r="D68" i="17"/>
  <c r="C33" i="17"/>
  <c r="C83" i="17" s="1"/>
  <c r="F10" i="17"/>
  <c r="F11" i="17"/>
  <c r="F12" i="17"/>
  <c r="G16" i="17"/>
  <c r="G17" i="17"/>
  <c r="G18" i="17"/>
  <c r="G19" i="17"/>
  <c r="G39" i="17"/>
  <c r="G40" i="17"/>
  <c r="G41" i="17"/>
  <c r="G42" i="17"/>
  <c r="E43" i="17"/>
  <c r="H10" i="11"/>
  <c r="H19" i="11"/>
  <c r="H18" i="11"/>
  <c r="H17" i="11"/>
  <c r="H16" i="11"/>
  <c r="F31" i="11"/>
  <c r="F30" i="11"/>
  <c r="F29" i="11"/>
  <c r="F28" i="11"/>
  <c r="H65" i="11"/>
  <c r="H64" i="11"/>
  <c r="H63" i="11"/>
  <c r="H62" i="11"/>
  <c r="F10" i="11"/>
  <c r="F12" i="11"/>
  <c r="E14" i="11"/>
  <c r="H12" i="11" s="1"/>
  <c r="G13" i="11"/>
  <c r="G12" i="11"/>
  <c r="G11" i="11"/>
  <c r="G10" i="11"/>
  <c r="E32" i="11"/>
  <c r="H29" i="11" s="1"/>
  <c r="H49" i="11"/>
  <c r="H48" i="11"/>
  <c r="H47" i="11"/>
  <c r="H46" i="11"/>
  <c r="C33" i="11"/>
  <c r="C83" i="11" s="1"/>
  <c r="E43" i="11"/>
  <c r="G42" i="11"/>
  <c r="G41" i="11"/>
  <c r="F11" i="11"/>
  <c r="D33" i="11"/>
  <c r="D83" i="11" s="1"/>
  <c r="F53" i="11"/>
  <c r="F54" i="11"/>
  <c r="F55" i="11"/>
  <c r="F22" i="11"/>
  <c r="F23" i="11"/>
  <c r="F24" i="11"/>
  <c r="G28" i="11"/>
  <c r="G29" i="11"/>
  <c r="G30" i="11"/>
  <c r="G31" i="11"/>
  <c r="F46" i="11"/>
  <c r="F47" i="11"/>
  <c r="F48" i="11"/>
  <c r="G53" i="11"/>
  <c r="G54" i="11"/>
  <c r="G55" i="11"/>
  <c r="G56" i="11"/>
  <c r="F62" i="11"/>
  <c r="F63" i="11"/>
  <c r="F64" i="11"/>
  <c r="H56" i="13"/>
  <c r="H55" i="13"/>
  <c r="H54" i="13"/>
  <c r="H53" i="13"/>
  <c r="E50" i="13"/>
  <c r="G49" i="13"/>
  <c r="G48" i="13"/>
  <c r="G47" i="13"/>
  <c r="G46" i="13"/>
  <c r="H65" i="13"/>
  <c r="D33" i="13"/>
  <c r="D83" i="13" s="1"/>
  <c r="G28" i="13"/>
  <c r="E32" i="13"/>
  <c r="F42" i="13"/>
  <c r="F41" i="13"/>
  <c r="F40" i="13"/>
  <c r="F39" i="13"/>
  <c r="H47" i="13"/>
  <c r="H49" i="13"/>
  <c r="F22" i="13"/>
  <c r="E26" i="13"/>
  <c r="H22" i="13" s="1"/>
  <c r="G25" i="13"/>
  <c r="G24" i="13"/>
  <c r="G23" i="13"/>
  <c r="G22" i="13"/>
  <c r="G31" i="13"/>
  <c r="C68" i="13"/>
  <c r="C70" i="13" s="1"/>
  <c r="C74" i="13" s="1"/>
  <c r="C93" i="13" s="1"/>
  <c r="K55" i="9"/>
  <c r="K57" i="9" s="1"/>
  <c r="K11" i="9" s="1"/>
  <c r="F19" i="13"/>
  <c r="F18" i="13"/>
  <c r="F17" i="13"/>
  <c r="F16" i="13"/>
  <c r="H23" i="13"/>
  <c r="H25" i="13"/>
  <c r="H46" i="13"/>
  <c r="H48" i="13"/>
  <c r="G53" i="13"/>
  <c r="F62" i="13"/>
  <c r="F64" i="13"/>
  <c r="E66" i="13"/>
  <c r="C81" i="13" s="1"/>
  <c r="G65" i="13"/>
  <c r="G64" i="13"/>
  <c r="G63" i="13"/>
  <c r="G62" i="13"/>
  <c r="D68" i="13"/>
  <c r="E68" i="13" s="1"/>
  <c r="C33" i="13"/>
  <c r="C83" i="13" s="1"/>
  <c r="F10" i="13"/>
  <c r="F11" i="13"/>
  <c r="F12" i="13"/>
  <c r="G16" i="13"/>
  <c r="G17" i="13"/>
  <c r="G18" i="13"/>
  <c r="G19" i="13"/>
  <c r="G39" i="13"/>
  <c r="G40" i="13"/>
  <c r="G41" i="13"/>
  <c r="G42" i="13"/>
  <c r="E43" i="13"/>
  <c r="C77" i="14"/>
  <c r="F66" i="14"/>
  <c r="C35" i="14"/>
  <c r="G66" i="14"/>
  <c r="E33" i="14"/>
  <c r="D35" i="14"/>
  <c r="H29" i="14"/>
  <c r="D70" i="14"/>
  <c r="E43" i="14"/>
  <c r="G42" i="14"/>
  <c r="H12" i="14"/>
  <c r="G16" i="14"/>
  <c r="E20" i="14"/>
  <c r="H25" i="14"/>
  <c r="F31" i="14"/>
  <c r="F30" i="14"/>
  <c r="F29" i="14"/>
  <c r="F28" i="14"/>
  <c r="G40" i="14"/>
  <c r="E14" i="14"/>
  <c r="H10" i="14" s="1"/>
  <c r="G13" i="14"/>
  <c r="G12" i="14"/>
  <c r="G11" i="14"/>
  <c r="G10" i="14"/>
  <c r="H66" i="14"/>
  <c r="H65" i="14"/>
  <c r="H64" i="14"/>
  <c r="H63" i="14"/>
  <c r="H62" i="14"/>
  <c r="H11" i="14"/>
  <c r="H13" i="14"/>
  <c r="G18" i="14"/>
  <c r="H49" i="14"/>
  <c r="H48" i="14"/>
  <c r="H47" i="14"/>
  <c r="H46" i="14"/>
  <c r="F53" i="14"/>
  <c r="F54" i="14"/>
  <c r="F55" i="14"/>
  <c r="F22" i="14"/>
  <c r="F23" i="14"/>
  <c r="F24" i="14"/>
  <c r="G28" i="14"/>
  <c r="G29" i="14"/>
  <c r="G30" i="14"/>
  <c r="G31" i="14"/>
  <c r="F46" i="14"/>
  <c r="F47" i="14"/>
  <c r="F48" i="14"/>
  <c r="G53" i="14"/>
  <c r="G54" i="14"/>
  <c r="G55" i="14"/>
  <c r="G56" i="14"/>
  <c r="F62" i="14"/>
  <c r="F63" i="14"/>
  <c r="F64" i="14"/>
  <c r="H16" i="16"/>
  <c r="H17" i="16"/>
  <c r="H41" i="16"/>
  <c r="H18" i="16"/>
  <c r="H19" i="16"/>
  <c r="H39" i="16"/>
  <c r="F19" i="16"/>
  <c r="F18" i="16"/>
  <c r="F17" i="16"/>
  <c r="F16" i="16"/>
  <c r="H23" i="16"/>
  <c r="H56" i="16"/>
  <c r="H55" i="16"/>
  <c r="H54" i="16"/>
  <c r="H53" i="16"/>
  <c r="E66" i="16"/>
  <c r="G65" i="16"/>
  <c r="G64" i="16"/>
  <c r="G63" i="16"/>
  <c r="G62" i="16"/>
  <c r="D68" i="16"/>
  <c r="E20" i="16"/>
  <c r="F46" i="16"/>
  <c r="F48" i="16"/>
  <c r="E50" i="16"/>
  <c r="H46" i="16" s="1"/>
  <c r="G49" i="16"/>
  <c r="G48" i="16"/>
  <c r="G47" i="16"/>
  <c r="G46" i="16"/>
  <c r="H63" i="16"/>
  <c r="H65" i="16"/>
  <c r="G66" i="16"/>
  <c r="D33" i="16"/>
  <c r="H24" i="16"/>
  <c r="G28" i="16"/>
  <c r="E32" i="16"/>
  <c r="F42" i="16"/>
  <c r="F41" i="16"/>
  <c r="F40" i="16"/>
  <c r="F39" i="16"/>
  <c r="F22" i="16"/>
  <c r="E26" i="16"/>
  <c r="H25" i="16" s="1"/>
  <c r="G25" i="16"/>
  <c r="G24" i="16"/>
  <c r="G23" i="16"/>
  <c r="G22" i="16"/>
  <c r="F47" i="16"/>
  <c r="H62" i="16"/>
  <c r="H64" i="16"/>
  <c r="C68" i="16"/>
  <c r="C70" i="16" s="1"/>
  <c r="C74" i="16" s="1"/>
  <c r="C93" i="16" s="1"/>
  <c r="C33" i="16"/>
  <c r="F10" i="16"/>
  <c r="F11" i="16"/>
  <c r="F12" i="16"/>
  <c r="G16" i="16"/>
  <c r="G17" i="16"/>
  <c r="G18" i="16"/>
  <c r="G19" i="16"/>
  <c r="G39" i="16"/>
  <c r="G40" i="16"/>
  <c r="G41" i="16"/>
  <c r="G42" i="16"/>
  <c r="E43" i="16"/>
  <c r="D70" i="16"/>
  <c r="A50" i="9"/>
  <c r="A55" i="9" s="1"/>
  <c r="A60" i="9" s="1"/>
  <c r="A65" i="9" s="1"/>
  <c r="A49" i="9"/>
  <c r="A54" i="9" s="1"/>
  <c r="A59" i="9" s="1"/>
  <c r="A45" i="9"/>
  <c r="C70" i="17" l="1"/>
  <c r="C74" i="17" s="1"/>
  <c r="C93" i="17" s="1"/>
  <c r="E68" i="17"/>
  <c r="E78" i="17" s="1"/>
  <c r="D78" i="17"/>
  <c r="E79" i="17"/>
  <c r="H17" i="17"/>
  <c r="H19" i="17"/>
  <c r="H13" i="17"/>
  <c r="H12" i="17"/>
  <c r="H10" i="17"/>
  <c r="F66" i="17"/>
  <c r="H11" i="17"/>
  <c r="D78" i="11"/>
  <c r="H56" i="11"/>
  <c r="H54" i="11"/>
  <c r="H55" i="11"/>
  <c r="E78" i="11"/>
  <c r="E79" i="11"/>
  <c r="H23" i="11"/>
  <c r="H24" i="11"/>
  <c r="H25" i="11"/>
  <c r="D70" i="13"/>
  <c r="D78" i="13"/>
  <c r="C78" i="13"/>
  <c r="E78" i="13"/>
  <c r="E79" i="13"/>
  <c r="H24" i="13"/>
  <c r="H18" i="13"/>
  <c r="H16" i="13"/>
  <c r="H13" i="13"/>
  <c r="H12" i="13"/>
  <c r="H11" i="13"/>
  <c r="D70" i="22"/>
  <c r="D74" i="22" s="1"/>
  <c r="C78" i="22"/>
  <c r="E78" i="22"/>
  <c r="E79" i="22"/>
  <c r="D35" i="22"/>
  <c r="L34" i="9"/>
  <c r="L35" i="9" s="1"/>
  <c r="L4" i="9" s="1"/>
  <c r="L16" i="9" s="1"/>
  <c r="C70" i="22"/>
  <c r="C74" i="22" s="1"/>
  <c r="C93" i="22" s="1"/>
  <c r="L18" i="9"/>
  <c r="L21" i="9" s="1"/>
  <c r="E68" i="20"/>
  <c r="E78" i="20" s="1"/>
  <c r="C83" i="20"/>
  <c r="E79" i="20"/>
  <c r="D35" i="20"/>
  <c r="K34" i="9"/>
  <c r="E68" i="19"/>
  <c r="C83" i="19"/>
  <c r="C70" i="19"/>
  <c r="C74" i="19" s="1"/>
  <c r="C93" i="19" s="1"/>
  <c r="D83" i="19"/>
  <c r="E78" i="19"/>
  <c r="E79" i="19"/>
  <c r="D78" i="19"/>
  <c r="H52" i="9"/>
  <c r="E68" i="18"/>
  <c r="D70" i="18"/>
  <c r="E70" i="18" s="1"/>
  <c r="D78" i="18"/>
  <c r="E79" i="18"/>
  <c r="E78" i="18"/>
  <c r="C35" i="18"/>
  <c r="C77" i="18"/>
  <c r="F66" i="18"/>
  <c r="D83" i="18"/>
  <c r="I34" i="9"/>
  <c r="C82" i="18"/>
  <c r="C80" i="18"/>
  <c r="I52" i="9"/>
  <c r="H16" i="9"/>
  <c r="H19" i="9" s="1"/>
  <c r="J17" i="9"/>
  <c r="E93" i="29"/>
  <c r="E74" i="29"/>
  <c r="E35" i="29"/>
  <c r="E70" i="30"/>
  <c r="D74" i="30"/>
  <c r="C93" i="29"/>
  <c r="C77" i="29"/>
  <c r="E35" i="30"/>
  <c r="E77" i="29"/>
  <c r="H66" i="29"/>
  <c r="D77" i="29"/>
  <c r="E70" i="29"/>
  <c r="K18" i="9"/>
  <c r="K21" i="9" s="1"/>
  <c r="J18" i="9"/>
  <c r="J21" i="9" s="1"/>
  <c r="C35" i="22"/>
  <c r="E33" i="22"/>
  <c r="E83" i="22" s="1"/>
  <c r="C77" i="21"/>
  <c r="C35" i="21"/>
  <c r="H66" i="21"/>
  <c r="H56" i="21"/>
  <c r="H55" i="21"/>
  <c r="H54" i="21"/>
  <c r="H53" i="21"/>
  <c r="H62" i="21"/>
  <c r="D74" i="21"/>
  <c r="E70" i="21"/>
  <c r="F66" i="21"/>
  <c r="E33" i="21"/>
  <c r="H48" i="21"/>
  <c r="H19" i="21"/>
  <c r="H17" i="21"/>
  <c r="H42" i="18"/>
  <c r="H41" i="18"/>
  <c r="H40" i="18"/>
  <c r="H39" i="18"/>
  <c r="H31" i="18"/>
  <c r="H29" i="18"/>
  <c r="H28" i="18"/>
  <c r="D74" i="18"/>
  <c r="D77" i="18" s="1"/>
  <c r="G66" i="18"/>
  <c r="E33" i="18"/>
  <c r="E83" i="18" s="1"/>
  <c r="D35" i="18"/>
  <c r="H30" i="18"/>
  <c r="H19" i="18"/>
  <c r="H18" i="18"/>
  <c r="H17" i="18"/>
  <c r="H16" i="18"/>
  <c r="D70" i="19"/>
  <c r="C35" i="19"/>
  <c r="D35" i="19"/>
  <c r="E33" i="19"/>
  <c r="E83" i="19" s="1"/>
  <c r="C77" i="20"/>
  <c r="C35" i="20"/>
  <c r="D74" i="20"/>
  <c r="E70" i="20"/>
  <c r="E33" i="20"/>
  <c r="E83" i="20" s="1"/>
  <c r="H42" i="8"/>
  <c r="H40" i="8"/>
  <c r="H41" i="8"/>
  <c r="I40" i="9"/>
  <c r="I5" i="9" s="1"/>
  <c r="I17" i="9" s="1"/>
  <c r="C77" i="8"/>
  <c r="C35" i="8"/>
  <c r="I49" i="9"/>
  <c r="H64" i="8"/>
  <c r="H31" i="8"/>
  <c r="H30" i="8"/>
  <c r="H29" i="8"/>
  <c r="H28" i="8"/>
  <c r="D35" i="8"/>
  <c r="E33" i="8"/>
  <c r="I32" i="9"/>
  <c r="G66" i="8"/>
  <c r="H48" i="8"/>
  <c r="H62" i="8"/>
  <c r="C70" i="8"/>
  <c r="C74" i="8" s="1"/>
  <c r="C93" i="8" s="1"/>
  <c r="H65" i="8"/>
  <c r="D74" i="8"/>
  <c r="E70" i="8"/>
  <c r="E68" i="8"/>
  <c r="H46" i="8"/>
  <c r="F66" i="8"/>
  <c r="H63" i="8"/>
  <c r="H39" i="8"/>
  <c r="H42" i="7"/>
  <c r="H41" i="7"/>
  <c r="H40" i="7"/>
  <c r="H39" i="7"/>
  <c r="D77" i="7"/>
  <c r="G66" i="7"/>
  <c r="E33" i="7"/>
  <c r="D35" i="7"/>
  <c r="J32" i="9"/>
  <c r="H10" i="7"/>
  <c r="E70" i="7"/>
  <c r="D74" i="7"/>
  <c r="H19" i="7"/>
  <c r="H18" i="7"/>
  <c r="H17" i="7"/>
  <c r="H16" i="7"/>
  <c r="H13" i="7"/>
  <c r="D74" i="6"/>
  <c r="E70" i="6"/>
  <c r="H41" i="6"/>
  <c r="H39" i="6"/>
  <c r="H49" i="6"/>
  <c r="H22" i="6"/>
  <c r="E68" i="6"/>
  <c r="H48" i="6"/>
  <c r="H42" i="6"/>
  <c r="C77" i="6"/>
  <c r="C35" i="6"/>
  <c r="K49" i="9"/>
  <c r="H47" i="6"/>
  <c r="D35" i="6"/>
  <c r="K32" i="9"/>
  <c r="D77" i="6"/>
  <c r="E33" i="6"/>
  <c r="H19" i="6"/>
  <c r="H17" i="6"/>
  <c r="H66" i="6"/>
  <c r="H62" i="6"/>
  <c r="H40" i="6"/>
  <c r="G66" i="6"/>
  <c r="H56" i="6"/>
  <c r="H55" i="6"/>
  <c r="H54" i="6"/>
  <c r="H53" i="6"/>
  <c r="F66" i="6"/>
  <c r="H56" i="1"/>
  <c r="H55" i="1"/>
  <c r="H54" i="1"/>
  <c r="H53" i="1"/>
  <c r="H39" i="1"/>
  <c r="H41" i="1"/>
  <c r="C77" i="1"/>
  <c r="C35" i="1"/>
  <c r="L49" i="9"/>
  <c r="L52" i="9" s="1"/>
  <c r="E35" i="1"/>
  <c r="H16" i="1"/>
  <c r="H18" i="1"/>
  <c r="E68" i="1"/>
  <c r="H48" i="1"/>
  <c r="H24" i="1"/>
  <c r="H40" i="1"/>
  <c r="H42" i="1"/>
  <c r="D70" i="1"/>
  <c r="H66" i="1"/>
  <c r="F66" i="1"/>
  <c r="H17" i="1"/>
  <c r="H19" i="1"/>
  <c r="H42" i="10"/>
  <c r="H40" i="10"/>
  <c r="C35" i="10"/>
  <c r="H64" i="10"/>
  <c r="H31" i="10"/>
  <c r="H30" i="10"/>
  <c r="H29" i="10"/>
  <c r="H28" i="10"/>
  <c r="D35" i="10"/>
  <c r="D77" i="10"/>
  <c r="E33" i="10"/>
  <c r="G66" i="10"/>
  <c r="H39" i="10"/>
  <c r="H48" i="10"/>
  <c r="H62" i="10"/>
  <c r="C70" i="10"/>
  <c r="C74" i="10" s="1"/>
  <c r="C93" i="10" s="1"/>
  <c r="H65" i="10"/>
  <c r="D74" i="10"/>
  <c r="E68" i="10"/>
  <c r="H46" i="10"/>
  <c r="F66" i="10"/>
  <c r="H63" i="10"/>
  <c r="H41" i="10"/>
  <c r="H42" i="17"/>
  <c r="H40" i="17"/>
  <c r="H41" i="17"/>
  <c r="C77" i="17"/>
  <c r="I50" i="9"/>
  <c r="C35" i="17"/>
  <c r="D70" i="17"/>
  <c r="H64" i="17"/>
  <c r="H31" i="17"/>
  <c r="H30" i="17"/>
  <c r="H29" i="17"/>
  <c r="H28" i="17"/>
  <c r="D35" i="17"/>
  <c r="I33" i="9"/>
  <c r="E33" i="17"/>
  <c r="E83" i="17" s="1"/>
  <c r="G66" i="17"/>
  <c r="H39" i="17"/>
  <c r="H28" i="11"/>
  <c r="H42" i="11"/>
  <c r="H41" i="11"/>
  <c r="H40" i="11"/>
  <c r="H39" i="11"/>
  <c r="C77" i="11"/>
  <c r="F66" i="11"/>
  <c r="J50" i="9"/>
  <c r="J52" i="9" s="1"/>
  <c r="C35" i="11"/>
  <c r="H30" i="11"/>
  <c r="H31" i="11"/>
  <c r="G66" i="11"/>
  <c r="E33" i="11"/>
  <c r="E83" i="11" s="1"/>
  <c r="D35" i="11"/>
  <c r="J33" i="9"/>
  <c r="E70" i="11"/>
  <c r="D74" i="11"/>
  <c r="H13" i="11"/>
  <c r="H11" i="11"/>
  <c r="K17" i="9"/>
  <c r="D74" i="13"/>
  <c r="E70" i="13"/>
  <c r="H42" i="13"/>
  <c r="H40" i="13"/>
  <c r="H64" i="13"/>
  <c r="H63" i="13"/>
  <c r="H41" i="13"/>
  <c r="C77" i="13"/>
  <c r="C35" i="13"/>
  <c r="K50" i="9"/>
  <c r="H62" i="13"/>
  <c r="H31" i="13"/>
  <c r="H30" i="13"/>
  <c r="H29" i="13"/>
  <c r="H28" i="13"/>
  <c r="D35" i="13"/>
  <c r="D77" i="13"/>
  <c r="E33" i="13"/>
  <c r="E83" i="13" s="1"/>
  <c r="K33" i="9"/>
  <c r="G66" i="13"/>
  <c r="F66" i="13"/>
  <c r="H39" i="13"/>
  <c r="L17" i="9"/>
  <c r="H19" i="14"/>
  <c r="H18" i="14"/>
  <c r="H17" i="14"/>
  <c r="H16" i="14"/>
  <c r="H42" i="14"/>
  <c r="H41" i="14"/>
  <c r="H40" i="14"/>
  <c r="H39" i="14"/>
  <c r="E70" i="14"/>
  <c r="D74" i="14"/>
  <c r="E35" i="14"/>
  <c r="C77" i="16"/>
  <c r="C35" i="16"/>
  <c r="H49" i="16"/>
  <c r="H22" i="16"/>
  <c r="H48" i="16"/>
  <c r="D74" i="16"/>
  <c r="E70" i="16"/>
  <c r="H47" i="16"/>
  <c r="H31" i="16"/>
  <c r="H30" i="16"/>
  <c r="H29" i="16"/>
  <c r="H28" i="16"/>
  <c r="D35" i="16"/>
  <c r="E33" i="16"/>
  <c r="E68" i="16"/>
  <c r="F66" i="16"/>
  <c r="H66" i="16"/>
  <c r="H42" i="16"/>
  <c r="H40" i="16"/>
  <c r="C82" i="17" l="1"/>
  <c r="C80" i="17"/>
  <c r="D80" i="17"/>
  <c r="D82" i="17"/>
  <c r="D80" i="11"/>
  <c r="D82" i="11"/>
  <c r="C82" i="11"/>
  <c r="C80" i="11"/>
  <c r="C82" i="13"/>
  <c r="C80" i="13"/>
  <c r="D80" i="13"/>
  <c r="D82" i="13"/>
  <c r="C80" i="22"/>
  <c r="C82" i="22"/>
  <c r="C77" i="22"/>
  <c r="E70" i="22"/>
  <c r="D80" i="22"/>
  <c r="D82" i="22"/>
  <c r="K35" i="9"/>
  <c r="K4" i="9" s="1"/>
  <c r="D80" i="20"/>
  <c r="D82" i="20"/>
  <c r="C80" i="20"/>
  <c r="C82" i="20"/>
  <c r="C77" i="19"/>
  <c r="D80" i="19"/>
  <c r="D82" i="19"/>
  <c r="C80" i="19"/>
  <c r="C82" i="19"/>
  <c r="D82" i="18"/>
  <c r="D80" i="18"/>
  <c r="E74" i="30"/>
  <c r="E77" i="30" s="1"/>
  <c r="E93" i="30"/>
  <c r="D77" i="30"/>
  <c r="E35" i="22"/>
  <c r="E93" i="22"/>
  <c r="E74" i="22"/>
  <c r="E77" i="22" s="1"/>
  <c r="D77" i="22"/>
  <c r="E35" i="21"/>
  <c r="E77" i="21"/>
  <c r="E93" i="21"/>
  <c r="E74" i="21"/>
  <c r="D77" i="21"/>
  <c r="E35" i="18"/>
  <c r="E74" i="18"/>
  <c r="E93" i="18"/>
  <c r="E77" i="18"/>
  <c r="H66" i="18"/>
  <c r="E35" i="19"/>
  <c r="D74" i="19"/>
  <c r="E70" i="19"/>
  <c r="E35" i="20"/>
  <c r="E93" i="20"/>
  <c r="E74" i="20"/>
  <c r="E77" i="20" s="1"/>
  <c r="D77" i="20"/>
  <c r="E35" i="8"/>
  <c r="E93" i="8"/>
  <c r="E74" i="8"/>
  <c r="I35" i="9"/>
  <c r="I4" i="9" s="1"/>
  <c r="E77" i="8"/>
  <c r="D77" i="8"/>
  <c r="H66" i="8"/>
  <c r="H66" i="7"/>
  <c r="J35" i="9"/>
  <c r="J4" i="9" s="1"/>
  <c r="J16" i="9" s="1"/>
  <c r="E74" i="7"/>
  <c r="E77" i="7" s="1"/>
  <c r="E93" i="7"/>
  <c r="E35" i="7"/>
  <c r="E77" i="6"/>
  <c r="E93" i="6"/>
  <c r="E74" i="6"/>
  <c r="K52" i="9"/>
  <c r="E35" i="6"/>
  <c r="D74" i="1"/>
  <c r="E70" i="1"/>
  <c r="H66" i="10"/>
  <c r="E70" i="10"/>
  <c r="E93" i="10"/>
  <c r="E74" i="10"/>
  <c r="E77" i="10" s="1"/>
  <c r="E35" i="10"/>
  <c r="C77" i="10"/>
  <c r="H66" i="17"/>
  <c r="D74" i="17"/>
  <c r="E70" i="17"/>
  <c r="E35" i="17"/>
  <c r="E35" i="11"/>
  <c r="E74" i="11"/>
  <c r="E77" i="11" s="1"/>
  <c r="E93" i="11"/>
  <c r="H66" i="11"/>
  <c r="D77" i="11"/>
  <c r="H66" i="13"/>
  <c r="E93" i="13"/>
  <c r="E74" i="13"/>
  <c r="E77" i="13" s="1"/>
  <c r="E35" i="13"/>
  <c r="E74" i="14"/>
  <c r="E77" i="14" s="1"/>
  <c r="E93" i="14"/>
  <c r="D77" i="14"/>
  <c r="E93" i="16"/>
  <c r="E74" i="16"/>
  <c r="E35" i="16"/>
  <c r="E77" i="16"/>
  <c r="D77" i="16"/>
  <c r="E82" i="17" l="1"/>
  <c r="E80" i="17"/>
  <c r="E80" i="11"/>
  <c r="E82" i="11"/>
  <c r="E82" i="13"/>
  <c r="E80" i="13"/>
  <c r="E80" i="22"/>
  <c r="E82" i="22"/>
  <c r="E80" i="20"/>
  <c r="E82" i="20"/>
  <c r="E80" i="19"/>
  <c r="E82" i="19"/>
  <c r="E82" i="18"/>
  <c r="E80" i="18"/>
  <c r="E93" i="19"/>
  <c r="E74" i="19"/>
  <c r="E77" i="19" s="1"/>
  <c r="D77" i="19"/>
  <c r="K16" i="9"/>
  <c r="E93" i="1"/>
  <c r="E74" i="1"/>
  <c r="E77" i="1" s="1"/>
  <c r="D77" i="1"/>
  <c r="E93" i="17"/>
  <c r="E74" i="17"/>
  <c r="E77" i="17" s="1"/>
  <c r="D77" i="17"/>
  <c r="L20" i="9" l="1"/>
  <c r="J20" i="9"/>
  <c r="I16" i="9"/>
  <c r="K20" i="9" l="1"/>
  <c r="I20" i="9"/>
  <c r="I19" i="9"/>
  <c r="L19" i="9"/>
  <c r="K19" i="9"/>
  <c r="J19" i="9"/>
  <c r="I22" i="31"/>
</calcChain>
</file>

<file path=xl/sharedStrings.xml><?xml version="1.0" encoding="utf-8"?>
<sst xmlns="http://schemas.openxmlformats.org/spreadsheetml/2006/main" count="3671" uniqueCount="530">
  <si>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</si>
  <si>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</si>
  <si>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</si>
  <si>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</si>
  <si>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</si>
  <si>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</si>
  <si>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</si>
  <si>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</si>
  <si>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</si>
  <si>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</si>
  <si>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</si>
  <si>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</si>
  <si>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</si>
  <si>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</si>
  <si>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</si>
  <si>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</si>
  <si>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</si>
  <si>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</si>
  <si>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</si>
  <si>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</si>
  <si>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</si>
  <si>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</si>
  <si>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</si>
  <si>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</si>
  <si>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</si>
  <si>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</si>
  <si>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</si>
  <si>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</si>
  <si>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</si>
  <si>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</si>
  <si>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</si>
  <si>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</si>
  <si>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</si>
  <si>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</si>
  <si>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</si>
  <si>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</si>
  <si>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</si>
  <si>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</si>
  <si>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</si>
  <si>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</si>
  <si>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</si>
  <si>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</si>
  <si>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</si>
  <si>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</si>
  <si>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</si>
  <si>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</si>
  <si>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</si>
  <si>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</si>
  <si>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</si>
  <si>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</si>
  <si>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</si>
  <si>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</si>
  <si>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</si>
  <si>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</si>
  <si>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</si>
  <si>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</si>
  <si>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</si>
  <si>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</si>
  <si>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</si>
  <si>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</si>
  <si>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</si>
  <si>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</si>
  <si>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</si>
  <si>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</si>
  <si>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</si>
  <si>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</si>
  <si>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</si>
  <si>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</si>
  <si>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</si>
  <si>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</si>
  <si>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</si>
  <si>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</si>
  <si>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</si>
  <si>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</si>
  <si>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</si>
  <si>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</si>
  <si>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</si>
  <si>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</si>
  <si>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</si>
  <si>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</si>
  <si>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</si>
  <si>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</si>
  <si>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</si>
  <si>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</si>
  <si>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</si>
  <si>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</si>
  <si>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</si>
  <si>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</si>
  <si>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intake change</t>
  </si>
  <si>
    <t>% transferred in</t>
  </si>
  <si>
    <t xml:space="preserve">NAME OF ORGANIZATION: </t>
  </si>
  <si>
    <t>percentage in each health</t>
  </si>
  <si>
    <t xml:space="preserve">DATE OF REPORT:  </t>
  </si>
  <si>
    <t>category</t>
  </si>
  <si>
    <t>Animals spayed or neutered</t>
  </si>
  <si>
    <t>save rate</t>
  </si>
  <si>
    <t>from shelter stats main branch</t>
  </si>
  <si>
    <t>total</t>
  </si>
  <si>
    <t>cats s/ned</t>
  </si>
  <si>
    <t>dogs s/ned</t>
  </si>
  <si>
    <t>% of adjusted intake transferred in</t>
  </si>
  <si>
    <r>
      <t>Live Release Rate (</t>
    </r>
    <r>
      <rPr>
        <b/>
        <sz val="9"/>
        <rFont val="Calibri"/>
        <family val="2"/>
        <scheme val="minor"/>
      </rPr>
      <t>LLR</t>
    </r>
    <r>
      <rPr>
        <sz val="9"/>
        <rFont val="Calibri"/>
        <family val="2"/>
        <scheme val="minor"/>
      </rPr>
      <t>) % of all outcomes Excludes Owner-Requested Euthanasia and Spay/Neuter</t>
    </r>
  </si>
  <si>
    <r>
      <t>Modified Live Release Rate (</t>
    </r>
    <r>
      <rPr>
        <b/>
        <sz val="9"/>
        <rFont val="Calibri"/>
        <family val="2"/>
        <scheme val="minor"/>
      </rPr>
      <t>MLLR</t>
    </r>
    <r>
      <rPr>
        <sz val="9"/>
        <rFont val="Calibri"/>
        <family val="2"/>
        <scheme val="minor"/>
      </rPr>
      <t>) % of all outcomes Includes Owner-Requested Euthanasia Excludes Spay/Neuter</t>
    </r>
  </si>
  <si>
    <r>
      <t>% of adjusted intake Returned to Owners (</t>
    </r>
    <r>
      <rPr>
        <b/>
        <sz val="9"/>
        <rFont val="Calibri"/>
        <family val="2"/>
        <scheme val="minor"/>
      </rPr>
      <t>RTO</t>
    </r>
    <r>
      <rPr>
        <sz val="9"/>
        <rFont val="Calibri"/>
        <family val="2"/>
        <scheme val="minor"/>
      </rPr>
      <t>)</t>
    </r>
  </si>
  <si>
    <r>
      <t>% of all Euthanasia that are cats (</t>
    </r>
    <r>
      <rPr>
        <b/>
        <sz val="9"/>
        <rFont val="Calibri"/>
        <family val="2"/>
        <scheme val="minor"/>
      </rPr>
      <t>cat deaths</t>
    </r>
    <r>
      <rPr>
        <sz val="9"/>
        <rFont val="Calibri"/>
        <family val="2"/>
        <scheme val="minor"/>
      </rPr>
      <t>)</t>
    </r>
  </si>
  <si>
    <r>
      <t>% of beginning count and intake released alive (</t>
    </r>
    <r>
      <rPr>
        <b/>
        <sz val="9"/>
        <rFont val="Calibri"/>
        <family val="2"/>
        <scheme val="minor"/>
      </rPr>
      <t>Save Rate</t>
    </r>
    <r>
      <rPr>
        <sz val="9"/>
        <rFont val="Calibri"/>
        <family val="2"/>
        <scheme val="minor"/>
      </rPr>
      <t>)</t>
    </r>
  </si>
  <si>
    <t>Asilomar Animal Statistics July - Dec. 2008</t>
  </si>
  <si>
    <t>Dogs</t>
  </si>
  <si>
    <t>Cats</t>
  </si>
  <si>
    <t>BEGINNING SHELTER COUNT (7/1/2008)</t>
  </si>
  <si>
    <t>Incoming Transfers from Organizations within Community/Coalition</t>
  </si>
  <si>
    <t>Incoming Transfers from Organizations outside Community/Coalition</t>
  </si>
  <si>
    <t>Total Intake  [B + C + D + E]</t>
  </si>
  <si>
    <t>Owner/Guardian Requested Euthanasia (Unhealthy &amp; Untreatable Only)</t>
  </si>
  <si>
    <t>ADJUSTED TOTAL INTAKE  [F minus G]</t>
  </si>
  <si>
    <t>ADOPTIONS</t>
  </si>
  <si>
    <t>OUTGOING TRANSFERS to Organizations within Community/Coalition</t>
  </si>
  <si>
    <t>OUTGOING TRANSFERS to Organizations outside Community/Coalition</t>
  </si>
  <si>
    <t>DOGS &amp; CATS EUTHANIZED</t>
  </si>
  <si>
    <t>Healthy (Includes Owner/Guardian Requested Euthanasia)</t>
  </si>
  <si>
    <t>Treatable - Rehabilitatable (Includes Owner/Guardian Requested</t>
  </si>
  <si>
    <t>Euthanasia)</t>
  </si>
  <si>
    <t>Treatable - Manageable (Includes Owner/Guardian Requested Euthanasia)</t>
  </si>
  <si>
    <t>Unhealthy &amp; Untreatable (Includes Owner/Guardian Requested Euthanasia)</t>
  </si>
  <si>
    <t>Total Euthanasia  [M + N + O + P]</t>
  </si>
  <si>
    <t>SUBTOTAL OUTCOMES [I + J + K + L + S]</t>
  </si>
  <si>
    <t>Excludes Owner/Guardian Requested Euthanasia (Unhealthy &amp;</t>
  </si>
  <si>
    <t>Untreatable Only)</t>
  </si>
  <si>
    <t>TOTAL OUTCOMES [T + U]</t>
  </si>
  <si>
    <t>ENDING SHELTER COUNT (12/31/2008)</t>
  </si>
  <si>
    <t>Rochester Animal  Services Statistics</t>
  </si>
  <si>
    <t>July</t>
  </si>
  <si>
    <t>August</t>
  </si>
  <si>
    <t>September</t>
  </si>
  <si>
    <t>October 2002</t>
  </si>
  <si>
    <t>November</t>
  </si>
  <si>
    <t>December</t>
  </si>
  <si>
    <t>January 2003</t>
  </si>
  <si>
    <t>February</t>
  </si>
  <si>
    <t>March</t>
  </si>
  <si>
    <t>April 2003</t>
  </si>
  <si>
    <t>May</t>
  </si>
  <si>
    <t>June</t>
  </si>
  <si>
    <t>October</t>
  </si>
  <si>
    <t>January 2004</t>
  </si>
  <si>
    <t>April</t>
  </si>
  <si>
    <t>January</t>
  </si>
  <si>
    <t>Impounded</t>
  </si>
  <si>
    <t>Adopted</t>
  </si>
  <si>
    <t>Redeemed</t>
  </si>
  <si>
    <t>Transferred</t>
  </si>
  <si>
    <t>Euthanized</t>
  </si>
  <si>
    <t>Sterilized</t>
  </si>
  <si>
    <t>Adoption</t>
  </si>
  <si>
    <t>Sterilization figures for cats are</t>
  </si>
  <si>
    <t>LISN</t>
  </si>
  <si>
    <t>separated into adopted cats and</t>
  </si>
  <si>
    <t>Redemption</t>
  </si>
  <si>
    <t>owned cats sterilized through the</t>
  </si>
  <si>
    <t>Sterilization figures are separated</t>
  </si>
  <si>
    <t>Sterilization figures are separated into</t>
  </si>
  <si>
    <t>into adopted pets and owned pets</t>
  </si>
  <si>
    <t>adopted pets, owned pets sterilized through</t>
  </si>
  <si>
    <t>the Low Income Spay Neuter (LISN) program,</t>
  </si>
  <si>
    <t>and seized pets sterilized upon redemption by</t>
  </si>
  <si>
    <t>owners.</t>
  </si>
  <si>
    <t>cat s/n</t>
  </si>
  <si>
    <t>dog s/n</t>
  </si>
  <si>
    <t>dogs RTO</t>
  </si>
  <si>
    <t>Calendar Year 2009</t>
  </si>
  <si>
    <t>Jan-jun</t>
  </si>
  <si>
    <t>SUMMER</t>
  </si>
  <si>
    <r>
      <t xml:space="preserve">Asilomar Animal Statistics </t>
    </r>
    <r>
      <rPr>
        <sz val="11"/>
        <color rgb="FF000000"/>
        <rFont val="Arial Black"/>
        <family val="2"/>
      </rPr>
      <t>January - June 2010</t>
    </r>
  </si>
  <si>
    <t>BEGINNING SHELTER COUNT (1/1/2010)</t>
  </si>
  <si>
    <r>
      <t>INTAKE</t>
    </r>
    <r>
      <rPr>
        <sz val="8"/>
        <color rgb="FF221E20"/>
        <rFont val="Arial"/>
        <family val="2"/>
      </rPr>
      <t xml:space="preserve"> (Live Dogs &amp; Cats Only)</t>
    </r>
  </si>
  <si>
    <r>
      <t>ADJUSTED TOTAL INTAKE</t>
    </r>
    <r>
      <rPr>
        <sz val="8"/>
        <color rgb="FF221E20"/>
        <rFont val="Arial"/>
        <family val="2"/>
      </rPr>
      <t xml:space="preserve"> [F minus G]</t>
    </r>
  </si>
  <si>
    <t>L</t>
  </si>
  <si>
    <t>Treatable - Manageable (Includes Owner/Guardian Requested</t>
  </si>
  <si>
    <t>Unhealthy &amp; Untreatable (Includes Owner/Guardian Requested</t>
  </si>
  <si>
    <r>
      <t>ADJUSTED TOTAL EUTHANASIA</t>
    </r>
    <r>
      <rPr>
        <sz val="8"/>
        <color rgb="FF221E20"/>
        <rFont val="Arial"/>
        <family val="2"/>
      </rPr>
      <t xml:space="preserve"> [Q minus R]</t>
    </r>
  </si>
  <si>
    <r>
      <t>TOTAL OUTCOMES</t>
    </r>
    <r>
      <rPr>
        <sz val="8"/>
        <color rgb="FF221E20"/>
        <rFont val="Arial"/>
        <family val="2"/>
      </rPr>
      <t xml:space="preserve"> [T + U]</t>
    </r>
  </si>
  <si>
    <r>
      <t>ENDING SHELTER COUNT</t>
    </r>
    <r>
      <rPr>
        <sz val="8"/>
        <color rgb="FF221E20"/>
        <rFont val="Arial"/>
        <family val="2"/>
      </rPr>
      <t xml:space="preserve"> (12/31/2009)</t>
    </r>
  </si>
  <si>
    <t>BEGINNING SHELTER COUNT (7/1/2010)</t>
  </si>
  <si>
    <t>Total Intake</t>
  </si>
  <si>
    <t>[B + C + D + El</t>
  </si>
  <si>
    <t>ADJUSTED TOTAL INTAKE [F minus G]</t>
  </si>
  <si>
    <t>Total Euthanasia</t>
  </si>
  <si>
    <t>[M + N + 0 + PJ</t>
  </si>
  <si>
    <t>ADJUSTED TOTAL EUTHANASIA [Q minus R]</t>
  </si>
  <si>
    <t>SUBTOTAL OUTCOMES [I + J + K + L</t>
  </si>
  <si>
    <t>✓</t>
  </si>
  <si>
    <t>ENDING SHELTER COUNT (9/30/2010)</t>
  </si>
  <si>
    <t>cant' convert nl, typed in content for 4th Q</t>
  </si>
  <si>
    <t>3Q</t>
  </si>
  <si>
    <t>SPRING</t>
  </si>
  <si>
    <t>Asilomar Animal Statistics</t>
  </si>
  <si>
    <t>BEGINNING SHELTER COUNT (1/1/2011)</t>
  </si>
  <si>
    <t>[B + C + D + E]</t>
  </si>
  <si>
    <t>ENDING SHELTER COUNT ( 3/31/2011)</t>
  </si>
  <si>
    <t>Asilomar Animal Statistics: Thru June 30, 2011</t>
  </si>
  <si>
    <t>BEGINNING SHELTER COUNT (4/1/2011)</t>
  </si>
  <si>
    <t>ENDING SHELTER COUNT (6/30/2011)</t>
  </si>
  <si>
    <t>Rochester Animal Services</t>
  </si>
  <si>
    <t>Verona Street Animal Society</t>
  </si>
  <si>
    <t>www.vsas.org</t>
  </si>
  <si>
    <t>getting involved with fundraising events,</t>
  </si>
  <si>
    <t>Volunteers enable the shelter to adopt out</t>
  </si>
  <si>
    <t>website content, direct appeals, corporate</t>
  </si>
  <si>
    <t>and sterilize more animals. They</t>
  </si>
  <si>
    <t>relations, marketing and advertising, grant</t>
  </si>
  <si>
    <t>represent RAS at a variety of events,</t>
  </si>
  <si>
    <t>writing, developing education programs, or</t>
  </si>
  <si>
    <t>parades, and festivals and showcase</t>
  </si>
  <si>
    <t>contributing to this newsletter, send an</t>
  </si>
  <si>
    <t>adoptable pets at offsite locations.</t>
  </si>
  <si>
    <t>email explaining your background and</t>
  </si>
  <si>
    <t>Volunteers assist with greeting clients,</t>
  </si>
  <si>
    <t>experience to VSASinc@gmail.com. A</t>
  </si>
  <si>
    <t>matching people with the perfect pet,</t>
  </si>
  <si>
    <t>representative from the organization will</t>
  </si>
  <si>
    <t>answering questions about RAS, and</t>
  </si>
  <si>
    <t>respond and let you know when and how</t>
  </si>
  <si>
    <t>making shelter visitors feel welcome and</t>
  </si>
  <si>
    <t>you can get involved with the appropriate</t>
  </si>
  <si>
    <t>attended to. If you are interested in getting</t>
  </si>
  <si>
    <t>committee.</t>
  </si>
  <si>
    <t>involved as a volunteer, come down to the</t>
  </si>
  <si>
    <t>Volunteers Becky and Cindy help with June</t>
  </si>
  <si>
    <t>10k Start</t>
  </si>
  <si>
    <t>Hot dog bobbing</t>
  </si>
  <si>
    <t>OUR</t>
  </si>
  <si>
    <t>SPONSORS</t>
  </si>
  <si>
    <t>PRESENTING SPONSOR</t>
  </si>
  <si>
    <t>5k Start</t>
  </si>
  <si>
    <t>AWARD SPONSOR</t>
  </si>
  <si>
    <t>RACE SPONSOR</t>
  </si>
  <si>
    <t>GOLD SPONSORS</t>
  </si>
  <si>
    <t>SILVER SPONSORS</t>
  </si>
  <si>
    <t>Overall Winner Chris Hine</t>
  </si>
  <si>
    <t>Fly ball demo in Dog Zone</t>
  </si>
  <si>
    <t>BRONZE SPONSORS</t>
  </si>
  <si>
    <t>Furriest dog winner</t>
  </si>
  <si>
    <t>MEDIA</t>
  </si>
  <si>
    <t>breakfast or dinner is fabulous</t>
  </si>
  <si>
    <t>Teachable</t>
  </si>
  <si>
    <t>practice for other tasks like</t>
  </si>
  <si>
    <t>being responsible for putting</t>
  </si>
  <si>
    <t>toys away, brushing teeth or</t>
  </si>
  <si>
    <t>Moments</t>
  </si>
  <si>
    <t>doing homework.  When</t>
  </si>
  <si>
    <t>Family pets bring so many things into a</t>
  </si>
  <si>
    <t>children are tempted to tease,</t>
  </si>
  <si>
    <t>household. Energy, companionship, love</t>
  </si>
  <si>
    <t>yell at or keep toys away from</t>
  </si>
  <si>
    <t>and laughter are a few that immediately</t>
  </si>
  <si>
    <t>a pet, you can easily talk</t>
  </si>
  <si>
    <t>come to mind. What about concepts like</t>
  </si>
  <si>
    <t>about how those kinds of</t>
  </si>
  <si>
    <t>caring, kindness, empathy, responsibility</t>
  </si>
  <si>
    <t>things may make them feel</t>
  </si>
  <si>
    <t>and respect? Engaging your family in the</t>
  </si>
  <si>
    <t>and how important it is to</t>
  </si>
  <si>
    <t>care of pets is an easy way to teach</t>
  </si>
  <si>
    <t>have empathy for others.</t>
  </si>
  <si>
    <t>children important character concepts like</t>
  </si>
  <si>
    <t>these while also reaping all of those other</t>
  </si>
  <si>
    <t>Looking for a little help?  Tails</t>
  </si>
  <si>
    <t>benefits that animals bring to our lives.</t>
  </si>
  <si>
    <t>Are Not for Pulling by</t>
  </si>
  <si>
    <t>Elizabeth Verdick is an</t>
  </si>
  <si>
    <t>Taking the time to show a child how to</t>
  </si>
  <si>
    <t>excellent children's book that</t>
  </si>
  <si>
    <t>properly hold and pet the family dog or</t>
  </si>
  <si>
    <t>can help convey basic pet</t>
  </si>
  <si>
    <t>cat, and to continually have respect for</t>
  </si>
  <si>
    <t>care and responsibility to kids.</t>
  </si>
  <si>
    <t>that animal’s space, is the perfect segue</t>
  </si>
  <si>
    <t>It is full of vibrant artwork and</t>
  </si>
  <si>
    <t>So come on down to Rochester Animal</t>
  </si>
  <si>
    <t>to discussing how other animals, the</t>
  </si>
  <si>
    <t>easy to read lessons on how to be caring,</t>
  </si>
  <si>
    <t>Services to adopt a new family member</t>
  </si>
  <si>
    <t>environment and people need to also be</t>
  </si>
  <si>
    <t>kind, empathetic, responsible and</t>
  </si>
  <si>
    <t>and head on over to your local library or</t>
  </si>
  <si>
    <t>respected.  Being aware of an animal's</t>
  </si>
  <si>
    <t>respectful pet owners.  It also offers a</t>
  </si>
  <si>
    <t>bookstore to pick up this great book!</t>
  </si>
  <si>
    <t>needs and being responsible for their</t>
  </si>
  <si>
    <t>helpful section for parents in the back.</t>
  </si>
  <si>
    <t>seemed early enough to me, but I wish I would</t>
  </si>
  <si>
    <t>contest was the hot dog bobbing contest. This</t>
  </si>
  <si>
    <t>The Fast</t>
  </si>
  <si>
    <t>have come earlier. Runners were crossing the</t>
  </si>
  <si>
    <t>was also a favorite amongst event goers</t>
  </si>
  <si>
    <t>finish line after completing the 5K and 10K</t>
  </si>
  <si>
    <t>because it had the most applicants of any</t>
  </si>
  <si>
    <t>&amp; The Furriest®</t>
  </si>
  <si>
    <t>races, and you could tell they must have been</t>
  </si>
  <si>
    <t>contest… I can't imagine why? We had</t>
  </si>
  <si>
    <t>good races. I can only imagine the cheers and</t>
  </si>
  <si>
    <t>multiple rounds of dogs submerging their faces</t>
  </si>
  <si>
    <t>Experience</t>
  </si>
  <si>
    <t>the clapping as every single runner crossed</t>
  </si>
  <si>
    <t>in tubs of water trying desperately to find those</t>
  </si>
  <si>
    <t>that finish line. I would have liked to have been</t>
  </si>
  <si>
    <t>small pieces of meaty goodness. You could</t>
  </si>
  <si>
    <t>by Christine Van Timmeren</t>
  </si>
  <si>
    <t>a part of that crowd, especially because</t>
  </si>
  <si>
    <t>definitely tell which pets must demolish food at</t>
  </si>
  <si>
    <t>Brown Square Park was packed! Hundreds of</t>
  </si>
  <si>
    <t>running a 10K or even a 5K race is something</t>
  </si>
  <si>
    <t>home, because they didn't disappoint here! In</t>
  </si>
  <si>
    <t>dogs and their owners were playing out in the</t>
  </si>
  <si>
    <t>I've never done before. Something I know I'll</t>
  </si>
  <si>
    <t>fact winners not only finished their own hot</t>
  </si>
  <si>
    <t>grass, relaxing in the shade, and checking out</t>
  </si>
  <si>
    <t>have to participate in next year.</t>
  </si>
  <si>
    <t>dogs, but many went after their neighbor's</t>
  </si>
  <si>
    <t>the dozens of vendors available. This was</t>
  </si>
  <si>
    <t>Congratulations to all the runners this year!</t>
  </si>
  <si>
    <t>leftovers. What a blast!</t>
  </si>
  <si>
    <t>what I saw when I came to my first “The Fast</t>
  </si>
  <si>
    <t>&amp; The Furriest” event with the Verona Street</t>
  </si>
  <si>
    <t>For this year's “The Fast &amp; The Furriest” event</t>
  </si>
  <si>
    <t>My experiences shared here are only a taste</t>
  </si>
  <si>
    <t>Animal Shelter. It's the kind of event that draws</t>
  </si>
  <si>
    <t>I had a few jobs. I was assigned to start the 1-</t>
  </si>
  <si>
    <t>of the excitement at “The Fast &amp; the Furriest”.</t>
  </si>
  <si>
    <t>people in who</t>
  </si>
  <si>
    <t>mile dog walk, announce the pet contests, and</t>
  </si>
  <si>
    <t>I'm so honored to have been a part of the</t>
  </si>
  <si>
    <t>don't even know</t>
  </si>
  <si>
    <t>in general fill the dead space in between</t>
  </si>
  <si>
    <t>event and to have shared moments with your</t>
  </si>
  <si>
    <t>what the event</t>
  </si>
  <si>
    <t>events. First of all, that dog walk was gigantic!</t>
  </si>
  <si>
    <t>furry family members. It's events like these that</t>
  </si>
  <si>
    <t>is about. The</t>
  </si>
  <si>
    <t>What a wonderful group of pets and owners.</t>
  </si>
  <si>
    <t>remind us how special our pets are to us and</t>
  </si>
  <si>
    <t>smiling faces,</t>
  </si>
  <si>
    <t>That line of walkers stretched almost as long</t>
  </si>
  <si>
    <t>how they fill our lives with happiness and make</t>
  </si>
  <si>
    <t>the tails</t>
  </si>
  <si>
    <t>as the walk itself! What a great thing to see. It</t>
  </si>
  <si>
    <t>us proud to be their “parents”. My Lucy will</t>
  </si>
  <si>
    <t>wagging, and</t>
  </si>
  <si>
    <t>reminded me of how important my own dog</t>
  </si>
  <si>
    <t>definitely come next year! Not only because I</t>
  </si>
  <si>
    <t>the excitement</t>
  </si>
  <si>
    <t>Lucy is to me, and how much I cherish</t>
  </si>
  <si>
    <t>want to see her plunge her face in water in</t>
  </si>
  <si>
    <t>was enough to</t>
  </si>
  <si>
    <t>opportunities to socialize with her and others.</t>
  </si>
  <si>
    <t>search of hot dogs, but because I want the</t>
  </si>
  <si>
    <t>entice anyone,</t>
  </si>
  <si>
    <t>memories. And I would encourage anyone</t>
  </si>
  <si>
    <t>including me.</t>
  </si>
  <si>
    <t>My next assignment was to help with the pet</t>
  </si>
  <si>
    <t>who loves and appreciates their dog, to join us</t>
  </si>
  <si>
    <t>contests. We handed out awards for the</t>
  </si>
  <si>
    <t>as well.</t>
  </si>
  <si>
    <t>I arrived at</t>
  </si>
  <si>
    <t>furriest, largest, smallest, and even best owner</t>
  </si>
  <si>
    <t>Brown Square</t>
  </si>
  <si>
    <t>look-alike pets. I have to say the competition</t>
  </si>
  <si>
    <t>Thank you to everyone at the Verona Street</t>
  </si>
  <si>
    <t>Park around</t>
  </si>
  <si>
    <t>was fierce. Our esteemed judges had their</t>
  </si>
  <si>
    <t>Animal Shelter for allowing me to be a part of</t>
  </si>
  <si>
    <t>9:30a.m., which</t>
  </si>
  <si>
    <t>work cut out for them this year. My favorite</t>
  </si>
  <si>
    <t>such a fantastic event!</t>
  </si>
  <si>
    <t>save more lives. If we win, the funds</t>
  </si>
  <si>
    <t>Vice</t>
  </si>
  <si>
    <t>will be used to support adoption,</t>
  </si>
  <si>
    <t>returns to owners, and targeted</t>
  </si>
  <si>
    <t>President’s</t>
  </si>
  <si>
    <t>spay/neuter programs. How can you</t>
  </si>
  <si>
    <t>Save The</t>
  </si>
  <si>
    <t>Message</t>
  </si>
  <si>
    <t>help?</t>
  </si>
  <si>
    <t>Date!</t>
  </si>
  <si>
    <t>Dear Friends And</t>
  </si>
  <si>
    <t>Here are a few ideas:</t>
  </si>
  <si>
    <t>Supporters Of VSAS</t>
  </si>
  <si>
    <t>• Adopt a Pet from the shelter.</t>
  </si>
  <si>
    <t>Saturday, January 21st.</t>
  </si>
  <si>
    <t>• Encourage a Friend to Adopt.</t>
  </si>
  <si>
    <t>A special thank you to everyone who</t>
  </si>
  <si>
    <t>• Volunteer at the Shelter</t>
  </si>
  <si>
    <t>came out in June and helped make</t>
  </si>
  <si>
    <t>• Become a Foster home for animals</t>
  </si>
  <si>
    <t>The Fast &amp; the Furriest ® a huge</t>
  </si>
  <si>
    <t>• Participate in events</t>
  </si>
  <si>
    <t>success.  It was a great day all around</t>
  </si>
  <si>
    <t>• Host an Adoption event at</t>
  </si>
  <si>
    <t>and the event was one of our best</t>
  </si>
  <si>
    <t>your workplace</t>
  </si>
  <si>
    <t>ever. We couldn't have done it without</t>
  </si>
  <si>
    <t>you-the runners, walkers, volunteers,</t>
  </si>
  <si>
    <t>Send us your ideas for increasing</t>
  </si>
  <si>
    <t>sponsors and vendors. Thank You! For</t>
  </si>
  <si>
    <t>adoptions and promoting the shelter at</t>
  </si>
  <si>
    <t>Live &amp; Silent Auction items needed</t>
  </si>
  <si>
    <t>more photos and race results, please</t>
  </si>
  <si>
    <t>jl226@cityofrochester.gov or call the</t>
  </si>
  <si>
    <t>for the 2012 Frosty Paws Winter</t>
  </si>
  <si>
    <t>visit www.vsas.org.</t>
  </si>
  <si>
    <t>shelter at 428-7274.</t>
  </si>
  <si>
    <t>Carnival.  Please consider making a</t>
  </si>
  <si>
    <t>year-end tax deductible donation of</t>
  </si>
  <si>
    <t>artwork, gift baskets, pet products,</t>
  </si>
  <si>
    <t>In the Director's Cut section of this</t>
  </si>
  <si>
    <t>Thank You!</t>
  </si>
  <si>
    <t>mall gift cards, vacation homes,</t>
  </si>
  <si>
    <t>newsletter, Chris mentions the ASPCA</t>
  </si>
  <si>
    <t>Regards,</t>
  </si>
  <si>
    <t>eletronics (ipads, netbooks, flat</t>
  </si>
  <si>
    <t>$100K Challenge that has just kicked</t>
  </si>
  <si>
    <t>screen TVs) in support of homeless</t>
  </si>
  <si>
    <t>Kim Benson,</t>
  </si>
  <si>
    <t>animals in our community.</t>
  </si>
  <si>
    <t>off in August and runs through October.</t>
  </si>
  <si>
    <t>Vice President, VSAS</t>
  </si>
  <si>
    <t>This is not just another contest or</t>
  </si>
  <si>
    <t>For more information, please</t>
  </si>
  <si>
    <t>contact Kimberly Shimomura,</t>
  </si>
  <si>
    <t>promotion, this is a real opportunity for</t>
  </si>
  <si>
    <t>VSASinc@gmail.com, 585-727-2533</t>
  </si>
  <si>
    <t>us to get some much needed funds for</t>
  </si>
  <si>
    <t>Deadline to receive items is</t>
  </si>
  <si>
    <t>the Animal Services Center and to</t>
  </si>
  <si>
    <t>January 6, 2012.</t>
  </si>
  <si>
    <t>Rochester Animal Services (RAS) is</t>
  </si>
  <si>
    <t>Contributors:</t>
  </si>
  <si>
    <t>owned and operated by the City of</t>
  </si>
  <si>
    <t>Kim Benson</t>
  </si>
  <si>
    <t>Chris Fitzgerald</t>
  </si>
  <si>
    <t>Rochester. The Verona Street Animal</t>
  </si>
  <si>
    <t>Nicole Smith</t>
  </si>
  <si>
    <t>Ben Smith</t>
  </si>
  <si>
    <t>Society is a not-for-profit organization that</t>
  </si>
  <si>
    <t>Christine VanTimmeren</t>
  </si>
  <si>
    <t>provides resources necessary to enable</t>
  </si>
  <si>
    <t>RAS to more effectively serve the public's</t>
  </si>
  <si>
    <t>VSAS, 585-727-2533</t>
  </si>
  <si>
    <t>animal care and control, pet sterilization,</t>
  </si>
  <si>
    <t>P.O. Box 22874,</t>
  </si>
  <si>
    <t>The Verona</t>
  </si>
  <si>
    <t>and pet adoption interests and, in</t>
  </si>
  <si>
    <t>Rochester, NY 14692</t>
  </si>
  <si>
    <t>cooperation with the City of Rochester,</t>
  </si>
  <si>
    <t>VSASinc@gmail.com</t>
  </si>
  <si>
    <t>Street News</t>
  </si>
  <si>
    <t>supports the mission of RAS.</t>
  </si>
  <si>
    <r>
      <t>Total Intake</t>
    </r>
    <r>
      <rPr>
        <sz val="10"/>
        <rFont val="Calibri"/>
        <family val="2"/>
        <scheme val="minor"/>
      </rPr>
      <t xml:space="preserve">    [B + C + D + E]</t>
    </r>
  </si>
  <si>
    <r>
      <t>Total Euthanasia</t>
    </r>
    <r>
      <rPr>
        <sz val="10"/>
        <rFont val="Calibri"/>
        <family val="2"/>
        <scheme val="minor"/>
      </rPr>
      <t xml:space="preserve">    [M + N + O + P]</t>
    </r>
  </si>
  <si>
    <r>
      <t xml:space="preserve">ADJUSTED TOTAL INTAKE  </t>
    </r>
    <r>
      <rPr>
        <sz val="10"/>
        <rFont val="Calibri"/>
        <family val="2"/>
        <scheme val="minor"/>
      </rPr>
      <t>[F minus G]</t>
    </r>
  </si>
  <si>
    <r>
      <t xml:space="preserve">ADOPTIONS </t>
    </r>
    <r>
      <rPr>
        <sz val="10"/>
        <rFont val="Calibri"/>
        <family val="2"/>
        <scheme val="minor"/>
      </rPr>
      <t>(only dogs and cats adopted by the public)</t>
    </r>
  </si>
  <si>
    <r>
      <t xml:space="preserve">OUTGOING TRANSFERS </t>
    </r>
    <r>
      <rPr>
        <i/>
        <sz val="10"/>
        <rFont val="Calibri"/>
        <family val="2"/>
        <scheme val="minor"/>
      </rPr>
      <t>to Organizations within Community/Coalition (specify orgs)</t>
    </r>
  </si>
  <si>
    <r>
      <t xml:space="preserve">TOTAL OUTGOING TRANSFERS </t>
    </r>
    <r>
      <rPr>
        <b/>
        <i/>
        <sz val="10"/>
        <rFont val="Calibri"/>
        <family val="2"/>
        <scheme val="minor"/>
      </rPr>
      <t>to Orgs within Community/Coalition</t>
    </r>
  </si>
  <si>
    <r>
      <t xml:space="preserve">OUTGOING TRANSFERS </t>
    </r>
    <r>
      <rPr>
        <i/>
        <sz val="10"/>
        <rFont val="Calibri"/>
        <family val="2"/>
        <scheme val="minor"/>
      </rPr>
      <t>to Organizations outside Community/Coalition (specify orgs)</t>
    </r>
  </si>
  <si>
    <r>
      <t xml:space="preserve">TOTAL OUTGOING TRANSFERS </t>
    </r>
    <r>
      <rPr>
        <b/>
        <i/>
        <sz val="10"/>
        <rFont val="Calibri"/>
        <family val="2"/>
        <scheme val="minor"/>
      </rPr>
      <t>to Orgs outside Community/Coalition</t>
    </r>
  </si>
  <si>
    <r>
      <t xml:space="preserve">Healthy     </t>
    </r>
    <r>
      <rPr>
        <i/>
        <sz val="10"/>
        <rFont val="Calibri"/>
        <family val="2"/>
        <scheme val="minor"/>
      </rPr>
      <t>(Includes Owner/Guardian Requested Euthanasia)</t>
    </r>
  </si>
  <si>
    <r>
      <t xml:space="preserve">Treatable </t>
    </r>
    <r>
      <rPr>
        <sz val="10"/>
        <color indexed="8"/>
        <rFont val="Calibri"/>
        <family val="2"/>
        <scheme val="minor"/>
      </rPr>
      <t xml:space="preserve">– </t>
    </r>
    <r>
      <rPr>
        <sz val="10"/>
        <rFont val="Calibri"/>
        <family val="2"/>
        <scheme val="minor"/>
      </rPr>
      <t xml:space="preserve">Rehabilitatable   </t>
    </r>
    <r>
      <rPr>
        <i/>
        <sz val="10"/>
        <rFont val="Calibri"/>
        <family val="2"/>
        <scheme val="minor"/>
      </rPr>
      <t>(Includes Owner/Guardian Requested Euthanasia)</t>
    </r>
  </si>
  <si>
    <r>
      <t xml:space="preserve">Treatable </t>
    </r>
    <r>
      <rPr>
        <sz val="10"/>
        <color indexed="8"/>
        <rFont val="Calibri"/>
        <family val="2"/>
        <scheme val="minor"/>
      </rPr>
      <t xml:space="preserve">– </t>
    </r>
    <r>
      <rPr>
        <sz val="10"/>
        <rFont val="Calibri"/>
        <family val="2"/>
        <scheme val="minor"/>
      </rPr>
      <t xml:space="preserve">Manageable   </t>
    </r>
    <r>
      <rPr>
        <i/>
        <sz val="10"/>
        <rFont val="Calibri"/>
        <family val="2"/>
        <scheme val="minor"/>
      </rPr>
      <t>(Includes Owner/Guardian Requested Euthanasia)</t>
    </r>
  </si>
  <si>
    <r>
      <t xml:space="preserve">Unhealthy &amp; Untreatable  </t>
    </r>
    <r>
      <rPr>
        <i/>
        <sz val="10"/>
        <rFont val="Calibri"/>
        <family val="2"/>
        <scheme val="minor"/>
      </rPr>
      <t xml:space="preserve">(Includes Owner/Guardian Requested Euthanasia) </t>
    </r>
  </si>
  <si>
    <r>
      <t xml:space="preserve">SUBTOTAL  OUTCOMES   [I + J + K + L + S]  </t>
    </r>
    <r>
      <rPr>
        <i/>
        <sz val="10"/>
        <rFont val="Calibri"/>
        <family val="2"/>
        <scheme val="minor"/>
      </rPr>
      <t xml:space="preserve">Excludes Owner/Guardian Requested Euthanasia (Unhealthy &amp; Untreatable Only)  </t>
    </r>
  </si>
  <si>
    <r>
      <t xml:space="preserve">TOTAL OUTCOMES   [T + U]   </t>
    </r>
    <r>
      <rPr>
        <i/>
        <sz val="10"/>
        <rFont val="Calibri"/>
        <family val="2"/>
        <scheme val="minor"/>
      </rPr>
      <t xml:space="preserve">Excludes Owner/Guardian Requested Euthanasia (Unhealthy &amp; Untreatable Only)  </t>
    </r>
  </si>
  <si>
    <r>
      <t>Live Release Rate (</t>
    </r>
    <r>
      <rPr>
        <b/>
        <sz val="10"/>
        <rFont val="Calibri"/>
        <family val="2"/>
        <scheme val="minor"/>
      </rPr>
      <t>LLR</t>
    </r>
    <r>
      <rPr>
        <sz val="10"/>
        <rFont val="Calibri"/>
        <family val="2"/>
        <scheme val="minor"/>
      </rPr>
      <t>) % of all outcomes Excludes Owner-Requested Euthanasia and Spay/Neuter</t>
    </r>
  </si>
  <si>
    <r>
      <t>Modified Live Release Rate (</t>
    </r>
    <r>
      <rPr>
        <b/>
        <sz val="10"/>
        <rFont val="Calibri"/>
        <family val="2"/>
        <scheme val="minor"/>
      </rPr>
      <t>MLLR</t>
    </r>
    <r>
      <rPr>
        <sz val="10"/>
        <rFont val="Calibri"/>
        <family val="2"/>
        <scheme val="minor"/>
      </rPr>
      <t>) % of all outcomes Includes Owner-Requested Euthanasia Excludes Spay/Neuter</t>
    </r>
  </si>
  <si>
    <r>
      <t>% of adjusted intake Returned to Owners (</t>
    </r>
    <r>
      <rPr>
        <b/>
        <sz val="10"/>
        <rFont val="Calibri"/>
        <family val="2"/>
        <scheme val="minor"/>
      </rPr>
      <t>RTO</t>
    </r>
    <r>
      <rPr>
        <sz val="10"/>
        <rFont val="Calibri"/>
        <family val="2"/>
        <scheme val="minor"/>
      </rPr>
      <t>)</t>
    </r>
  </si>
  <si>
    <r>
      <t>% of all Euthanasia that are cats (</t>
    </r>
    <r>
      <rPr>
        <b/>
        <sz val="10"/>
        <rFont val="Calibri"/>
        <family val="2"/>
        <scheme val="minor"/>
      </rPr>
      <t>cat deaths</t>
    </r>
    <r>
      <rPr>
        <sz val="10"/>
        <rFont val="Calibri"/>
        <family val="2"/>
        <scheme val="minor"/>
      </rPr>
      <t>)</t>
    </r>
  </si>
  <si>
    <r>
      <t>% of beginning count and intake released alive (</t>
    </r>
    <r>
      <rPr>
        <b/>
        <sz val="10"/>
        <rFont val="Calibri"/>
        <family val="2"/>
        <scheme val="minor"/>
      </rPr>
      <t>Save Rate</t>
    </r>
    <r>
      <rPr>
        <sz val="10"/>
        <rFont val="Calibri"/>
        <family val="2"/>
        <scheme val="minor"/>
      </rPr>
      <t>)</t>
    </r>
  </si>
  <si>
    <r>
      <rPr>
        <b/>
        <sz val="10"/>
        <rFont val="Calibri"/>
        <family val="2"/>
        <scheme val="minor"/>
      </rPr>
      <t>COMMENTS:</t>
    </r>
    <r>
      <rPr>
        <sz val="10"/>
        <rFont val="Calibri"/>
        <family val="2"/>
        <scheme val="minor"/>
      </rPr>
      <t xml:space="preserve"> </t>
    </r>
  </si>
  <si>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0"/>
        <rFont val="Calibri"/>
        <family val="2"/>
        <scheme val="minor"/>
      </rPr>
      <t>®</t>
    </r>
    <r>
      <rPr>
        <b/>
        <sz val="10"/>
        <rFont val="Calibri"/>
        <family val="2"/>
        <scheme val="minor"/>
      </rPr>
      <t xml:space="preserve"> Categorizations/Definitions of Shelter Animals.”</t>
    </r>
  </si>
  <si>
    <r>
      <t>Signature:</t>
    </r>
    <r>
      <rPr>
        <sz val="10"/>
        <rFont val="Calibri"/>
        <family val="2"/>
        <scheme val="minor"/>
      </rPr>
      <t xml:space="preserve"> ______________________________________         </t>
    </r>
    <r>
      <rPr>
        <b/>
        <sz val="10"/>
        <rFont val="Calibri"/>
        <family val="2"/>
        <scheme val="minor"/>
      </rPr>
      <t>Date:</t>
    </r>
    <r>
      <rPr>
        <sz val="10"/>
        <rFont val="Calibri"/>
        <family val="2"/>
        <scheme val="minor"/>
      </rPr>
      <t xml:space="preserve"> _____________________</t>
    </r>
  </si>
  <si>
    <t>FALL</t>
  </si>
  <si>
    <t>Asilomar Animal Statistics July 1 - September 30 2011</t>
  </si>
  <si>
    <t>BEGINNING SHELTER COUNT (7/1/2011)</t>
  </si>
  <si>
    <t>ENDING SHELTER COUNT (9/30/2011)</t>
  </si>
  <si>
    <t>4q TYPED IN</t>
  </si>
  <si>
    <t>Animal</t>
  </si>
  <si>
    <t>Services performed 681 LISN surgeries during FY10/11 and</t>
  </si>
  <si>
    <t>779 during FY11/12.</t>
  </si>
  <si>
    <t>BEGINNING SHELTER COUNT (4/1/2012)</t>
  </si>
  <si>
    <t>Treatable - Rehabilitatable (Includes Owner/Guardian Requested Euthanasia)</t>
  </si>
  <si>
    <t>Excludes Owner/Guardian Requested Euthanasia (Unhealthy &amp; Untreatable Only)</t>
  </si>
  <si>
    <t>ENDING SHELTER COUNT (3/31/2012)</t>
  </si>
  <si>
    <t>BEGINNING SHELTER COUNT (7/1/2012)</t>
  </si>
  <si>
    <t>ENDING SHELTER COUNT (12/31/2012)</t>
  </si>
  <si>
    <t>2q</t>
  </si>
  <si>
    <t>3&amp;4 q</t>
  </si>
  <si>
    <t>1q  12 MISSING, USING 1q 13</t>
  </si>
  <si>
    <t>Start Date</t>
  </si>
  <si>
    <t>1/1/2011 12:00 AM</t>
  </si>
  <si>
    <t>End Date</t>
  </si>
  <si>
    <t>12/31/2011 11:59 PM</t>
  </si>
  <si>
    <t>Last year we performed</t>
  </si>
  <si>
    <t>2,524 spay and neuter surgeries. That’s up</t>
  </si>
  <si>
    <t>nearly 24% from the 2,041 performed in 2011.</t>
  </si>
  <si>
    <t>1/1/2010 12:00 AM</t>
  </si>
  <si>
    <t>12/31/2010 11:59 PM</t>
  </si>
  <si>
    <t>Lollypop Farm</t>
  </si>
  <si>
    <t>January 2009 - December 2009)</t>
  </si>
  <si>
    <t xml:space="preserve">January 2007 - December </t>
  </si>
  <si>
    <t>Total Intake    [B + C + D + E]</t>
  </si>
  <si>
    <t>ADOPTIONS (only dogs and cats adopted by the public)</t>
  </si>
  <si>
    <t>OUTGOING TRANSFERS to Organizations within Community/Coalition (specify orgs)</t>
  </si>
  <si>
    <t>TOTAL OUTGOING TRANSFERS to Orgs within Community/Coalition</t>
  </si>
  <si>
    <t>OUTGOING TRANSFERS to Organizations outside Community/Coalition (specify orgs)</t>
  </si>
  <si>
    <t>TOTAL OUTGOING TRANSFERS to Orgs outside Community/Coalition</t>
  </si>
  <si>
    <t>Healthy     (Includes Owner/Guardian Requested Euthanasia)</t>
  </si>
  <si>
    <t>Treatable – Rehabilitatable   (Includes Owner/Guardian Requested Euthanasia)</t>
  </si>
  <si>
    <t>Treatable – Manageable   (Includes Owner/Guardian Requested Euthanasia)</t>
  </si>
  <si>
    <t xml:space="preserve">Unhealthy &amp; Untreatable  (Includes Owner/Guardian Requested Euthanasia) </t>
  </si>
  <si>
    <t>Total Euthanasia    [M + N + O + P]</t>
  </si>
  <si>
    <t xml:space="preserve">SUBTOTAL  OUTCOMES   [I + J + K + L + S]  Excludes Owner/Guardian Requested Euthanasia (Unhealthy &amp; Untreatable Only)  </t>
  </si>
  <si>
    <t xml:space="preserve">TOTAL OUTCOMES   [T + U]   Excludes Owner/Guardian Requested Euthanasia (Unhealthy &amp; Untreatable Only)  </t>
  </si>
  <si>
    <t xml:space="preserve">COMMENTS: </t>
  </si>
  <si>
    <t>I agree that in completing this form, we have used the Maddie's Fund definitions of “Healthy,” “Treatable - Manageable,” “Treatable - Rehabilitatable,” and “Unhealthy &amp; Untreatable” as set forth in the attached document titled, “Maddie’s Fund® Categorizations/Definitions of Shelter Animals.”</t>
  </si>
  <si>
    <t>Signature: ______________________________________         Date: _____________________</t>
  </si>
  <si>
    <t>January 2008 - December 2008</t>
  </si>
  <si>
    <t>http://www.asilomaraccords.org/participating_organizations.html#NewYork</t>
  </si>
  <si>
    <t>http://www.cityofrochester.gov/article.aspx?id=8589936182</t>
  </si>
  <si>
    <t>yes, shelter stats were laboriously extracted from newsletters</t>
  </si>
  <si>
    <t>Sources:</t>
  </si>
  <si>
    <r>
      <t xml:space="preserve">interpolated figures are in </t>
    </r>
    <r>
      <rPr>
        <sz val="10"/>
        <color rgb="FFFF0000"/>
        <rFont val="Arial"/>
        <family val="2"/>
      </rPr>
      <t>red text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</si>
</sst>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
    <numFmt numFmtId="166" formatCode="0.0%"/>
  </numFmts>
  <fonts count="110">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sz val="12"/>
      <color rgb="FF262626"/>
      <name val="Courier New"/>
      <family val="2"/>
    </font>
    <font>
      <i/>
      <sz val="11"/>
      <color rgb="FF727272"/>
      <name val="Times New Roman"/>
      <family val="2"/>
    </font>
    <font>
      <sz val="10"/>
      <color rgb="FF646464"/>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i/>
      <sz val="10"/>
      <name val="Arial"/>
      <family val="2"/>
    </font>
    <font>
      <sz val="9"/>
      <name val="Calibri"/>
      <family val="2"/>
      <scheme val="minor"/>
    </font>
    <font>
      <b/>
      <sz val="9"/>
      <name val="Calibri"/>
      <family val="2"/>
      <scheme val="minor"/>
    </font>
    <font>
      <sz val="10"/>
      <name val="Calibri"/>
      <family val="2"/>
      <scheme val="minor"/>
    </font>
    <font>
      <sz val="10"/>
      <name val="Book Antiqua"/>
      <family val="1"/>
    </font>
    <font>
      <sz val="10"/>
      <color rgb="FF000080"/>
      <name val="Book Antiqua"/>
      <family val="1"/>
    </font>
    <font>
      <sz val="10"/>
      <color rgb="FF00007F"/>
      <name val="Book Antiqua"/>
      <family val="1"/>
    </font>
    <font>
      <sz val="8"/>
      <color rgb="FF00007F"/>
      <name val="Book Antiqua"/>
      <family val="1"/>
    </font>
    <font>
      <sz val="8"/>
      <name val="Book Antiqua"/>
      <family val="1"/>
    </font>
    <font>
      <sz val="8"/>
      <color rgb="FF000080"/>
      <name val="Book Antiqua"/>
      <family val="1"/>
    </font>
    <font>
      <sz val="8"/>
      <color rgb="FF000000"/>
      <name val="Arial"/>
      <family val="2"/>
    </font>
    <font>
      <sz val="8"/>
      <color rgb="FF000080"/>
      <name val="Book Antiqua Italic"/>
    </font>
    <font>
      <sz val="10"/>
      <color rgb="FFFF0000"/>
      <name val="Arial"/>
      <family val="2"/>
    </font>
    <font>
      <sz val="9"/>
      <color rgb="FF221E20"/>
      <name val="Arial"/>
      <family val="2"/>
    </font>
    <font>
      <sz val="14"/>
      <color rgb="FF000000"/>
      <name val="Arial Black"/>
      <family val="2"/>
    </font>
    <font>
      <sz val="11"/>
      <color rgb="FF000000"/>
      <name val="Arial Black"/>
      <family val="2"/>
    </font>
    <font>
      <sz val="8"/>
      <color rgb="FF221E20"/>
      <name val="Arial Bold"/>
    </font>
    <font>
      <sz val="8"/>
      <color rgb="FF221E20"/>
      <name val="Arial"/>
      <family val="2"/>
    </font>
    <font>
      <u/>
      <sz val="8"/>
      <color rgb="FF000000"/>
      <name val="Times New Roman"/>
      <family val="1"/>
    </font>
    <font>
      <b/>
      <sz val="10"/>
      <name val="Calibri"/>
      <family val="2"/>
      <scheme val="minor"/>
    </font>
    <font>
      <sz val="10"/>
      <color rgb="FF000000"/>
      <name val="Calibri"/>
      <family val="2"/>
      <scheme val="minor"/>
    </font>
    <font>
      <sz val="10"/>
      <color theme="1"/>
      <name val="Calibri"/>
      <family val="2"/>
      <scheme val="minor"/>
    </font>
    <font>
      <i/>
      <sz val="10"/>
      <name val="Calibri"/>
      <family val="2"/>
      <scheme val="minor"/>
    </font>
    <font>
      <sz val="10"/>
      <color indexed="8"/>
      <name val="Calibri"/>
      <family val="2"/>
      <scheme val="minor"/>
    </font>
    <font>
      <b/>
      <sz val="10"/>
      <color indexed="8"/>
      <name val="Calibri"/>
      <family val="2"/>
      <scheme val="minor"/>
    </font>
    <font>
      <b/>
      <sz val="10"/>
      <color indexed="10"/>
      <name val="Calibri"/>
      <family val="2"/>
      <scheme val="minor"/>
    </font>
    <font>
      <sz val="10"/>
      <color indexed="10"/>
      <name val="Calibri"/>
      <family val="2"/>
      <scheme val="minor"/>
    </font>
    <font>
      <b/>
      <i/>
      <sz val="10"/>
      <name val="Calibri"/>
      <family val="2"/>
      <scheme val="minor"/>
    </font>
    <font>
      <b/>
      <vertAlign val="superscript"/>
      <sz val="10"/>
      <name val="Calibri"/>
      <family val="2"/>
      <scheme val="minor"/>
    </font>
    <font>
      <sz val="10"/>
      <color rgb="FFFF0000"/>
      <name val="MS Sans Serif"/>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6394">
    <xf numFmtId="0" fontId="0" fillId="0" borderId="0"/>
    <xf numFmtId="9" fontId="38" fillId="0" borderId="0" applyFont="0" applyFill="0" applyBorder="0" applyAlignment="0" applyProtection="0"/>
    <xf numFmtId="0" fontId="43" fillId="2" borderId="0" applyNumberFormat="0" applyBorder="0" applyAlignment="0" applyProtection="0"/>
    <xf numFmtId="0" fontId="44" fillId="3" borderId="0" applyNumberFormat="0" applyBorder="0" applyAlignment="0" applyProtection="0"/>
    <xf numFmtId="0" fontId="45" fillId="4" borderId="0" applyNumberFormat="0" applyBorder="0" applyAlignment="0" applyProtection="0"/>
    <xf numFmtId="0" fontId="46" fillId="5" borderId="12" applyNumberFormat="0" applyAlignment="0" applyProtection="0"/>
    <xf numFmtId="0" fontId="47" fillId="6" borderId="13" applyNumberFormat="0" applyAlignment="0" applyProtection="0"/>
    <xf numFmtId="0" fontId="48" fillId="6" borderId="12" applyNumberFormat="0" applyAlignment="0" applyProtection="0"/>
    <xf numFmtId="0" fontId="50" fillId="7" borderId="15" applyNumberFormat="0" applyAlignment="0" applyProtection="0"/>
    <xf numFmtId="0" fontId="5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4"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60" fillId="0" borderId="0"/>
    <xf numFmtId="0" fontId="58" fillId="0" borderId="0"/>
    <xf numFmtId="0" fontId="58" fillId="0" borderId="0"/>
    <xf numFmtId="0" fontId="59" fillId="0" borderId="0"/>
    <xf numFmtId="0" fontId="60" fillId="0" borderId="0"/>
    <xf numFmtId="0" fontId="2" fillId="0" borderId="0"/>
    <xf numFmtId="0" fontId="20"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8" fillId="0" borderId="0"/>
    <xf numFmtId="0" fontId="59" fillId="0" borderId="0"/>
    <xf numFmtId="0" fontId="20"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2" fillId="0" borderId="0"/>
    <xf numFmtId="0" fontId="2" fillId="0" borderId="0"/>
    <xf numFmtId="0" fontId="60" fillId="0" borderId="0"/>
    <xf numFmtId="0" fontId="2" fillId="0" borderId="0"/>
    <xf numFmtId="0" fontId="2" fillId="0" borderId="0"/>
    <xf numFmtId="0" fontId="60" fillId="0" borderId="0"/>
    <xf numFmtId="0" fontId="58" fillId="0" borderId="0"/>
    <xf numFmtId="0" fontId="2" fillId="0" borderId="0"/>
    <xf numFmtId="0" fontId="2" fillId="0" borderId="0"/>
    <xf numFmtId="0" fontId="2" fillId="0" borderId="0"/>
    <xf numFmtId="0" fontId="60" fillId="0" borderId="0"/>
    <xf numFmtId="0" fontId="2" fillId="0" borderId="0"/>
    <xf numFmtId="0" fontId="59" fillId="0" borderId="0"/>
    <xf numFmtId="0" fontId="58"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8" fillId="0" borderId="0"/>
    <xf numFmtId="0" fontId="2" fillId="0" borderId="0"/>
    <xf numFmtId="0" fontId="60" fillId="0" borderId="0"/>
    <xf numFmtId="0" fontId="2" fillId="0" borderId="0"/>
    <xf numFmtId="0" fontId="2" fillId="0" borderId="0"/>
    <xf numFmtId="0" fontId="60" fillId="0" borderId="0"/>
    <xf numFmtId="0" fontId="60" fillId="0" borderId="0"/>
    <xf numFmtId="0" fontId="2" fillId="0" borderId="0"/>
    <xf numFmtId="0" fontId="2" fillId="0" borderId="0"/>
    <xf numFmtId="0" fontId="60" fillId="0" borderId="0"/>
    <xf numFmtId="0" fontId="58" fillId="0" borderId="0"/>
    <xf numFmtId="0" fontId="60" fillId="0" borderId="0"/>
    <xf numFmtId="0" fontId="58" fillId="0" borderId="0"/>
    <xf numFmtId="0" fontId="2" fillId="0" borderId="0"/>
    <xf numFmtId="0" fontId="2" fillId="0" borderId="0"/>
    <xf numFmtId="0" fontId="2" fillId="0" borderId="0"/>
    <xf numFmtId="0" fontId="60" fillId="0" borderId="0"/>
    <xf numFmtId="0" fontId="2" fillId="0" borderId="0"/>
    <xf numFmtId="0" fontId="60" fillId="0" borderId="0"/>
    <xf numFmtId="0" fontId="2" fillId="0" borderId="0"/>
    <xf numFmtId="0" fontId="60"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60" fillId="0" borderId="0"/>
    <xf numFmtId="0" fontId="58" fillId="0" borderId="0"/>
    <xf numFmtId="0" fontId="58" fillId="0" borderId="0"/>
    <xf numFmtId="0" fontId="59" fillId="0" borderId="0"/>
    <xf numFmtId="0" fontId="20"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2" fillId="0" borderId="0"/>
    <xf numFmtId="0" fontId="2" fillId="0" borderId="0"/>
    <xf numFmtId="0" fontId="2" fillId="0" borderId="0"/>
    <xf numFmtId="0" fontId="59" fillId="0" borderId="0"/>
    <xf numFmtId="0" fontId="20" fillId="0" borderId="0"/>
    <xf numFmtId="0" fontId="62"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59" fillId="0" borderId="0"/>
    <xf numFmtId="0" fontId="62" fillId="36" borderId="0" applyNumberFormat="0" applyBorder="0" applyAlignment="0" applyProtection="0"/>
    <xf numFmtId="0" fontId="62" fillId="36" borderId="0" applyNumberFormat="0" applyBorder="0" applyAlignment="0" applyProtection="0"/>
    <xf numFmtId="0" fontId="59" fillId="0" borderId="0"/>
    <xf numFmtId="0" fontId="62" fillId="39"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5" fillId="51" borderId="20" applyNumberFormat="0" applyAlignment="0" applyProtection="0"/>
    <xf numFmtId="0" fontId="65" fillId="51" borderId="20" applyNumberFormat="0" applyAlignment="0" applyProtection="0"/>
    <xf numFmtId="0" fontId="66" fillId="52" borderId="21" applyNumberFormat="0" applyAlignment="0" applyProtection="0"/>
    <xf numFmtId="0" fontId="66" fillId="52" borderId="21" applyNumberFormat="0" applyAlignment="0" applyProtection="0"/>
    <xf numFmtId="0" fontId="5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35" borderId="0" applyNumberFormat="0" applyBorder="0" applyAlignment="0" applyProtection="0"/>
    <xf numFmtId="0" fontId="68" fillId="35" borderId="0" applyNumberFormat="0" applyBorder="0" applyAlignment="0" applyProtection="0"/>
    <xf numFmtId="0" fontId="40" fillId="0" borderId="9"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41" fillId="0" borderId="10"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42" fillId="0" borderId="11"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38" borderId="20" applyNumberFormat="0" applyAlignment="0" applyProtection="0"/>
    <xf numFmtId="0" fontId="72" fillId="38" borderId="20" applyNumberFormat="0" applyAlignment="0" applyProtection="0"/>
    <xf numFmtId="0" fontId="49" fillId="0" borderId="1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4" fillId="53" borderId="0" applyNumberFormat="0" applyBorder="0" applyAlignment="0" applyProtection="0"/>
    <xf numFmtId="0" fontId="74" fillId="53" borderId="0" applyNumberFormat="0" applyBorder="0" applyAlignment="0" applyProtection="0"/>
    <xf numFmtId="0" fontId="2" fillId="0" borderId="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75" fillId="51" borderId="27" applyNumberFormat="0" applyAlignment="0" applyProtection="0"/>
    <xf numFmtId="0" fontId="75" fillId="51" borderId="27" applyNumberFormat="0" applyAlignment="0" applyProtection="0"/>
    <xf numFmtId="0" fontId="3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3" fillId="0" borderId="17"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5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58" fillId="0" borderId="0"/>
    <xf numFmtId="0" fontId="59" fillId="0" borderId="0"/>
    <xf numFmtId="0" fontId="59" fillId="0" borderId="0"/>
    <xf numFmtId="0" fontId="59" fillId="0" borderId="0"/>
    <xf numFmtId="0" fontId="2" fillId="0" borderId="0"/>
    <xf numFmtId="0" fontId="62" fillId="38" borderId="0" applyNumberFormat="0" applyBorder="0" applyAlignment="0" applyProtection="0"/>
    <xf numFmtId="0" fontId="67" fillId="0" borderId="0" applyNumberFormat="0" applyFill="0" applyBorder="0" applyAlignment="0" applyProtection="0"/>
    <xf numFmtId="0" fontId="66" fillId="52" borderId="21" applyNumberFormat="0" applyAlignment="0" applyProtection="0"/>
    <xf numFmtId="0" fontId="63" fillId="50" borderId="0" applyNumberFormat="0" applyBorder="0" applyAlignment="0" applyProtection="0"/>
    <xf numFmtId="0" fontId="63" fillId="49" borderId="0" applyNumberFormat="0" applyBorder="0" applyAlignment="0" applyProtection="0"/>
    <xf numFmtId="0" fontId="70" fillId="0" borderId="23" applyNumberFormat="0" applyFill="0" applyAlignment="0" applyProtection="0"/>
    <xf numFmtId="0" fontId="62" fillId="42" borderId="0" applyNumberFormat="0" applyBorder="0" applyAlignment="0" applyProtection="0"/>
    <xf numFmtId="0" fontId="63" fillId="46" borderId="0" applyNumberFormat="0" applyBorder="0" applyAlignment="0" applyProtection="0"/>
    <xf numFmtId="0" fontId="62" fillId="41" borderId="0" applyNumberFormat="0" applyBorder="0" applyAlignment="0" applyProtection="0"/>
    <xf numFmtId="0" fontId="77" fillId="0" borderId="28" applyNumberFormat="0" applyFill="0" applyAlignment="0" applyProtection="0"/>
    <xf numFmtId="0" fontId="63" fillId="41" borderId="0" applyNumberFormat="0" applyBorder="0" applyAlignment="0" applyProtection="0"/>
    <xf numFmtId="0" fontId="20" fillId="54" borderId="26" applyNumberFormat="0" applyFont="0" applyAlignment="0" applyProtection="0"/>
    <xf numFmtId="0" fontId="20" fillId="0" borderId="0"/>
    <xf numFmtId="0" fontId="72" fillId="38" borderId="20" applyNumberFormat="0" applyAlignment="0" applyProtection="0"/>
    <xf numFmtId="0" fontId="62"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78" fillId="0" borderId="0" applyNumberFormat="0" applyFill="0" applyBorder="0" applyAlignment="0" applyProtection="0"/>
    <xf numFmtId="0" fontId="76" fillId="0" borderId="0" applyNumberFormat="0" applyFill="0" applyBorder="0" applyAlignment="0" applyProtection="0"/>
    <xf numFmtId="0" fontId="75" fillId="51" borderId="27" applyNumberFormat="0" applyAlignment="0" applyProtection="0"/>
    <xf numFmtId="0" fontId="74" fillId="53" borderId="0" applyNumberFormat="0" applyBorder="0" applyAlignment="0" applyProtection="0"/>
    <xf numFmtId="0" fontId="73" fillId="0" borderId="25" applyNumberFormat="0" applyFill="0" applyAlignment="0" applyProtection="0"/>
    <xf numFmtId="0" fontId="71" fillId="0" borderId="0" applyNumberFormat="0" applyFill="0" applyBorder="0" applyAlignment="0" applyProtection="0"/>
    <xf numFmtId="0" fontId="71" fillId="0" borderId="24" applyNumberFormat="0" applyFill="0" applyAlignment="0" applyProtection="0"/>
    <xf numFmtId="0" fontId="69" fillId="0" borderId="22" applyNumberFormat="0" applyFill="0" applyAlignment="0" applyProtection="0"/>
    <xf numFmtId="0" fontId="68" fillId="35" borderId="0" applyNumberFormat="0" applyBorder="0" applyAlignment="0" applyProtection="0"/>
    <xf numFmtId="0" fontId="65" fillId="51" borderId="20" applyNumberFormat="0" applyAlignment="0" applyProtection="0"/>
    <xf numFmtId="0" fontId="64" fillId="34"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47"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63" fillId="40" borderId="0" applyNumberFormat="0" applyBorder="0" applyAlignment="0" applyProtection="0"/>
    <xf numFmtId="0" fontId="63" fillId="43" borderId="0" applyNumberFormat="0" applyBorder="0" applyAlignment="0" applyProtection="0"/>
    <xf numFmtId="0" fontId="62" fillId="39" borderId="0" applyNumberFormat="0" applyBorder="0" applyAlignment="0" applyProtection="0"/>
    <xf numFmtId="0" fontId="62" fillId="36" borderId="0" applyNumberFormat="0" applyBorder="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62" fillId="40" borderId="0" applyNumberFormat="0" applyBorder="0" applyAlignment="0" applyProtection="0"/>
    <xf numFmtId="0" fontId="62" fillId="39" borderId="0" applyNumberFormat="0" applyBorder="0" applyAlignment="0" applyProtection="0"/>
    <xf numFmtId="0" fontId="62" fillId="37" borderId="0" applyNumberFormat="0" applyBorder="0" applyAlignment="0" applyProtection="0"/>
    <xf numFmtId="0" fontId="62" fillId="36" borderId="0" applyNumberFormat="0" applyBorder="0" applyAlignment="0" applyProtection="0"/>
    <xf numFmtId="0" fontId="62" fillId="34" borderId="0" applyNumberFormat="0" applyBorder="0" applyAlignment="0" applyProtection="0"/>
    <xf numFmtId="0" fontId="62"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6" applyNumberFormat="0" applyFont="0" applyAlignment="0" applyProtection="0"/>
    <xf numFmtId="0" fontId="2" fillId="8" borderId="16"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9" fillId="0" borderId="0"/>
    <xf numFmtId="0" fontId="20" fillId="54" borderId="26" applyNumberFormat="0" applyFont="0" applyAlignment="0" applyProtection="0"/>
    <xf numFmtId="0" fontId="20" fillId="54" borderId="26" applyNumberFormat="0" applyFont="0" applyAlignment="0" applyProtection="0"/>
    <xf numFmtId="0" fontId="2" fillId="0" borderId="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79"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2" fillId="42" borderId="0" applyNumberFormat="0" applyBorder="0" applyAlignment="0" applyProtection="0"/>
    <xf numFmtId="0" fontId="2" fillId="8" borderId="16" applyNumberFormat="0" applyFont="0" applyAlignment="0" applyProtection="0"/>
    <xf numFmtId="0" fontId="62" fillId="37" borderId="0" applyNumberFormat="0" applyBorder="0" applyAlignment="0" applyProtection="0"/>
    <xf numFmtId="0" fontId="2" fillId="8" borderId="16" applyNumberFormat="0" applyFont="0" applyAlignment="0" applyProtection="0"/>
    <xf numFmtId="0" fontId="20" fillId="54" borderId="2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62"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63"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26"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63" fillId="45" borderId="0" applyNumberFormat="0" applyBorder="0" applyAlignment="0" applyProtection="0"/>
    <xf numFmtId="0" fontId="77" fillId="0" borderId="28"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73" fillId="0" borderId="25" applyNumberFormat="0" applyFill="0" applyAlignment="0" applyProtection="0"/>
    <xf numFmtId="0" fontId="20" fillId="0" borderId="0"/>
    <xf numFmtId="0" fontId="2" fillId="0" borderId="0"/>
    <xf numFmtId="0" fontId="64" fillId="34" borderId="0" applyNumberFormat="0" applyBorder="0" applyAlignment="0" applyProtection="0"/>
    <xf numFmtId="0" fontId="59" fillId="0" borderId="0"/>
    <xf numFmtId="0" fontId="59" fillId="0" borderId="0"/>
    <xf numFmtId="0" fontId="72" fillId="38" borderId="20" applyNumberFormat="0" applyAlignment="0" applyProtection="0"/>
    <xf numFmtId="0" fontId="71" fillId="0" borderId="24" applyNumberFormat="0" applyFill="0" applyAlignment="0" applyProtection="0"/>
    <xf numFmtId="0" fontId="67" fillId="0" borderId="0" applyNumberFormat="0" applyFill="0" applyBorder="0" applyAlignment="0" applyProtection="0"/>
    <xf numFmtId="0" fontId="62" fillId="33" borderId="0" applyNumberFormat="0" applyBorder="0" applyAlignment="0" applyProtection="0"/>
    <xf numFmtId="0" fontId="66" fillId="52" borderId="21" applyNumberFormat="0" applyAlignment="0" applyProtection="0"/>
    <xf numFmtId="0" fontId="65" fillId="51" borderId="20" applyNumberFormat="0" applyAlignment="0" applyProtection="0"/>
    <xf numFmtId="0" fontId="63" fillId="5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9" fillId="0" borderId="0"/>
    <xf numFmtId="0" fontId="20" fillId="0" borderId="0"/>
    <xf numFmtId="0" fontId="62" fillId="34" borderId="0" applyNumberFormat="0" applyBorder="0" applyAlignment="0" applyProtection="0"/>
    <xf numFmtId="0" fontId="74" fillId="53" borderId="0" applyNumberFormat="0" applyBorder="0" applyAlignment="0" applyProtection="0"/>
    <xf numFmtId="0" fontId="20" fillId="54" borderId="26" applyNumberFormat="0" applyFont="0" applyAlignment="0" applyProtection="0"/>
    <xf numFmtId="0" fontId="20" fillId="0" borderId="0"/>
    <xf numFmtId="0" fontId="20" fillId="0" borderId="0"/>
    <xf numFmtId="0" fontId="62" fillId="33" borderId="0" applyNumberFormat="0" applyBorder="0" applyAlignment="0" applyProtection="0"/>
    <xf numFmtId="0" fontId="62" fillId="38" borderId="0" applyNumberFormat="0" applyBorder="0" applyAlignment="0" applyProtection="0"/>
    <xf numFmtId="0" fontId="62" fillId="41" borderId="0" applyNumberFormat="0" applyBorder="0" applyAlignment="0" applyProtection="0"/>
    <xf numFmtId="0" fontId="63" fillId="40" borderId="0" applyNumberFormat="0" applyBorder="0" applyAlignment="0" applyProtection="0"/>
    <xf numFmtId="0" fontId="2" fillId="8" borderId="16" applyNumberFormat="0" applyFont="0" applyAlignment="0" applyProtection="0"/>
    <xf numFmtId="0" fontId="20" fillId="54" borderId="26" applyNumberFormat="0" applyFont="0" applyAlignment="0" applyProtection="0"/>
    <xf numFmtId="0" fontId="74" fillId="53" borderId="0" applyNumberFormat="0" applyBorder="0" applyAlignment="0" applyProtection="0"/>
    <xf numFmtId="0" fontId="78" fillId="0" borderId="0" applyNumberFormat="0" applyFill="0" applyBorder="0" applyAlignment="0" applyProtection="0"/>
    <xf numFmtId="0" fontId="62" fillId="38" borderId="0" applyNumberFormat="0" applyBorder="0" applyAlignment="0" applyProtection="0"/>
    <xf numFmtId="0" fontId="62" fillId="41" borderId="0" applyNumberFormat="0" applyBorder="0" applyAlignment="0" applyProtection="0"/>
    <xf numFmtId="0" fontId="63" fillId="43" borderId="0" applyNumberFormat="0" applyBorder="0" applyAlignment="0" applyProtection="0"/>
    <xf numFmtId="0" fontId="63" fillId="41" borderId="0" applyNumberFormat="0" applyBorder="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62" fillId="35" borderId="0" applyNumberFormat="0" applyBorder="0" applyAlignment="0" applyProtection="0"/>
    <xf numFmtId="0" fontId="63" fillId="41" borderId="0" applyNumberFormat="0" applyBorder="0" applyAlignment="0" applyProtection="0"/>
    <xf numFmtId="0" fontId="62"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26" applyNumberFormat="0" applyFont="0" applyAlignment="0" applyProtection="0"/>
    <xf numFmtId="0" fontId="20" fillId="54" borderId="26" applyNumberFormat="0" applyFont="0" applyAlignment="0" applyProtection="0"/>
    <xf numFmtId="0" fontId="20" fillId="0" borderId="0"/>
    <xf numFmtId="0" fontId="59" fillId="0" borderId="0"/>
    <xf numFmtId="0" fontId="58" fillId="0" borderId="0"/>
    <xf numFmtId="0" fontId="20" fillId="54" borderId="26" applyNumberFormat="0" applyFont="0" applyAlignment="0" applyProtection="0"/>
    <xf numFmtId="0" fontId="59" fillId="0" borderId="0"/>
    <xf numFmtId="0" fontId="59" fillId="0" borderId="0"/>
    <xf numFmtId="0" fontId="59" fillId="0" borderId="0"/>
    <xf numFmtId="0" fontId="79" fillId="0" borderId="0"/>
    <xf numFmtId="0" fontId="58" fillId="0" borderId="0"/>
    <xf numFmtId="0" fontId="20" fillId="0" borderId="0"/>
    <xf numFmtId="0" fontId="20" fillId="0" borderId="0"/>
    <xf numFmtId="0" fontId="20" fillId="0" borderId="0"/>
    <xf numFmtId="0" fontId="79" fillId="0" borderId="0"/>
    <xf numFmtId="0" fontId="20" fillId="0" borderId="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62" fillId="39"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58" fillId="0" borderId="0"/>
    <xf numFmtId="0" fontId="2" fillId="31" borderId="0" applyNumberFormat="0" applyBorder="0" applyAlignment="0" applyProtection="0"/>
    <xf numFmtId="0" fontId="20" fillId="0" borderId="0"/>
    <xf numFmtId="0" fontId="78" fillId="0" borderId="0" applyNumberFormat="0" applyFill="0" applyBorder="0" applyAlignment="0" applyProtection="0"/>
    <xf numFmtId="0" fontId="68" fillId="35" borderId="0" applyNumberFormat="0" applyBorder="0" applyAlignment="0" applyProtection="0"/>
    <xf numFmtId="0" fontId="67" fillId="0" borderId="0" applyNumberFormat="0" applyFill="0" applyBorder="0" applyAlignment="0" applyProtection="0"/>
    <xf numFmtId="0" fontId="62" fillId="34" borderId="0" applyNumberFormat="0" applyBorder="0" applyAlignment="0" applyProtection="0"/>
    <xf numFmtId="0" fontId="66" fillId="52" borderId="21" applyNumberFormat="0" applyAlignment="0" applyProtection="0"/>
    <xf numFmtId="0" fontId="64" fillId="34" borderId="0" applyNumberFormat="0" applyBorder="0" applyAlignment="0" applyProtection="0"/>
    <xf numFmtId="0" fontId="63" fillId="50" borderId="0" applyNumberFormat="0" applyBorder="0" applyAlignment="0" applyProtection="0"/>
    <xf numFmtId="0" fontId="63" fillId="44" borderId="0" applyNumberFormat="0" applyBorder="0" applyAlignment="0" applyProtection="0"/>
    <xf numFmtId="0" fontId="63" fillId="49"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9" fillId="0" borderId="0"/>
    <xf numFmtId="0" fontId="59" fillId="0" borderId="0"/>
    <xf numFmtId="0" fontId="59" fillId="0" borderId="0"/>
    <xf numFmtId="0" fontId="2" fillId="22" borderId="0" applyNumberFormat="0" applyBorder="0" applyAlignment="0" applyProtection="0"/>
    <xf numFmtId="0" fontId="59" fillId="0" borderId="0"/>
    <xf numFmtId="0" fontId="73" fillId="0" borderId="25" applyNumberFormat="0" applyFill="0" applyAlignment="0" applyProtection="0"/>
    <xf numFmtId="0" fontId="2" fillId="30" borderId="0" applyNumberFormat="0" applyBorder="0" applyAlignment="0" applyProtection="0"/>
    <xf numFmtId="0" fontId="2" fillId="0" borderId="0"/>
    <xf numFmtId="0" fontId="62" fillId="34" borderId="0" applyNumberFormat="0" applyBorder="0" applyAlignment="0" applyProtection="0"/>
    <xf numFmtId="0" fontId="62" fillId="36" borderId="0" applyNumberFormat="0" applyBorder="0" applyAlignment="0" applyProtection="0"/>
    <xf numFmtId="0" fontId="2" fillId="23" borderId="0" applyNumberFormat="0" applyBorder="0" applyAlignment="0" applyProtection="0"/>
    <xf numFmtId="0" fontId="58" fillId="0" borderId="0"/>
    <xf numFmtId="0" fontId="2" fillId="27" borderId="0" applyNumberFormat="0" applyBorder="0" applyAlignment="0" applyProtection="0"/>
    <xf numFmtId="0" fontId="59"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26" applyNumberFormat="0" applyFont="0" applyAlignment="0" applyProtection="0"/>
    <xf numFmtId="0" fontId="2" fillId="0" borderId="0"/>
    <xf numFmtId="0" fontId="75" fillId="51" borderId="27" applyNumberFormat="0" applyAlignment="0" applyProtection="0"/>
    <xf numFmtId="0" fontId="63" fillId="44" borderId="0" applyNumberFormat="0" applyBorder="0" applyAlignment="0" applyProtection="0"/>
    <xf numFmtId="0" fontId="62" fillId="36" borderId="0" applyNumberFormat="0" applyBorder="0" applyAlignment="0" applyProtection="0"/>
    <xf numFmtId="0" fontId="20" fillId="54" borderId="26" applyNumberFormat="0" applyFont="0" applyAlignment="0" applyProtection="0"/>
    <xf numFmtId="0" fontId="2" fillId="8" borderId="16" applyNumberFormat="0" applyFont="0" applyAlignment="0" applyProtection="0"/>
    <xf numFmtId="0" fontId="62" fillId="34" borderId="0" applyNumberFormat="0" applyBorder="0" applyAlignment="0" applyProtection="0"/>
    <xf numFmtId="0" fontId="20" fillId="0" borderId="0"/>
    <xf numFmtId="0" fontId="71" fillId="0" borderId="24"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64" fillId="34" borderId="0" applyNumberFormat="0" applyBorder="0" applyAlignment="0" applyProtection="0"/>
    <xf numFmtId="0" fontId="62" fillId="35" borderId="0" applyNumberFormat="0" applyBorder="0" applyAlignment="0" applyProtection="0"/>
    <xf numFmtId="0" fontId="2" fillId="1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64" fillId="34" borderId="0" applyNumberFormat="0" applyBorder="0" applyAlignment="0" applyProtection="0"/>
    <xf numFmtId="0" fontId="69" fillId="0" borderId="22" applyNumberFormat="0" applyFill="0" applyAlignment="0" applyProtection="0"/>
    <xf numFmtId="0" fontId="59"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5" fillId="51" borderId="27"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70" fillId="0" borderId="23"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2" fillId="38" borderId="20" applyNumberFormat="0" applyAlignment="0" applyProtection="0"/>
    <xf numFmtId="0" fontId="62" fillId="39" borderId="0" applyNumberFormat="0" applyBorder="0" applyAlignment="0" applyProtection="0"/>
    <xf numFmtId="0" fontId="2" fillId="0" borderId="0"/>
    <xf numFmtId="0" fontId="2" fillId="14"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77" fillId="0" borderId="28" applyNumberFormat="0" applyFill="0" applyAlignment="0" applyProtection="0"/>
    <xf numFmtId="0" fontId="71" fillId="0" borderId="24"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9" fillId="0" borderId="0"/>
    <xf numFmtId="0" fontId="20" fillId="0" borderId="0"/>
    <xf numFmtId="0" fontId="20" fillId="54" borderId="26" applyNumberFormat="0" applyFont="0" applyAlignment="0" applyProtection="0"/>
    <xf numFmtId="0" fontId="58" fillId="0" borderId="0"/>
    <xf numFmtId="0" fontId="20" fillId="0" borderId="0"/>
    <xf numFmtId="0" fontId="79" fillId="0" borderId="0"/>
    <xf numFmtId="0" fontId="59" fillId="0" borderId="0"/>
    <xf numFmtId="0" fontId="59" fillId="0" borderId="0"/>
    <xf numFmtId="0" fontId="59" fillId="0" borderId="0"/>
    <xf numFmtId="0" fontId="58" fillId="0" borderId="0"/>
    <xf numFmtId="0" fontId="59" fillId="0" borderId="0"/>
    <xf numFmtId="0" fontId="79" fillId="0" borderId="0"/>
    <xf numFmtId="0" fontId="20" fillId="0" borderId="0"/>
    <xf numFmtId="0" fontId="20" fillId="0" borderId="0"/>
    <xf numFmtId="0" fontId="59" fillId="0" borderId="0"/>
    <xf numFmtId="0" fontId="20" fillId="0" borderId="0"/>
    <xf numFmtId="0" fontId="59" fillId="0" borderId="0"/>
    <xf numFmtId="0" fontId="20" fillId="0" borderId="0"/>
    <xf numFmtId="0" fontId="20" fillId="0" borderId="0"/>
    <xf numFmtId="0" fontId="20" fillId="0" borderId="0"/>
    <xf numFmtId="0" fontId="20" fillId="0" borderId="0"/>
    <xf numFmtId="0" fontId="20" fillId="54" borderId="26" applyNumberFormat="0" applyFont="0" applyAlignment="0" applyProtection="0"/>
    <xf numFmtId="0" fontId="20" fillId="54" borderId="26" applyNumberFormat="0" applyFont="0" applyAlignment="0" applyProtection="0"/>
    <xf numFmtId="0" fontId="59" fillId="0" borderId="0"/>
    <xf numFmtId="0" fontId="59" fillId="0" borderId="0"/>
    <xf numFmtId="0" fontId="79" fillId="0" borderId="0"/>
    <xf numFmtId="0" fontId="20" fillId="0" borderId="0"/>
    <xf numFmtId="0" fontId="20" fillId="0" borderId="0"/>
    <xf numFmtId="0" fontId="20" fillId="0" borderId="0"/>
    <xf numFmtId="0" fontId="20" fillId="0" borderId="0"/>
    <xf numFmtId="0" fontId="59" fillId="0" borderId="0"/>
    <xf numFmtId="0" fontId="79" fillId="0" borderId="0"/>
    <xf numFmtId="0" fontId="59" fillId="0" borderId="0"/>
    <xf numFmtId="0" fontId="20" fillId="0" borderId="0"/>
    <xf numFmtId="0" fontId="79" fillId="0" borderId="0"/>
    <xf numFmtId="0" fontId="59" fillId="0" borderId="0"/>
    <xf numFmtId="0" fontId="59" fillId="0" borderId="0"/>
    <xf numFmtId="0" fontId="20" fillId="0" borderId="0"/>
    <xf numFmtId="0" fontId="59" fillId="0" borderId="0"/>
    <xf numFmtId="0" fontId="20" fillId="0" borderId="0"/>
    <xf numFmtId="0" fontId="58" fillId="0" borderId="0"/>
    <xf numFmtId="0" fontId="20" fillId="0" borderId="0"/>
    <xf numFmtId="0" fontId="20" fillId="0" borderId="0"/>
    <xf numFmtId="0" fontId="59" fillId="0" borderId="0"/>
    <xf numFmtId="0" fontId="59" fillId="0" borderId="0"/>
    <xf numFmtId="0" fontId="20" fillId="54" borderId="26" applyNumberFormat="0" applyFont="0" applyAlignment="0" applyProtection="0"/>
    <xf numFmtId="0" fontId="20" fillId="0" borderId="0"/>
    <xf numFmtId="0" fontId="20" fillId="54" borderId="26" applyNumberFormat="0" applyFont="0" applyAlignment="0" applyProtection="0"/>
    <xf numFmtId="0" fontId="59" fillId="0" borderId="0"/>
    <xf numFmtId="0" fontId="20" fillId="54" borderId="26" applyNumberFormat="0" applyFont="0" applyAlignment="0" applyProtection="0"/>
    <xf numFmtId="0" fontId="20" fillId="54" borderId="26" applyNumberFormat="0" applyFont="0" applyAlignment="0" applyProtection="0"/>
    <xf numFmtId="0" fontId="20" fillId="0" borderId="0"/>
    <xf numFmtId="0" fontId="79" fillId="0" borderId="0"/>
    <xf numFmtId="0" fontId="59" fillId="0" borderId="0"/>
    <xf numFmtId="0" fontId="59" fillId="0" borderId="0"/>
    <xf numFmtId="0" fontId="59" fillId="0" borderId="0"/>
    <xf numFmtId="0" fontId="20" fillId="54" borderId="26" applyNumberFormat="0" applyFont="0" applyAlignment="0" applyProtection="0"/>
    <xf numFmtId="0" fontId="20" fillId="0" borderId="0"/>
    <xf numFmtId="0" fontId="20" fillId="0" borderId="0"/>
    <xf numFmtId="0" fontId="59" fillId="0" borderId="0"/>
    <xf numFmtId="0" fontId="79" fillId="0" borderId="0"/>
    <xf numFmtId="0" fontId="59" fillId="0" borderId="0"/>
    <xf numFmtId="0" fontId="20" fillId="0" borderId="0"/>
    <xf numFmtId="0" fontId="58" fillId="0" borderId="0"/>
    <xf numFmtId="0" fontId="20" fillId="0" borderId="0"/>
    <xf numFmtId="0" fontId="79" fillId="0" borderId="0"/>
    <xf numFmtId="0" fontId="58" fillId="0" borderId="0"/>
    <xf numFmtId="0" fontId="20" fillId="0" borderId="0"/>
    <xf numFmtId="0" fontId="20" fillId="0" borderId="0"/>
    <xf numFmtId="0" fontId="20" fillId="0" borderId="0"/>
    <xf numFmtId="0" fontId="20" fillId="54" borderId="26" applyNumberFormat="0" applyFont="0" applyAlignment="0" applyProtection="0"/>
    <xf numFmtId="0" fontId="59" fillId="0" borderId="0"/>
    <xf numFmtId="0" fontId="79" fillId="0" borderId="0"/>
    <xf numFmtId="0" fontId="59" fillId="0" borderId="0"/>
    <xf numFmtId="0" fontId="79" fillId="0" borderId="0"/>
    <xf numFmtId="0" fontId="20" fillId="0" borderId="0"/>
    <xf numFmtId="0" fontId="20" fillId="0" borderId="0"/>
    <xf numFmtId="0" fontId="20" fillId="0" borderId="0"/>
    <xf numFmtId="0" fontId="79" fillId="0" borderId="0"/>
    <xf numFmtId="0" fontId="59" fillId="0" borderId="0"/>
    <xf numFmtId="0" fontId="20" fillId="0" borderId="0"/>
    <xf numFmtId="0" fontId="20" fillId="54" borderId="26" applyNumberFormat="0" applyFont="0" applyAlignment="0" applyProtection="0"/>
    <xf numFmtId="0" fontId="79" fillId="0" borderId="0"/>
    <xf numFmtId="0" fontId="58" fillId="0" borderId="0"/>
    <xf numFmtId="0" fontId="59" fillId="0" borderId="0"/>
    <xf numFmtId="0" fontId="59" fillId="0" borderId="0"/>
    <xf numFmtId="0" fontId="20" fillId="0" borderId="0"/>
    <xf numFmtId="0" fontId="59" fillId="0" borderId="0"/>
    <xf numFmtId="0" fontId="20" fillId="54" borderId="26" applyNumberFormat="0" applyFont="0" applyAlignment="0" applyProtection="0"/>
    <xf numFmtId="0" fontId="20" fillId="0" borderId="0"/>
    <xf numFmtId="0" fontId="58" fillId="0" borderId="0"/>
    <xf numFmtId="0" fontId="59" fillId="0" borderId="0"/>
    <xf numFmtId="0" fontId="59" fillId="0" borderId="0"/>
    <xf numFmtId="0" fontId="59" fillId="0" borderId="0"/>
    <xf numFmtId="0" fontId="59" fillId="0" borderId="0"/>
    <xf numFmtId="0" fontId="20" fillId="0" borderId="0"/>
    <xf numFmtId="0" fontId="59" fillId="0" borderId="0"/>
    <xf numFmtId="0" fontId="79" fillId="0" borderId="0"/>
    <xf numFmtId="0" fontId="20" fillId="0" borderId="0"/>
    <xf numFmtId="0" fontId="20" fillId="0" borderId="0"/>
    <xf numFmtId="0" fontId="20" fillId="0" borderId="0"/>
    <xf numFmtId="0" fontId="20" fillId="54" borderId="26" applyNumberFormat="0" applyFont="0" applyAlignment="0" applyProtection="0"/>
    <xf numFmtId="0" fontId="20" fillId="0" borderId="0"/>
    <xf numFmtId="0" fontId="79" fillId="0" borderId="0"/>
    <xf numFmtId="0" fontId="20" fillId="54" borderId="26" applyNumberFormat="0" applyFont="0" applyAlignment="0" applyProtection="0"/>
    <xf numFmtId="0" fontId="58" fillId="0" borderId="0"/>
    <xf numFmtId="0" fontId="59" fillId="0" borderId="0"/>
    <xf numFmtId="0" fontId="59" fillId="0" borderId="0"/>
    <xf numFmtId="0" fontId="20" fillId="0" borderId="0"/>
    <xf numFmtId="0" fontId="20" fillId="0" borderId="0"/>
    <xf numFmtId="0" fontId="59" fillId="0" borderId="0"/>
    <xf numFmtId="0" fontId="79" fillId="0" borderId="0"/>
    <xf numFmtId="0" fontId="20" fillId="0" borderId="0"/>
    <xf numFmtId="0" fontId="20" fillId="54" borderId="26" applyNumberFormat="0" applyFont="0" applyAlignment="0" applyProtection="0"/>
    <xf numFmtId="0" fontId="20" fillId="0" borderId="0"/>
    <xf numFmtId="0" fontId="20" fillId="0" borderId="0"/>
    <xf numFmtId="0" fontId="20" fillId="54" borderId="26" applyNumberFormat="0" applyFont="0" applyAlignment="0" applyProtection="0"/>
    <xf numFmtId="0" fontId="20" fillId="0" borderId="0"/>
    <xf numFmtId="0" fontId="79" fillId="0" borderId="0"/>
    <xf numFmtId="0" fontId="20" fillId="0" borderId="0"/>
    <xf numFmtId="0" fontId="20" fillId="0" borderId="0"/>
    <xf numFmtId="0" fontId="20" fillId="0" borderId="0"/>
    <xf numFmtId="0" fontId="20" fillId="0" borderId="0"/>
    <xf numFmtId="0" fontId="20" fillId="54" borderId="26" applyNumberFormat="0" applyFont="0" applyAlignment="0" applyProtection="0"/>
    <xf numFmtId="0" fontId="20" fillId="0" borderId="0"/>
    <xf numFmtId="0" fontId="59" fillId="0" borderId="0"/>
    <xf numFmtId="0" fontId="20" fillId="54" borderId="26" applyNumberFormat="0" applyFont="0" applyAlignment="0" applyProtection="0"/>
    <xf numFmtId="0" fontId="59" fillId="0" borderId="0"/>
    <xf numFmtId="0" fontId="20" fillId="0" borderId="0"/>
    <xf numFmtId="0" fontId="59" fillId="0" borderId="0"/>
    <xf numFmtId="0" fontId="59" fillId="0" borderId="0"/>
    <xf numFmtId="0" fontId="59" fillId="0" borderId="0"/>
    <xf numFmtId="0" fontId="20" fillId="0" borderId="0"/>
    <xf numFmtId="0" fontId="20" fillId="0" borderId="0"/>
    <xf numFmtId="0" fontId="79" fillId="0" borderId="0"/>
    <xf numFmtId="0" fontId="20" fillId="0" borderId="0"/>
    <xf numFmtId="0" fontId="58" fillId="0" borderId="0"/>
    <xf numFmtId="0" fontId="79" fillId="0" borderId="0"/>
    <xf numFmtId="0" fontId="20" fillId="0" borderId="0"/>
    <xf numFmtId="0" fontId="20" fillId="54" borderId="26" applyNumberFormat="0" applyFont="0" applyAlignment="0" applyProtection="0"/>
    <xf numFmtId="0" fontId="59" fillId="0" borderId="0"/>
    <xf numFmtId="0" fontId="59" fillId="0" borderId="0"/>
    <xf numFmtId="0" fontId="58" fillId="0" borderId="0"/>
    <xf numFmtId="0" fontId="79" fillId="0" borderId="0"/>
    <xf numFmtId="0" fontId="20" fillId="0" borderId="0"/>
    <xf numFmtId="0" fontId="20" fillId="0" borderId="0"/>
    <xf numFmtId="0" fontId="20" fillId="54" borderId="26" applyNumberFormat="0" applyFont="0" applyAlignment="0" applyProtection="0"/>
    <xf numFmtId="0" fontId="59" fillId="0" borderId="0"/>
    <xf numFmtId="0" fontId="59" fillId="0" borderId="0"/>
    <xf numFmtId="0" fontId="59" fillId="0" borderId="0"/>
    <xf numFmtId="0" fontId="20" fillId="0" borderId="0"/>
    <xf numFmtId="0" fontId="59" fillId="0" borderId="0"/>
    <xf numFmtId="0" fontId="59" fillId="0" borderId="0"/>
    <xf numFmtId="0" fontId="58" fillId="0" borderId="0"/>
    <xf numFmtId="0" fontId="59" fillId="0" borderId="0"/>
    <xf numFmtId="0" fontId="79" fillId="0" borderId="0"/>
    <xf numFmtId="0" fontId="59" fillId="0" borderId="0"/>
    <xf numFmtId="0" fontId="20" fillId="54" borderId="26" applyNumberFormat="0" applyFont="0" applyAlignment="0" applyProtection="0"/>
    <xf numFmtId="0" fontId="20" fillId="0" borderId="0"/>
    <xf numFmtId="0" fontId="20" fillId="0" borderId="0"/>
    <xf numFmtId="0" fontId="20" fillId="0" borderId="0"/>
    <xf numFmtId="0" fontId="59" fillId="0" borderId="0"/>
    <xf numFmtId="0" fontId="20" fillId="54" borderId="26" applyNumberFormat="0" applyFont="0" applyAlignment="0" applyProtection="0"/>
    <xf numFmtId="0" fontId="20" fillId="54" borderId="26" applyNumberFormat="0" applyFont="0" applyAlignment="0" applyProtection="0"/>
    <xf numFmtId="0" fontId="20" fillId="0" borderId="0"/>
    <xf numFmtId="0" fontId="20" fillId="0" borderId="0"/>
    <xf numFmtId="0" fontId="20" fillId="54" borderId="26" applyNumberFormat="0" applyFont="0" applyAlignment="0" applyProtection="0"/>
    <xf numFmtId="0" fontId="79" fillId="0" borderId="0"/>
    <xf numFmtId="0" fontId="20" fillId="54" borderId="26" applyNumberFormat="0" applyFont="0" applyAlignment="0" applyProtection="0"/>
    <xf numFmtId="0" fontId="59" fillId="0" borderId="0"/>
    <xf numFmtId="0" fontId="20" fillId="0" borderId="0"/>
    <xf numFmtId="0" fontId="59" fillId="0" borderId="0"/>
    <xf numFmtId="0" fontId="20" fillId="0" borderId="0"/>
    <xf numFmtId="0" fontId="20" fillId="0" borderId="0"/>
    <xf numFmtId="0" fontId="79" fillId="0" borderId="0"/>
    <xf numFmtId="0" fontId="59" fillId="0" borderId="0"/>
    <xf numFmtId="0" fontId="59" fillId="0" borderId="0"/>
    <xf numFmtId="0" fontId="20" fillId="0" borderId="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59" fillId="0" borderId="0"/>
    <xf numFmtId="0" fontId="79" fillId="0" borderId="0"/>
    <xf numFmtId="0" fontId="59" fillId="0" borderId="0"/>
    <xf numFmtId="0" fontId="79" fillId="0" borderId="0"/>
    <xf numFmtId="0" fontId="20" fillId="0" borderId="0"/>
    <xf numFmtId="0" fontId="58" fillId="0" borderId="0"/>
    <xf numFmtId="0" fontId="20" fillId="0" borderId="0"/>
    <xf numFmtId="0" fontId="79" fillId="0" borderId="0"/>
    <xf numFmtId="0" fontId="20" fillId="0" borderId="0"/>
    <xf numFmtId="0" fontId="59" fillId="0" borderId="0"/>
    <xf numFmtId="0" fontId="20" fillId="0" borderId="0"/>
    <xf numFmtId="0" fontId="20" fillId="0" borderId="0"/>
    <xf numFmtId="0" fontId="59" fillId="0" borderId="0"/>
    <xf numFmtId="0" fontId="79" fillId="0" borderId="0"/>
    <xf numFmtId="0" fontId="20" fillId="0" borderId="0"/>
    <xf numFmtId="0" fontId="79" fillId="0" borderId="0"/>
    <xf numFmtId="0" fontId="20" fillId="0" borderId="0"/>
    <xf numFmtId="0" fontId="60" fillId="0" borderId="0"/>
    <xf numFmtId="0" fontId="58" fillId="0" borderId="0"/>
    <xf numFmtId="0" fontId="58" fillId="0" borderId="0"/>
    <xf numFmtId="0" fontId="59" fillId="0" borderId="0"/>
    <xf numFmtId="0" fontId="59" fillId="0" borderId="0"/>
    <xf numFmtId="0" fontId="20"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65" fillId="51" borderId="20" applyNumberFormat="0" applyAlignment="0" applyProtection="0"/>
    <xf numFmtId="0" fontId="62" fillId="40" borderId="0" applyNumberFormat="0" applyBorder="0" applyAlignment="0" applyProtection="0"/>
    <xf numFmtId="0" fontId="63" fillId="45" borderId="0" applyNumberFormat="0" applyBorder="0" applyAlignment="0" applyProtection="0"/>
    <xf numFmtId="0" fontId="62" fillId="36" borderId="0" applyNumberFormat="0" applyBorder="0" applyAlignment="0" applyProtection="0"/>
    <xf numFmtId="0" fontId="63" fillId="44" borderId="0" applyNumberFormat="0" applyBorder="0" applyAlignment="0" applyProtection="0"/>
    <xf numFmtId="0" fontId="71"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2" fillId="34" borderId="0" applyNumberFormat="0" applyBorder="0" applyAlignment="0" applyProtection="0"/>
    <xf numFmtId="0" fontId="62" fillId="40" borderId="0" applyNumberFormat="0" applyBorder="0" applyAlignment="0" applyProtection="0"/>
    <xf numFmtId="0" fontId="62" fillId="42" borderId="0" applyNumberFormat="0" applyBorder="0" applyAlignment="0" applyProtection="0"/>
    <xf numFmtId="0" fontId="73" fillId="0" borderId="25" applyNumberFormat="0" applyFill="0" applyAlignment="0" applyProtection="0"/>
    <xf numFmtId="0" fontId="76" fillId="0" borderId="0" applyNumberFormat="0" applyFill="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76" fillId="0" borderId="0" applyNumberFormat="0" applyFill="0" applyBorder="0" applyAlignment="0" applyProtection="0"/>
    <xf numFmtId="0" fontId="63" fillId="44"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63" fillId="48" borderId="0" applyNumberFormat="0" applyBorder="0" applyAlignment="0" applyProtection="0"/>
    <xf numFmtId="0" fontId="63" fillId="45" borderId="0" applyNumberFormat="0" applyBorder="0" applyAlignment="0" applyProtection="0"/>
    <xf numFmtId="0" fontId="62" fillId="33" borderId="0" applyNumberFormat="0" applyBorder="0" applyAlignment="0" applyProtection="0"/>
    <xf numFmtId="0" fontId="69" fillId="0" borderId="22" applyNumberFormat="0" applyFill="0" applyAlignment="0" applyProtection="0"/>
    <xf numFmtId="0" fontId="74" fillId="53" borderId="0" applyNumberFormat="0" applyBorder="0" applyAlignment="0" applyProtection="0"/>
    <xf numFmtId="0" fontId="76" fillId="0" borderId="0" applyNumberFormat="0" applyFill="0" applyBorder="0" applyAlignment="0" applyProtection="0"/>
    <xf numFmtId="0" fontId="77" fillId="0" borderId="28"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5" fillId="51" borderId="27" applyNumberFormat="0" applyAlignment="0" applyProtection="0"/>
    <xf numFmtId="0" fontId="63" fillId="49"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75" fillId="51" borderId="27"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67" fillId="0" borderId="0" applyNumberFormat="0" applyFill="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63" fillId="47" borderId="0" applyNumberFormat="0" applyBorder="0" applyAlignment="0" applyProtection="0"/>
    <xf numFmtId="0" fontId="74" fillId="53" borderId="0" applyNumberFormat="0" applyBorder="0" applyAlignment="0" applyProtection="0"/>
    <xf numFmtId="0" fontId="2" fillId="0" borderId="0"/>
    <xf numFmtId="0" fontId="20" fillId="54" borderId="26" applyNumberFormat="0" applyFont="0" applyAlignment="0" applyProtection="0"/>
    <xf numFmtId="0" fontId="63" fillId="48"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68"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8" borderId="16"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9" fillId="0" borderId="0"/>
    <xf numFmtId="0" fontId="20" fillId="0" borderId="0"/>
    <xf numFmtId="0" fontId="63" fillId="45" borderId="0" applyNumberFormat="0" applyBorder="0" applyAlignment="0" applyProtection="0"/>
    <xf numFmtId="0" fontId="58" fillId="0" borderId="0"/>
    <xf numFmtId="0" fontId="59" fillId="0" borderId="0"/>
    <xf numFmtId="0" fontId="59" fillId="0" borderId="0"/>
    <xf numFmtId="0" fontId="72" fillId="38" borderId="20" applyNumberFormat="0" applyAlignment="0" applyProtection="0"/>
    <xf numFmtId="0" fontId="62" fillId="33" borderId="0" applyNumberFormat="0" applyBorder="0" applyAlignment="0" applyProtection="0"/>
    <xf numFmtId="0" fontId="72" fillId="38" borderId="20" applyNumberFormat="0" applyAlignment="0" applyProtection="0"/>
    <xf numFmtId="0" fontId="63" fillId="46" borderId="0" applyNumberFormat="0" applyBorder="0" applyAlignment="0" applyProtection="0"/>
    <xf numFmtId="0" fontId="79" fillId="0" borderId="0"/>
    <xf numFmtId="0" fontId="62" fillId="40" borderId="0" applyNumberFormat="0" applyBorder="0" applyAlignment="0" applyProtection="0"/>
    <xf numFmtId="0" fontId="63" fillId="45" borderId="0" applyNumberFormat="0" applyBorder="0" applyAlignment="0" applyProtection="0"/>
    <xf numFmtId="0" fontId="62" fillId="36" borderId="0" applyNumberFormat="0" applyBorder="0" applyAlignment="0" applyProtection="0"/>
    <xf numFmtId="0" fontId="63" fillId="49"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77" fillId="0" borderId="28" applyNumberFormat="0" applyFill="0" applyAlignment="0" applyProtection="0"/>
    <xf numFmtId="0" fontId="78" fillId="0" borderId="0" applyNumberFormat="0" applyFill="0" applyBorder="0" applyAlignment="0" applyProtection="0"/>
    <xf numFmtId="0" fontId="62" fillId="37" borderId="0" applyNumberFormat="0" applyBorder="0" applyAlignment="0" applyProtection="0"/>
    <xf numFmtId="0" fontId="62" fillId="39" borderId="0" applyNumberFormat="0" applyBorder="0" applyAlignment="0" applyProtection="0"/>
    <xf numFmtId="0" fontId="63" fillId="46" borderId="0" applyNumberFormat="0" applyBorder="0" applyAlignment="0" applyProtection="0"/>
    <xf numFmtId="0" fontId="65" fillId="51" borderId="20" applyNumberFormat="0" applyAlignment="0" applyProtection="0"/>
    <xf numFmtId="0" fontId="62" fillId="38"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40" borderId="0" applyNumberFormat="0" applyBorder="0" applyAlignment="0" applyProtection="0"/>
    <xf numFmtId="0" fontId="63" fillId="43" borderId="0" applyNumberFormat="0" applyBorder="0" applyAlignment="0" applyProtection="0"/>
    <xf numFmtId="0" fontId="66" fillId="52" borderId="21" applyNumberFormat="0" applyAlignment="0" applyProtection="0"/>
    <xf numFmtId="0" fontId="62" fillId="41" borderId="0" applyNumberFormat="0" applyBorder="0" applyAlignment="0" applyProtection="0"/>
    <xf numFmtId="0" fontId="62" fillId="36" borderId="0" applyNumberFormat="0" applyBorder="0" applyAlignment="0" applyProtection="0"/>
    <xf numFmtId="0" fontId="70" fillId="0" borderId="23" applyNumberFormat="0" applyFill="0" applyAlignment="0" applyProtection="0"/>
    <xf numFmtId="0" fontId="63" fillId="40"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71" fillId="0" borderId="0" applyNumberFormat="0" applyFill="0" applyBorder="0" applyAlignment="0" applyProtection="0"/>
    <xf numFmtId="0" fontId="20" fillId="0" borderId="0"/>
    <xf numFmtId="0" fontId="62" fillId="42" borderId="0" applyNumberFormat="0" applyBorder="0" applyAlignment="0" applyProtection="0"/>
    <xf numFmtId="0" fontId="63" fillId="50" borderId="0" applyNumberFormat="0" applyBorder="0" applyAlignment="0" applyProtection="0"/>
    <xf numFmtId="0" fontId="63" fillId="44"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71" fillId="0" borderId="24" applyNumberFormat="0" applyFill="0" applyAlignment="0" applyProtection="0"/>
    <xf numFmtId="0" fontId="62" fillId="36" borderId="0" applyNumberFormat="0" applyBorder="0" applyAlignment="0" applyProtection="0"/>
    <xf numFmtId="0" fontId="68" fillId="35" borderId="0" applyNumberFormat="0" applyBorder="0" applyAlignment="0" applyProtection="0"/>
    <xf numFmtId="0" fontId="63" fillId="43" borderId="0" applyNumberFormat="0" applyBorder="0" applyAlignment="0" applyProtection="0"/>
    <xf numFmtId="0" fontId="63" fillId="49"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2" fillId="41" borderId="0" applyNumberFormat="0" applyBorder="0" applyAlignment="0" applyProtection="0"/>
    <xf numFmtId="0" fontId="63" fillId="47" borderId="0" applyNumberFormat="0" applyBorder="0" applyAlignment="0" applyProtection="0"/>
    <xf numFmtId="0" fontId="62" fillId="33" borderId="0" applyNumberFormat="0" applyBorder="0" applyAlignment="0" applyProtection="0"/>
    <xf numFmtId="0" fontId="63" fillId="41" borderId="0" applyNumberFormat="0" applyBorder="0" applyAlignment="0" applyProtection="0"/>
    <xf numFmtId="0" fontId="62" fillId="37" borderId="0" applyNumberFormat="0" applyBorder="0" applyAlignment="0" applyProtection="0"/>
    <xf numFmtId="0" fontId="69" fillId="0" borderId="22" applyNumberFormat="0" applyFill="0" applyAlignment="0" applyProtection="0"/>
    <xf numFmtId="0" fontId="62" fillId="36" borderId="0" applyNumberFormat="0" applyBorder="0" applyAlignment="0" applyProtection="0"/>
    <xf numFmtId="0" fontId="62" fillId="42" borderId="0" applyNumberFormat="0" applyBorder="0" applyAlignment="0" applyProtection="0"/>
    <xf numFmtId="0" fontId="62" fillId="34" borderId="0" applyNumberFormat="0" applyBorder="0" applyAlignment="0" applyProtection="0"/>
    <xf numFmtId="0" fontId="63" fillId="44" borderId="0" applyNumberFormat="0" applyBorder="0" applyAlignment="0" applyProtection="0"/>
    <xf numFmtId="0" fontId="63" fillId="47" borderId="0" applyNumberFormat="0" applyBorder="0" applyAlignment="0" applyProtection="0"/>
    <xf numFmtId="0" fontId="62" fillId="40" borderId="0" applyNumberFormat="0" applyBorder="0" applyAlignment="0" applyProtection="0"/>
    <xf numFmtId="0" fontId="63" fillId="44" borderId="0" applyNumberFormat="0" applyBorder="0" applyAlignment="0" applyProtection="0"/>
    <xf numFmtId="0" fontId="65" fillId="51" borderId="20" applyNumberFormat="0" applyAlignment="0" applyProtection="0"/>
    <xf numFmtId="0" fontId="63" fillId="41" borderId="0" applyNumberFormat="0" applyBorder="0" applyAlignment="0" applyProtection="0"/>
    <xf numFmtId="0" fontId="67" fillId="0" borderId="0" applyNumberFormat="0" applyFill="0" applyBorder="0" applyAlignment="0" applyProtection="0"/>
    <xf numFmtId="0" fontId="69" fillId="0" borderId="22" applyNumberFormat="0" applyFill="0" applyAlignment="0" applyProtection="0"/>
    <xf numFmtId="0" fontId="66" fillId="52" borderId="21" applyNumberFormat="0" applyAlignment="0" applyProtection="0"/>
    <xf numFmtId="0" fontId="63" fillId="45" borderId="0" applyNumberFormat="0" applyBorder="0" applyAlignment="0" applyProtection="0"/>
    <xf numFmtId="0" fontId="62" fillId="39" borderId="0" applyNumberFormat="0" applyBorder="0" applyAlignment="0" applyProtection="0"/>
    <xf numFmtId="0" fontId="62" fillId="38" borderId="0" applyNumberFormat="0" applyBorder="0" applyAlignment="0" applyProtection="0"/>
    <xf numFmtId="0" fontId="78" fillId="0" borderId="0" applyNumberFormat="0" applyFill="0" applyBorder="0" applyAlignment="0" applyProtection="0"/>
    <xf numFmtId="0" fontId="20" fillId="0" borderId="0"/>
    <xf numFmtId="0" fontId="76" fillId="0" borderId="0" applyNumberFormat="0" applyFill="0" applyBorder="0" applyAlignment="0" applyProtection="0"/>
    <xf numFmtId="0" fontId="20" fillId="54" borderId="26" applyNumberFormat="0" applyFont="0" applyAlignment="0" applyProtection="0"/>
    <xf numFmtId="0" fontId="59" fillId="0" borderId="0"/>
    <xf numFmtId="0" fontId="71" fillId="0" borderId="0" applyNumberFormat="0" applyFill="0" applyBorder="0" applyAlignment="0" applyProtection="0"/>
    <xf numFmtId="0" fontId="73" fillId="0" borderId="25" applyNumberFormat="0" applyFill="0" applyAlignment="0" applyProtection="0"/>
    <xf numFmtId="0" fontId="70" fillId="0" borderId="23" applyNumberFormat="0" applyFill="0" applyAlignment="0" applyProtection="0"/>
    <xf numFmtId="0" fontId="71" fillId="0" borderId="0" applyNumberFormat="0" applyFill="0" applyBorder="0" applyAlignment="0" applyProtection="0"/>
    <xf numFmtId="0" fontId="68" fillId="35" borderId="0" applyNumberFormat="0" applyBorder="0" applyAlignment="0" applyProtection="0"/>
    <xf numFmtId="0" fontId="70" fillId="0" borderId="23" applyNumberFormat="0" applyFill="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4" fillId="34" borderId="0" applyNumberFormat="0" applyBorder="0" applyAlignment="0" applyProtection="0"/>
    <xf numFmtId="0" fontId="65" fillId="51" borderId="20" applyNumberFormat="0" applyAlignment="0" applyProtection="0"/>
    <xf numFmtId="0" fontId="66" fillId="52" borderId="21" applyNumberFormat="0" applyAlignment="0" applyProtection="0"/>
    <xf numFmtId="0" fontId="62" fillId="34" borderId="0" applyNumberFormat="0" applyBorder="0" applyAlignment="0" applyProtection="0"/>
    <xf numFmtId="0" fontId="62" fillId="33" borderId="0" applyNumberFormat="0" applyBorder="0" applyAlignment="0" applyProtection="0"/>
    <xf numFmtId="0" fontId="67" fillId="0" borderId="0" applyNumberFormat="0" applyFill="0" applyBorder="0" applyAlignment="0" applyProtection="0"/>
    <xf numFmtId="0" fontId="68" fillId="35" borderId="0" applyNumberFormat="0" applyBorder="0" applyAlignment="0" applyProtection="0"/>
    <xf numFmtId="0" fontId="69" fillId="0" borderId="22" applyNumberFormat="0" applyFill="0" applyAlignment="0" applyProtection="0"/>
    <xf numFmtId="0" fontId="70" fillId="0" borderId="23" applyNumberFormat="0" applyFill="0" applyAlignment="0" applyProtection="0"/>
    <xf numFmtId="0" fontId="71" fillId="0" borderId="24" applyNumberFormat="0" applyFill="0" applyAlignment="0" applyProtection="0"/>
    <xf numFmtId="0" fontId="71" fillId="0" borderId="0" applyNumberFormat="0" applyFill="0" applyBorder="0" applyAlignment="0" applyProtection="0"/>
    <xf numFmtId="0" fontId="72" fillId="38" borderId="20" applyNumberFormat="0" applyAlignment="0" applyProtection="0"/>
    <xf numFmtId="0" fontId="73" fillId="0" borderId="25" applyNumberFormat="0" applyFill="0" applyAlignment="0" applyProtection="0"/>
    <xf numFmtId="0" fontId="74" fillId="53" borderId="0" applyNumberFormat="0" applyBorder="0" applyAlignment="0" applyProtection="0"/>
    <xf numFmtId="0" fontId="20" fillId="54" borderId="26" applyNumberFormat="0" applyFont="0" applyAlignment="0" applyProtection="0"/>
    <xf numFmtId="0" fontId="75" fillId="51" borderId="27" applyNumberFormat="0" applyAlignment="0" applyProtection="0"/>
    <xf numFmtId="0" fontId="76" fillId="0" borderId="0" applyNumberFormat="0" applyFill="0" applyBorder="0" applyAlignment="0" applyProtection="0"/>
    <xf numFmtId="0" fontId="77" fillId="0" borderId="28" applyNumberFormat="0" applyFill="0" applyAlignment="0" applyProtection="0"/>
    <xf numFmtId="0" fontId="78" fillId="0" borderId="0" applyNumberFormat="0" applyFill="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4" fillId="34" borderId="0" applyNumberFormat="0" applyBorder="0" applyAlignment="0" applyProtection="0"/>
    <xf numFmtId="0" fontId="65" fillId="51" borderId="20" applyNumberFormat="0" applyAlignment="0" applyProtection="0"/>
    <xf numFmtId="0" fontId="66" fillId="52" borderId="21" applyNumberFormat="0" applyAlignment="0" applyProtection="0"/>
    <xf numFmtId="0" fontId="2" fillId="10" borderId="0" applyNumberFormat="0" applyBorder="0" applyAlignment="0" applyProtection="0"/>
    <xf numFmtId="0" fontId="67" fillId="0" borderId="0" applyNumberFormat="0" applyFill="0" applyBorder="0" applyAlignment="0" applyProtection="0"/>
    <xf numFmtId="0" fontId="68" fillId="35" borderId="0" applyNumberFormat="0" applyBorder="0" applyAlignment="0" applyProtection="0"/>
    <xf numFmtId="0" fontId="69" fillId="0" borderId="22" applyNumberFormat="0" applyFill="0" applyAlignment="0" applyProtection="0"/>
    <xf numFmtId="0" fontId="70" fillId="0" borderId="23" applyNumberFormat="0" applyFill="0" applyAlignment="0" applyProtection="0"/>
    <xf numFmtId="0" fontId="71" fillId="0" borderId="24" applyNumberFormat="0" applyFill="0" applyAlignment="0" applyProtection="0"/>
    <xf numFmtId="0" fontId="71" fillId="0" borderId="0" applyNumberFormat="0" applyFill="0" applyBorder="0" applyAlignment="0" applyProtection="0"/>
    <xf numFmtId="0" fontId="72" fillId="38" borderId="20" applyNumberFormat="0" applyAlignment="0" applyProtection="0"/>
    <xf numFmtId="0" fontId="73" fillId="0" borderId="25" applyNumberFormat="0" applyFill="0" applyAlignment="0" applyProtection="0"/>
    <xf numFmtId="0" fontId="74" fillId="53" borderId="0" applyNumberFormat="0" applyBorder="0" applyAlignment="0" applyProtection="0"/>
    <xf numFmtId="0" fontId="20" fillId="54" borderId="26" applyNumberFormat="0" applyFont="0" applyAlignment="0" applyProtection="0"/>
    <xf numFmtId="0" fontId="75" fillId="51" borderId="27" applyNumberFormat="0" applyAlignment="0" applyProtection="0"/>
    <xf numFmtId="0" fontId="76" fillId="0" borderId="0" applyNumberFormat="0" applyFill="0" applyBorder="0" applyAlignment="0" applyProtection="0"/>
    <xf numFmtId="0" fontId="77" fillId="0" borderId="28" applyNumberFormat="0" applyFill="0" applyAlignment="0" applyProtection="0"/>
    <xf numFmtId="0" fontId="78" fillId="0" borderId="0" applyNumberFormat="0" applyFill="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2" fillId="10"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2" fillId="1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 fillId="1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 fillId="18" borderId="0" applyNumberFormat="0" applyBorder="0" applyAlignment="0" applyProtection="0"/>
    <xf numFmtId="0" fontId="64"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2" fillId="18"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2" fillId="22"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42"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2"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6" borderId="0" applyNumberFormat="0" applyBorder="0" applyAlignment="0" applyProtection="0"/>
    <xf numFmtId="0" fontId="62" fillId="4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 fillId="31"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 fillId="26"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 fillId="30" borderId="0" applyNumberFormat="0" applyBorder="0" applyAlignment="0" applyProtection="0"/>
    <xf numFmtId="0" fontId="62" fillId="42"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 fillId="30"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 fillId="1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1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15" borderId="0" applyNumberFormat="0" applyBorder="0" applyAlignment="0" applyProtection="0"/>
    <xf numFmtId="0" fontId="63" fillId="43"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 fillId="15"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 fillId="1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 fillId="1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 fillId="23" borderId="0" applyNumberFormat="0" applyBorder="0" applyAlignment="0" applyProtection="0"/>
    <xf numFmtId="0" fontId="62" fillId="39"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3"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2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5" fillId="51" borderId="20" applyNumberFormat="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2" fillId="27" borderId="0" applyNumberFormat="0" applyBorder="0" applyAlignment="0" applyProtection="0"/>
    <xf numFmtId="0" fontId="62" fillId="36"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2" fillId="36"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2" fillId="23"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2" fillId="36"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0" fontId="2" fillId="31"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6" fillId="52" borderId="21" applyNumberFormat="0" applyAlignment="0" applyProtection="0"/>
    <xf numFmtId="0" fontId="63" fillId="44" borderId="0" applyNumberFormat="0" applyBorder="0" applyAlignment="0" applyProtection="0"/>
    <xf numFmtId="0" fontId="63" fillId="44" borderId="0" applyNumberFormat="0" applyBorder="0" applyAlignment="0" applyProtection="0"/>
    <xf numFmtId="0" fontId="2" fillId="2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 fillId="1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2" fillId="41"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2" fillId="42"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2" fillId="19"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2" fillId="4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2" fillId="40" borderId="0" applyNumberFormat="0" applyBorder="0" applyAlignment="0" applyProtection="0"/>
    <xf numFmtId="0" fontId="2" fillId="1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2" fillId="40"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 fillId="31" borderId="0" applyNumberFormat="0" applyBorder="0" applyAlignment="0" applyProtection="0"/>
    <xf numFmtId="0" fontId="62" fillId="3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2" fillId="3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2" fillId="27"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2" fillId="39" borderId="0" applyNumberFormat="0" applyBorder="0" applyAlignment="0" applyProtection="0"/>
    <xf numFmtId="0" fontId="2" fillId="1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2" fillId="39"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2" fillId="39"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 fillId="11" borderId="0" applyNumberFormat="0" applyBorder="0" applyAlignment="0" applyProtection="0"/>
    <xf numFmtId="0" fontId="62" fillId="3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2" fillId="11" borderId="0" applyNumberFormat="0" applyBorder="0" applyAlignment="0" applyProtection="0"/>
    <xf numFmtId="0" fontId="62" fillId="38"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2" fillId="38"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2" fillId="30"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2" fillId="38" borderId="0" applyNumberFormat="0" applyBorder="0" applyAlignment="0" applyProtection="0"/>
    <xf numFmtId="0" fontId="67" fillId="0" borderId="0" applyNumberFormat="0" applyFill="0" applyBorder="0" applyAlignment="0" applyProtection="0"/>
    <xf numFmtId="0" fontId="65" fillId="51" borderId="20" applyNumberFormat="0" applyAlignment="0" applyProtection="0"/>
    <xf numFmtId="0" fontId="65" fillId="51" borderId="20" applyNumberFormat="0" applyAlignment="0" applyProtection="0"/>
    <xf numFmtId="0" fontId="2" fillId="27" borderId="0" applyNumberFormat="0" applyBorder="0" applyAlignment="0" applyProtection="0"/>
    <xf numFmtId="0" fontId="65" fillId="51" borderId="20" applyNumberFormat="0" applyAlignment="0" applyProtection="0"/>
    <xf numFmtId="0" fontId="65" fillId="51" borderId="20" applyNumberFormat="0" applyAlignment="0" applyProtection="0"/>
    <xf numFmtId="0" fontId="62" fillId="36" borderId="0" applyNumberFormat="0" applyBorder="0" applyAlignment="0" applyProtection="0"/>
    <xf numFmtId="0" fontId="65" fillId="51" borderId="20" applyNumberFormat="0" applyAlignment="0" applyProtection="0"/>
    <xf numFmtId="0" fontId="65" fillId="51" borderId="20" applyNumberFormat="0" applyAlignment="0" applyProtection="0"/>
    <xf numFmtId="0" fontId="62" fillId="36" borderId="0" applyNumberFormat="0" applyBorder="0" applyAlignment="0" applyProtection="0"/>
    <xf numFmtId="0" fontId="2" fillId="23" borderId="0" applyNumberFormat="0" applyBorder="0" applyAlignment="0" applyProtection="0"/>
    <xf numFmtId="0" fontId="66" fillId="52" borderId="21" applyNumberFormat="0" applyAlignment="0" applyProtection="0"/>
    <xf numFmtId="0" fontId="66" fillId="52" borderId="21" applyNumberFormat="0" applyAlignment="0" applyProtection="0"/>
    <xf numFmtId="0" fontId="62" fillId="36" borderId="0" applyNumberFormat="0" applyBorder="0" applyAlignment="0" applyProtection="0"/>
    <xf numFmtId="0" fontId="66" fillId="52" borderId="21" applyNumberFormat="0" applyAlignment="0" applyProtection="0"/>
    <xf numFmtId="0" fontId="66" fillId="52" borderId="21" applyNumberFormat="0" applyAlignment="0" applyProtection="0"/>
    <xf numFmtId="0" fontId="2" fillId="30" borderId="0" applyNumberFormat="0" applyBorder="0" applyAlignment="0" applyProtection="0"/>
    <xf numFmtId="0" fontId="66" fillId="52" borderId="21" applyNumberFormat="0" applyAlignment="0" applyProtection="0"/>
    <xf numFmtId="0" fontId="66" fillId="52" borderId="21"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7" fillId="0" borderId="0" applyNumberFormat="0" applyFill="0" applyBorder="0" applyAlignment="0" applyProtection="0"/>
    <xf numFmtId="0" fontId="2" fillId="26"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37"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9" fillId="0" borderId="22" applyNumberFormat="0" applyFill="0" applyAlignment="0" applyProtection="0"/>
    <xf numFmtId="0" fontId="2" fillId="26" borderId="0" applyNumberFormat="0" applyBorder="0" applyAlignment="0" applyProtection="0"/>
    <xf numFmtId="0" fontId="69" fillId="0" borderId="22" applyNumberFormat="0" applyFill="0" applyAlignment="0" applyProtection="0"/>
    <xf numFmtId="0" fontId="69" fillId="0" borderId="22" applyNumberFormat="0" applyFill="0" applyAlignment="0" applyProtection="0"/>
    <xf numFmtId="0" fontId="62" fillId="36" borderId="0" applyNumberFormat="0" applyBorder="0" applyAlignment="0" applyProtection="0"/>
    <xf numFmtId="0" fontId="69" fillId="0" borderId="22" applyNumberFormat="0" applyFill="0" applyAlignment="0" applyProtection="0"/>
    <xf numFmtId="0" fontId="69" fillId="0" borderId="22" applyNumberFormat="0" applyFill="0" applyAlignment="0" applyProtection="0"/>
    <xf numFmtId="0" fontId="62" fillId="36" borderId="0" applyNumberFormat="0" applyBorder="0" applyAlignment="0" applyProtection="0"/>
    <xf numFmtId="0" fontId="2" fillId="22" borderId="0" applyNumberFormat="0" applyBorder="0" applyAlignment="0" applyProtection="0"/>
    <xf numFmtId="0" fontId="70" fillId="0" borderId="23" applyNumberFormat="0" applyFill="0" applyAlignment="0" applyProtection="0"/>
    <xf numFmtId="0" fontId="62" fillId="36" borderId="0" applyNumberFormat="0" applyBorder="0" applyAlignment="0" applyProtection="0"/>
    <xf numFmtId="0" fontId="70" fillId="0" borderId="23"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2" fillId="23" borderId="0" applyNumberFormat="0" applyBorder="0" applyAlignment="0" applyProtection="0"/>
    <xf numFmtId="0" fontId="62" fillId="41" borderId="0" applyNumberFormat="0" applyBorder="0" applyAlignment="0" applyProtection="0"/>
    <xf numFmtId="0" fontId="71" fillId="0" borderId="24" applyNumberFormat="0" applyFill="0" applyAlignment="0" applyProtection="0"/>
    <xf numFmtId="0" fontId="62" fillId="41" borderId="0" applyNumberFormat="0" applyBorder="0" applyAlignment="0" applyProtection="0"/>
    <xf numFmtId="0" fontId="71" fillId="0" borderId="24" applyNumberFormat="0" applyFill="0" applyAlignment="0" applyProtection="0"/>
    <xf numFmtId="0" fontId="71" fillId="0" borderId="24" applyNumberFormat="0" applyFill="0" applyAlignment="0" applyProtection="0"/>
    <xf numFmtId="0" fontId="2" fillId="19" borderId="0" applyNumberFormat="0" applyBorder="0" applyAlignment="0" applyProtection="0"/>
    <xf numFmtId="0" fontId="71" fillId="0" borderId="24" applyNumberFormat="0" applyFill="0" applyAlignment="0" applyProtection="0"/>
    <xf numFmtId="0" fontId="71" fillId="0" borderId="24" applyNumberFormat="0" applyFill="0" applyAlignment="0" applyProtection="0"/>
    <xf numFmtId="0" fontId="62" fillId="41" borderId="0" applyNumberFormat="0" applyBorder="0" applyAlignment="0" applyProtection="0"/>
    <xf numFmtId="0" fontId="2" fillId="22" borderId="0" applyNumberFormat="0" applyBorder="0" applyAlignment="0" applyProtection="0"/>
    <xf numFmtId="0" fontId="71" fillId="0" borderId="0" applyNumberFormat="0" applyFill="0" applyBorder="0" applyAlignment="0" applyProtection="0"/>
    <xf numFmtId="0" fontId="62" fillId="35"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2" fillId="35"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 fillId="18" borderId="0" applyNumberFormat="0" applyBorder="0" applyAlignment="0" applyProtection="0"/>
    <xf numFmtId="0" fontId="62" fillId="35" borderId="0" applyNumberFormat="0" applyBorder="0" applyAlignment="0" applyProtection="0"/>
    <xf numFmtId="0" fontId="72" fillId="38" borderId="20" applyNumberFormat="0" applyAlignment="0" applyProtection="0"/>
    <xf numFmtId="0" fontId="72" fillId="38" borderId="20" applyNumberFormat="0" applyAlignment="0" applyProtection="0"/>
    <xf numFmtId="0" fontId="72" fillId="38" borderId="20" applyNumberFormat="0" applyAlignment="0" applyProtection="0"/>
    <xf numFmtId="0" fontId="72" fillId="38" borderId="20" applyNumberFormat="0" applyAlignment="0" applyProtection="0"/>
    <xf numFmtId="0" fontId="72" fillId="38" borderId="20" applyNumberFormat="0" applyAlignment="0" applyProtection="0"/>
    <xf numFmtId="0" fontId="72" fillId="38" borderId="20" applyNumberFormat="0" applyAlignment="0" applyProtection="0"/>
    <xf numFmtId="0" fontId="69" fillId="0" borderId="22"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2" fillId="18" borderId="0" applyNumberFormat="0" applyBorder="0" applyAlignment="0" applyProtection="0"/>
    <xf numFmtId="0" fontId="62" fillId="34"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62" fillId="34"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2" fillId="14"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2" fillId="0" borderId="0"/>
    <xf numFmtId="0" fontId="79" fillId="0" borderId="0"/>
    <xf numFmtId="0" fontId="20" fillId="0" borderId="0"/>
    <xf numFmtId="0" fontId="61" fillId="0" borderId="0"/>
    <xf numFmtId="0" fontId="20" fillId="0" borderId="0"/>
    <xf numFmtId="0" fontId="20" fillId="0" borderId="0"/>
    <xf numFmtId="0" fontId="2" fillId="0" borderId="0"/>
    <xf numFmtId="0" fontId="20" fillId="0" borderId="0"/>
    <xf numFmtId="0" fontId="20" fillId="0" borderId="0"/>
    <xf numFmtId="0" fontId="20" fillId="54" borderId="26" applyNumberFormat="0" applyFont="0" applyAlignment="0" applyProtection="0"/>
    <xf numFmtId="0" fontId="2" fillId="19" borderId="0" applyNumberFormat="0" applyBorder="0" applyAlignment="0" applyProtection="0"/>
    <xf numFmtId="0" fontId="20" fillId="54" borderId="26" applyNumberFormat="0" applyFont="0" applyAlignment="0" applyProtection="0"/>
    <xf numFmtId="0" fontId="20" fillId="54" borderId="26" applyNumberFormat="0" applyFont="0" applyAlignment="0" applyProtection="0"/>
    <xf numFmtId="0" fontId="62" fillId="40" borderId="0" applyNumberFormat="0" applyBorder="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62" fillId="40" borderId="0" applyNumberFormat="0" applyBorder="0" applyAlignment="0" applyProtection="0"/>
    <xf numFmtId="0" fontId="2" fillId="15" borderId="0" applyNumberFormat="0" applyBorder="0" applyAlignment="0" applyProtection="0"/>
    <xf numFmtId="0" fontId="75" fillId="51" borderId="27" applyNumberFormat="0" applyAlignment="0" applyProtection="0"/>
    <xf numFmtId="0" fontId="75" fillId="51" borderId="27" applyNumberFormat="0" applyAlignment="0" applyProtection="0"/>
    <xf numFmtId="0" fontId="62" fillId="40" borderId="0" applyNumberFormat="0" applyBorder="0" applyAlignment="0" applyProtection="0"/>
    <xf numFmtId="0" fontId="75" fillId="51" borderId="27" applyNumberFormat="0" applyAlignment="0" applyProtection="0"/>
    <xf numFmtId="0" fontId="75" fillId="51" borderId="27" applyNumberFormat="0" applyAlignment="0" applyProtection="0"/>
    <xf numFmtId="0" fontId="2" fillId="14" borderId="0" applyNumberFormat="0" applyBorder="0" applyAlignment="0" applyProtection="0"/>
    <xf numFmtId="0" fontId="75" fillId="51" borderId="27" applyNumberFormat="0" applyAlignment="0" applyProtection="0"/>
    <xf numFmtId="0" fontId="75" fillId="51" borderId="27" applyNumberFormat="0" applyAlignment="0" applyProtection="0"/>
    <xf numFmtId="0" fontId="62" fillId="33" borderId="0" applyNumberFormat="0" applyBorder="0" applyAlignment="0" applyProtection="0"/>
    <xf numFmtId="0" fontId="62" fillId="33" borderId="0" applyNumberFormat="0" applyBorder="0" applyAlignment="0" applyProtection="0"/>
    <xf numFmtId="0" fontId="76" fillId="0" borderId="0" applyNumberFormat="0" applyFill="0" applyBorder="0" applyAlignment="0" applyProtection="0"/>
    <xf numFmtId="0" fontId="2" fillId="10"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2" fillId="33"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0" fillId="0" borderId="23" applyNumberFormat="0" applyFill="0" applyAlignment="0" applyProtection="0"/>
    <xf numFmtId="0" fontId="20" fillId="0" borderId="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78" fillId="0" borderId="0" applyNumberFormat="0" applyFill="0" applyBorder="0" applyAlignment="0" applyProtection="0"/>
    <xf numFmtId="0" fontId="2" fillId="10"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3" fillId="40" borderId="0" applyNumberFormat="0" applyBorder="0" applyAlignment="0" applyProtection="0"/>
    <xf numFmtId="0" fontId="63" fillId="43" borderId="0" applyNumberFormat="0" applyBorder="0" applyAlignment="0" applyProtection="0"/>
    <xf numFmtId="0" fontId="63" fillId="50"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41"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8"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6"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3" fillId="40" borderId="0" applyNumberFormat="0" applyBorder="0" applyAlignment="0" applyProtection="0"/>
    <xf numFmtId="0" fontId="64" fillId="34" borderId="0" applyNumberFormat="0" applyBorder="0" applyAlignment="0" applyProtection="0"/>
    <xf numFmtId="0" fontId="63" fillId="50" borderId="0" applyNumberFormat="0" applyBorder="0" applyAlignment="0" applyProtection="0"/>
    <xf numFmtId="0" fontId="63" fillId="43" borderId="0" applyNumberFormat="0" applyBorder="0" applyAlignment="0" applyProtection="0"/>
    <xf numFmtId="0" fontId="65" fillId="51" borderId="20" applyNumberFormat="0" applyAlignment="0" applyProtection="0"/>
    <xf numFmtId="0" fontId="64" fillId="34"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 fillId="31" borderId="0" applyNumberFormat="0" applyBorder="0" applyAlignment="0" applyProtection="0"/>
    <xf numFmtId="0" fontId="66" fillId="52" borderId="21" applyNumberFormat="0" applyAlignment="0" applyProtection="0"/>
    <xf numFmtId="0" fontId="62" fillId="42" borderId="0" applyNumberFormat="0" applyBorder="0" applyAlignment="0" applyProtection="0"/>
    <xf numFmtId="0" fontId="2" fillId="3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 fillId="27" borderId="0" applyNumberFormat="0" applyBorder="0" applyAlignment="0" applyProtection="0"/>
    <xf numFmtId="0" fontId="62" fillId="39" borderId="0" applyNumberFormat="0" applyBorder="0" applyAlignment="0" applyProtection="0"/>
    <xf numFmtId="0" fontId="65" fillId="51" borderId="20" applyNumberFormat="0" applyAlignment="0" applyProtection="0"/>
    <xf numFmtId="0" fontId="67" fillId="0" borderId="0" applyNumberFormat="0" applyFill="0" applyBorder="0" applyAlignment="0" applyProtection="0"/>
    <xf numFmtId="0" fontId="2" fillId="2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3" borderId="0" applyNumberFormat="0" applyBorder="0" applyAlignment="0" applyProtection="0"/>
    <xf numFmtId="0" fontId="62" fillId="36" borderId="0" applyNumberFormat="0" applyBorder="0" applyAlignment="0" applyProtection="0"/>
    <xf numFmtId="0" fontId="68" fillId="35" borderId="0" applyNumberFormat="0" applyBorder="0" applyAlignment="0" applyProtection="0"/>
    <xf numFmtId="0" fontId="66" fillId="52" borderId="21" applyNumberFormat="0" applyAlignment="0" applyProtection="0"/>
    <xf numFmtId="0" fontId="2" fillId="23"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 fillId="19" borderId="0" applyNumberFormat="0" applyBorder="0" applyAlignment="0" applyProtection="0"/>
    <xf numFmtId="0" fontId="62" fillId="41" borderId="0" applyNumberFormat="0" applyBorder="0" applyAlignment="0" applyProtection="0"/>
    <xf numFmtId="0" fontId="69" fillId="0" borderId="22" applyNumberFormat="0" applyFill="0" applyAlignment="0" applyProtection="0"/>
    <xf numFmtId="0" fontId="2" fillId="1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 fillId="15" borderId="0" applyNumberFormat="0" applyBorder="0" applyAlignment="0" applyProtection="0"/>
    <xf numFmtId="0" fontId="62" fillId="40" borderId="0" applyNumberFormat="0" applyBorder="0" applyAlignment="0" applyProtection="0"/>
    <xf numFmtId="0" fontId="70" fillId="0" borderId="23" applyNumberFormat="0" applyFill="0" applyAlignment="0" applyProtection="0"/>
    <xf numFmtId="0" fontId="2" fillId="1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71" fillId="0" borderId="24" applyNumberFormat="0" applyFill="0" applyAlignment="0" applyProtection="0"/>
    <xf numFmtId="0" fontId="2" fillId="11" borderId="0" applyNumberFormat="0" applyBorder="0" applyAlignment="0" applyProtection="0"/>
    <xf numFmtId="0" fontId="62" fillId="39" borderId="0" applyNumberFormat="0" applyBorder="0" applyAlignment="0" applyProtection="0"/>
    <xf numFmtId="0" fontId="2" fillId="11" borderId="0" applyNumberFormat="0" applyBorder="0" applyAlignment="0" applyProtection="0"/>
    <xf numFmtId="0" fontId="71" fillId="0" borderId="0" applyNumberFormat="0" applyFill="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 fillId="30" borderId="0" applyNumberFormat="0" applyBorder="0" applyAlignment="0" applyProtection="0"/>
    <xf numFmtId="0" fontId="62" fillId="38" borderId="0" applyNumberFormat="0" applyBorder="0" applyAlignment="0" applyProtection="0"/>
    <xf numFmtId="0" fontId="67" fillId="0" borderId="0" applyNumberFormat="0" applyFill="0" applyBorder="0" applyAlignment="0" applyProtection="0"/>
    <xf numFmtId="0" fontId="72" fillId="38" borderId="20" applyNumberFormat="0" applyAlignment="0" applyProtection="0"/>
    <xf numFmtId="0" fontId="2" fillId="30"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 fillId="26" borderId="0" applyNumberFormat="0" applyBorder="0" applyAlignment="0" applyProtection="0"/>
    <xf numFmtId="0" fontId="62" fillId="37" borderId="0" applyNumberFormat="0" applyBorder="0" applyAlignment="0" applyProtection="0"/>
    <xf numFmtId="0" fontId="73" fillId="0" borderId="25" applyNumberFormat="0" applyFill="0" applyAlignment="0" applyProtection="0"/>
    <xf numFmtId="0" fontId="68" fillId="35" borderId="0" applyNumberFormat="0" applyBorder="0" applyAlignment="0" applyProtection="0"/>
    <xf numFmtId="0" fontId="2" fillId="2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2" borderId="0" applyNumberFormat="0" applyBorder="0" applyAlignment="0" applyProtection="0"/>
    <xf numFmtId="0" fontId="62" fillId="36" borderId="0" applyNumberFormat="0" applyBorder="0" applyAlignment="0" applyProtection="0"/>
    <xf numFmtId="0" fontId="74" fillId="53" borderId="0" applyNumberFormat="0" applyBorder="0" applyAlignment="0" applyProtection="0"/>
    <xf numFmtId="0" fontId="2" fillId="0" borderId="0"/>
    <xf numFmtId="0" fontId="79" fillId="0" borderId="0"/>
    <xf numFmtId="0" fontId="20" fillId="0" borderId="0"/>
    <xf numFmtId="0" fontId="61" fillId="0" borderId="0"/>
    <xf numFmtId="0" fontId="20" fillId="0" borderId="0"/>
    <xf numFmtId="0" fontId="20" fillId="0" borderId="0"/>
    <xf numFmtId="0" fontId="2" fillId="0" borderId="0"/>
    <xf numFmtId="0" fontId="20" fillId="0" borderId="0"/>
    <xf numFmtId="0" fontId="20" fillId="0" borderId="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22"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2" fillId="18" borderId="0" applyNumberFormat="0" applyBorder="0" applyAlignment="0" applyProtection="0"/>
    <xf numFmtId="0" fontId="62" fillId="35" borderId="0" applyNumberFormat="0" applyBorder="0" applyAlignment="0" applyProtection="0"/>
    <xf numFmtId="0" fontId="69" fillId="0" borderId="22" applyNumberFormat="0" applyFill="0" applyAlignment="0" applyProtection="0"/>
    <xf numFmtId="0" fontId="75" fillId="51" borderId="27" applyNumberFormat="0" applyAlignment="0" applyProtection="0"/>
    <xf numFmtId="0" fontId="2" fillId="18"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 fillId="14" borderId="0" applyNumberFormat="0" applyBorder="0" applyAlignment="0" applyProtection="0"/>
    <xf numFmtId="0" fontId="62" fillId="34" borderId="0" applyNumberFormat="0" applyBorder="0" applyAlignment="0" applyProtection="0"/>
    <xf numFmtId="0" fontId="76" fillId="0" borderId="0" applyNumberFormat="0" applyFill="0" applyBorder="0" applyAlignment="0" applyProtection="0"/>
    <xf numFmtId="0" fontId="2" fillId="14"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2" fillId="10" borderId="0" applyNumberFormat="0" applyBorder="0" applyAlignment="0" applyProtection="0"/>
    <xf numFmtId="0" fontId="77" fillId="0" borderId="28" applyNumberFormat="0" applyFill="0" applyAlignment="0" applyProtection="0"/>
    <xf numFmtId="0" fontId="62" fillId="33" borderId="0" applyNumberFormat="0" applyBorder="0" applyAlignment="0" applyProtection="0"/>
    <xf numFmtId="0" fontId="70" fillId="0" borderId="23" applyNumberFormat="0" applyFill="0" applyAlignment="0" applyProtection="0"/>
    <xf numFmtId="0" fontId="2" fillId="10" borderId="0" applyNumberFormat="0" applyBorder="0" applyAlignment="0" applyProtection="0"/>
    <xf numFmtId="0" fontId="78" fillId="0" borderId="0" applyNumberFormat="0" applyFill="0" applyBorder="0" applyAlignment="0" applyProtection="0"/>
    <xf numFmtId="0" fontId="2" fillId="1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71" fillId="0" borderId="24" applyNumberFormat="0" applyFill="0" applyAlignment="0" applyProtection="0"/>
    <xf numFmtId="0" fontId="2" fillId="11" borderId="0" applyNumberFormat="0" applyBorder="0" applyAlignment="0" applyProtection="0"/>
    <xf numFmtId="0" fontId="62" fillId="39" borderId="0" applyNumberFormat="0" applyBorder="0" applyAlignment="0" applyProtection="0"/>
    <xf numFmtId="0" fontId="2" fillId="11" borderId="0" applyNumberFormat="0" applyBorder="0" applyAlignment="0" applyProtection="0"/>
    <xf numFmtId="0" fontId="71" fillId="0" borderId="0" applyNumberFormat="0" applyFill="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 fillId="30" borderId="0" applyNumberFormat="0" applyBorder="0" applyAlignment="0" applyProtection="0"/>
    <xf numFmtId="0" fontId="62" fillId="38" borderId="0" applyNumberFormat="0" applyBorder="0" applyAlignment="0" applyProtection="0"/>
    <xf numFmtId="0" fontId="72" fillId="38" borderId="20" applyNumberFormat="0" applyAlignment="0" applyProtection="0"/>
    <xf numFmtId="0" fontId="2" fillId="30"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 fillId="26" borderId="0" applyNumberFormat="0" applyBorder="0" applyAlignment="0" applyProtection="0"/>
    <xf numFmtId="0" fontId="62" fillId="37" borderId="0" applyNumberFormat="0" applyBorder="0" applyAlignment="0" applyProtection="0"/>
    <xf numFmtId="0" fontId="73" fillId="0" borderId="25" applyNumberFormat="0" applyFill="0" applyAlignment="0" applyProtection="0"/>
    <xf numFmtId="0" fontId="2" fillId="2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 fillId="22" borderId="0" applyNumberFormat="0" applyBorder="0" applyAlignment="0" applyProtection="0"/>
    <xf numFmtId="0" fontId="62" fillId="36" borderId="0" applyNumberFormat="0" applyBorder="0" applyAlignment="0" applyProtection="0"/>
    <xf numFmtId="0" fontId="74" fillId="53" borderId="0" applyNumberFormat="0" applyBorder="0" applyAlignment="0" applyProtection="0"/>
    <xf numFmtId="0" fontId="2" fillId="0" borderId="0"/>
    <xf numFmtId="0" fontId="79" fillId="0" borderId="0"/>
    <xf numFmtId="0" fontId="20" fillId="0" borderId="0"/>
    <xf numFmtId="0" fontId="61" fillId="0" borderId="0"/>
    <xf numFmtId="0" fontId="20" fillId="0" borderId="0"/>
    <xf numFmtId="0" fontId="20" fillId="0" borderId="0"/>
    <xf numFmtId="0" fontId="2" fillId="0" borderId="0"/>
    <xf numFmtId="0" fontId="20" fillId="0" borderId="0"/>
    <xf numFmtId="0" fontId="20" fillId="0" borderId="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22"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2" fillId="18" borderId="0" applyNumberFormat="0" applyBorder="0" applyAlignment="0" applyProtection="0"/>
    <xf numFmtId="0" fontId="62" fillId="35" borderId="0" applyNumberFormat="0" applyBorder="0" applyAlignment="0" applyProtection="0"/>
    <xf numFmtId="0" fontId="75" fillId="51" borderId="27" applyNumberFormat="0" applyAlignment="0" applyProtection="0"/>
    <xf numFmtId="0" fontId="2" fillId="18"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 fillId="14" borderId="0" applyNumberFormat="0" applyBorder="0" applyAlignment="0" applyProtection="0"/>
    <xf numFmtId="0" fontId="62" fillId="34" borderId="0" applyNumberFormat="0" applyBorder="0" applyAlignment="0" applyProtection="0"/>
    <xf numFmtId="0" fontId="76" fillId="0" borderId="0" applyNumberFormat="0" applyFill="0" applyBorder="0" applyAlignment="0" applyProtection="0"/>
    <xf numFmtId="0" fontId="2" fillId="14"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2" fillId="10" borderId="0" applyNumberFormat="0" applyBorder="0" applyAlignment="0" applyProtection="0"/>
    <xf numFmtId="0" fontId="77" fillId="0" borderId="28" applyNumberFormat="0" applyFill="0" applyAlignment="0" applyProtection="0"/>
    <xf numFmtId="0" fontId="62" fillId="33" borderId="0" applyNumberFormat="0" applyBorder="0" applyAlignment="0" applyProtection="0"/>
    <xf numFmtId="0" fontId="2" fillId="10" borderId="0" applyNumberFormat="0" applyBorder="0" applyAlignment="0" applyProtection="0"/>
    <xf numFmtId="0" fontId="78" fillId="0" borderId="0" applyNumberFormat="0" applyFill="0" applyBorder="0" applyAlignment="0" applyProtection="0"/>
    <xf numFmtId="0" fontId="71" fillId="0" borderId="24" applyNumberFormat="0" applyFill="0" applyAlignment="0" applyProtection="0"/>
    <xf numFmtId="0" fontId="71" fillId="0" borderId="0" applyNumberFormat="0" applyFill="0" applyBorder="0" applyAlignment="0" applyProtection="0"/>
    <xf numFmtId="0" fontId="72" fillId="38" borderId="20" applyNumberFormat="0" applyAlignment="0" applyProtection="0"/>
    <xf numFmtId="0" fontId="73" fillId="0" borderId="25" applyNumberFormat="0" applyFill="0" applyAlignment="0" applyProtection="0"/>
    <xf numFmtId="0" fontId="74" fillId="53" borderId="0" applyNumberFormat="0" applyBorder="0" applyAlignment="0" applyProtection="0"/>
    <xf numFmtId="0" fontId="2" fillId="0" borderId="0"/>
    <xf numFmtId="0" fontId="79" fillId="0" borderId="0"/>
    <xf numFmtId="0" fontId="20" fillId="0" borderId="0"/>
    <xf numFmtId="0" fontId="61" fillId="0" borderId="0"/>
    <xf numFmtId="0" fontId="20" fillId="0" borderId="0"/>
    <xf numFmtId="0" fontId="20" fillId="0" borderId="0"/>
    <xf numFmtId="0" fontId="2" fillId="0" borderId="0"/>
    <xf numFmtId="0" fontId="20" fillId="0" borderId="0"/>
    <xf numFmtId="0" fontId="20" fillId="0" borderId="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75" fillId="51" borderId="27" applyNumberFormat="0" applyAlignment="0" applyProtection="0"/>
    <xf numFmtId="0" fontId="76" fillId="0" borderId="0" applyNumberFormat="0" applyFill="0" applyBorder="0" applyAlignment="0" applyProtection="0"/>
    <xf numFmtId="0" fontId="77" fillId="0" borderId="28" applyNumberFormat="0" applyFill="0" applyAlignment="0" applyProtection="0"/>
    <xf numFmtId="0" fontId="78"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6"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6" applyNumberFormat="0" applyFont="0" applyAlignment="0" applyProtection="0"/>
    <xf numFmtId="0" fontId="2" fillId="8" borderId="16"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6"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6"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6"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79"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6" applyNumberFormat="0" applyFont="0" applyAlignment="0" applyProtection="0"/>
    <xf numFmtId="0" fontId="2" fillId="22" borderId="0" applyNumberFormat="0" applyBorder="0" applyAlignment="0" applyProtection="0"/>
    <xf numFmtId="0" fontId="20" fillId="0" borderId="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6" applyNumberFormat="0" applyFont="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58" fillId="0" borderId="0"/>
    <xf numFmtId="0" fontId="59"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31" borderId="0" applyNumberFormat="0" applyBorder="0" applyAlignment="0" applyProtection="0"/>
    <xf numFmtId="0" fontId="59" fillId="0" borderId="0"/>
    <xf numFmtId="0" fontId="59" fillId="0" borderId="0"/>
    <xf numFmtId="0" fontId="59" fillId="0" borderId="0"/>
    <xf numFmtId="0" fontId="20" fillId="0" borderId="0"/>
    <xf numFmtId="0" fontId="59" fillId="0" borderId="0"/>
    <xf numFmtId="0" fontId="2" fillId="8" borderId="16" applyNumberFormat="0" applyFont="0" applyAlignment="0" applyProtection="0"/>
    <xf numFmtId="0" fontId="59"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6"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6"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6"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6"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7" borderId="0" applyNumberFormat="0" applyBorder="0" applyAlignment="0" applyProtection="0"/>
    <xf numFmtId="0" fontId="2" fillId="8" borderId="16"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6" applyNumberFormat="0" applyFont="0" applyAlignment="0" applyProtection="0"/>
    <xf numFmtId="0" fontId="2" fillId="0" borderId="0"/>
    <xf numFmtId="0" fontId="2" fillId="8" borderId="16" applyNumberFormat="0" applyFont="0" applyAlignment="0" applyProtection="0"/>
    <xf numFmtId="0" fontId="2" fillId="8" borderId="16"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8" borderId="16"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9" fillId="0" borderId="0"/>
    <xf numFmtId="0" fontId="20" fillId="0" borderId="0"/>
    <xf numFmtId="0" fontId="2" fillId="8" borderId="16" applyNumberFormat="0" applyFont="0" applyAlignment="0" applyProtection="0"/>
    <xf numFmtId="0" fontId="58" fillId="0" borderId="0"/>
    <xf numFmtId="0" fontId="2" fillId="31" borderId="0" applyNumberFormat="0" applyBorder="0" applyAlignment="0" applyProtection="0"/>
    <xf numFmtId="0" fontId="59" fillId="0" borderId="0"/>
    <xf numFmtId="0" fontId="2" fillId="18" borderId="0" applyNumberFormat="0" applyBorder="0" applyAlignment="0" applyProtection="0"/>
    <xf numFmtId="0" fontId="59" fillId="0" borderId="0"/>
    <xf numFmtId="0" fontId="58" fillId="0" borderId="0"/>
    <xf numFmtId="0" fontId="2" fillId="15" borderId="0" applyNumberFormat="0" applyBorder="0" applyAlignment="0" applyProtection="0"/>
    <xf numFmtId="0" fontId="2" fillId="8" borderId="16" applyNumberFormat="0" applyFont="0" applyAlignment="0" applyProtection="0"/>
    <xf numFmtId="0" fontId="2" fillId="22" borderId="0" applyNumberFormat="0" applyBorder="0" applyAlignment="0" applyProtection="0"/>
    <xf numFmtId="0" fontId="20" fillId="54" borderId="26" applyNumberFormat="0" applyFont="0" applyAlignment="0" applyProtection="0"/>
    <xf numFmtId="0" fontId="20" fillId="54" borderId="26"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79"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6"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6"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6"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6"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6"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6"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6"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6"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26" applyNumberFormat="0" applyFont="0" applyAlignment="0" applyProtection="0"/>
    <xf numFmtId="0" fontId="59" fillId="0" borderId="0"/>
    <xf numFmtId="0" fontId="2" fillId="26" borderId="0" applyNumberFormat="0" applyBorder="0" applyAlignment="0" applyProtection="0"/>
    <xf numFmtId="0" fontId="2" fillId="8" borderId="16"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9" fillId="0" borderId="0"/>
    <xf numFmtId="0" fontId="2" fillId="30" borderId="0" applyNumberFormat="0" applyBorder="0" applyAlignment="0" applyProtection="0"/>
    <xf numFmtId="0" fontId="59" fillId="0" borderId="0"/>
    <xf numFmtId="0" fontId="2" fillId="0" borderId="0"/>
    <xf numFmtId="0" fontId="2" fillId="15" borderId="0" applyNumberFormat="0" applyBorder="0" applyAlignment="0" applyProtection="0"/>
    <xf numFmtId="0" fontId="2" fillId="8" borderId="16"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79" fillId="0" borderId="0"/>
    <xf numFmtId="0" fontId="2" fillId="10" borderId="0" applyNumberFormat="0" applyBorder="0" applyAlignment="0" applyProtection="0"/>
    <xf numFmtId="0" fontId="2" fillId="0" borderId="0"/>
    <xf numFmtId="0" fontId="59"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26"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6" applyNumberFormat="0" applyFont="0" applyAlignment="0" applyProtection="0"/>
    <xf numFmtId="0" fontId="2" fillId="0" borderId="0"/>
    <xf numFmtId="0" fontId="2" fillId="8" borderId="16"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9" fillId="0" borderId="0"/>
    <xf numFmtId="0" fontId="20" fillId="0" borderId="0"/>
    <xf numFmtId="0" fontId="58" fillId="0" borderId="0"/>
    <xf numFmtId="0" fontId="59" fillId="0" borderId="0"/>
    <xf numFmtId="0" fontId="59" fillId="0" borderId="0"/>
    <xf numFmtId="0" fontId="58" fillId="0" borderId="0"/>
    <xf numFmtId="0" fontId="2" fillId="15" borderId="0" applyNumberFormat="0" applyBorder="0" applyAlignment="0" applyProtection="0"/>
    <xf numFmtId="0" fontId="2" fillId="8" borderId="16" applyNumberFormat="0" applyFont="0" applyAlignment="0" applyProtection="0"/>
    <xf numFmtId="0" fontId="20" fillId="54" borderId="26" applyNumberFormat="0" applyFont="0" applyAlignment="0" applyProtection="0"/>
    <xf numFmtId="0" fontId="20" fillId="54" borderId="26" applyNumberFormat="0" applyFont="0" applyAlignment="0" applyProtection="0"/>
    <xf numFmtId="0" fontId="2" fillId="18" borderId="0" applyNumberFormat="0" applyBorder="0" applyAlignment="0" applyProtection="0"/>
    <xf numFmtId="0" fontId="2" fillId="8" borderId="16" applyNumberFormat="0" applyFont="0" applyAlignment="0" applyProtection="0"/>
    <xf numFmtId="0" fontId="2" fillId="10" borderId="0" applyNumberFormat="0" applyBorder="0" applyAlignment="0" applyProtection="0"/>
    <xf numFmtId="0" fontId="79" fillId="0" borderId="0"/>
    <xf numFmtId="0" fontId="2" fillId="31" borderId="0" applyNumberFormat="0" applyBorder="0" applyAlignment="0" applyProtection="0"/>
    <xf numFmtId="0" fontId="2" fillId="19" borderId="0" applyNumberFormat="0" applyBorder="0" applyAlignment="0" applyProtection="0"/>
    <xf numFmtId="0" fontId="2" fillId="8" borderId="16"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6"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6"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26" applyNumberFormat="0" applyFont="0" applyAlignment="0" applyProtection="0"/>
    <xf numFmtId="0" fontId="59" fillId="0" borderId="0"/>
    <xf numFmtId="0" fontId="2" fillId="15" borderId="0" applyNumberFormat="0" applyBorder="0" applyAlignment="0" applyProtection="0"/>
    <xf numFmtId="0" fontId="79" fillId="0" borderId="0"/>
    <xf numFmtId="0" fontId="2" fillId="30" borderId="0" applyNumberFormat="0" applyBorder="0" applyAlignment="0" applyProtection="0"/>
    <xf numFmtId="0" fontId="59"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59" fillId="0" borderId="0"/>
    <xf numFmtId="0" fontId="20" fillId="54" borderId="26" applyNumberFormat="0" applyFont="0" applyAlignment="0" applyProtection="0"/>
    <xf numFmtId="0" fontId="2" fillId="8" borderId="16"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9" fillId="0" borderId="0"/>
    <xf numFmtId="0" fontId="20" fillId="0" borderId="0"/>
    <xf numFmtId="0" fontId="58" fillId="0" borderId="0"/>
    <xf numFmtId="0" fontId="59" fillId="0" borderId="0"/>
    <xf numFmtId="0" fontId="59" fillId="0" borderId="0"/>
    <xf numFmtId="0" fontId="79" fillId="0" borderId="0"/>
    <xf numFmtId="0" fontId="20" fillId="0" borderId="0"/>
    <xf numFmtId="0" fontId="52" fillId="0" borderId="0" applyNumberFormat="0" applyFill="0" applyBorder="0" applyAlignment="0" applyProtection="0"/>
    <xf numFmtId="0" fontId="67" fillId="0" borderId="0" applyNumberFormat="0" applyFill="0" applyBorder="0" applyAlignment="0" applyProtection="0"/>
    <xf numFmtId="0" fontId="40" fillId="0" borderId="9" applyNumberFormat="0" applyFill="0" applyAlignment="0" applyProtection="0"/>
    <xf numFmtId="0" fontId="69" fillId="0" borderId="22" applyNumberFormat="0" applyFill="0" applyAlignment="0" applyProtection="0"/>
    <xf numFmtId="0" fontId="41" fillId="0" borderId="10" applyNumberFormat="0" applyFill="0" applyAlignment="0" applyProtection="0"/>
    <xf numFmtId="0" fontId="70" fillId="0" borderId="23" applyNumberFormat="0" applyFill="0" applyAlignment="0" applyProtection="0"/>
    <xf numFmtId="0" fontId="42" fillId="0" borderId="11" applyNumberFormat="0" applyFill="0" applyAlignment="0" applyProtection="0"/>
    <xf numFmtId="0" fontId="71" fillId="0" borderId="24" applyNumberFormat="0" applyFill="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49" fillId="0" borderId="14" applyNumberFormat="0" applyFill="0" applyAlignment="0" applyProtection="0"/>
    <xf numFmtId="0" fontId="73" fillId="0" borderId="25" applyNumberFormat="0" applyFill="0" applyAlignment="0" applyProtection="0"/>
    <xf numFmtId="0" fontId="59" fillId="0" borderId="0"/>
    <xf numFmtId="0" fontId="2" fillId="0" borderId="0"/>
    <xf numFmtId="0" fontId="39" fillId="0" borderId="0" applyNumberFormat="0" applyFill="0" applyBorder="0" applyAlignment="0" applyProtection="0"/>
    <xf numFmtId="0" fontId="76" fillId="0" borderId="0" applyNumberFormat="0" applyFill="0" applyBorder="0" applyAlignment="0" applyProtection="0"/>
    <xf numFmtId="0" fontId="53" fillId="0" borderId="17" applyNumberFormat="0" applyFill="0" applyAlignment="0" applyProtection="0"/>
    <xf numFmtId="0" fontId="77" fillId="0" borderId="28" applyNumberFormat="0" applyFill="0" applyAlignment="0" applyProtection="0"/>
    <xf numFmtId="0" fontId="51" fillId="0" borderId="0" applyNumberFormat="0" applyFill="0" applyBorder="0" applyAlignment="0" applyProtection="0"/>
    <xf numFmtId="0" fontId="78" fillId="0" borderId="0" applyNumberFormat="0" applyFill="0" applyBorder="0" applyAlignment="0" applyProtection="0"/>
    <xf numFmtId="0" fontId="79" fillId="0" borderId="0"/>
    <xf numFmtId="0" fontId="20" fillId="0" borderId="0"/>
    <xf numFmtId="0" fontId="2" fillId="0" borderId="0"/>
    <xf numFmtId="0" fontId="58" fillId="0" borderId="0"/>
    <xf numFmtId="0" fontId="59" fillId="0" borderId="0"/>
    <xf numFmtId="0" fontId="59" fillId="0" borderId="0"/>
    <xf numFmtId="0" fontId="59" fillId="0" borderId="0"/>
    <xf numFmtId="0" fontId="2" fillId="0" borderId="0"/>
    <xf numFmtId="0" fontId="59"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59" fillId="0" borderId="0"/>
    <xf numFmtId="0" fontId="20" fillId="0" borderId="0"/>
    <xf numFmtId="0" fontId="2" fillId="0" borderId="0"/>
    <xf numFmtId="0" fontId="20" fillId="0" borderId="0"/>
    <xf numFmtId="0" fontId="79" fillId="0" borderId="0"/>
    <xf numFmtId="0" fontId="79" fillId="0" borderId="0"/>
    <xf numFmtId="0" fontId="20" fillId="0" borderId="0"/>
    <xf numFmtId="0" fontId="79" fillId="0" borderId="0"/>
    <xf numFmtId="0" fontId="20" fillId="0" borderId="0"/>
    <xf numFmtId="0" fontId="79" fillId="0" borderId="0"/>
    <xf numFmtId="0" fontId="2" fillId="0" borderId="0"/>
    <xf numFmtId="0" fontId="76" fillId="0" borderId="0" applyNumberFormat="0" applyFill="0" applyBorder="0" applyAlignment="0" applyProtection="0"/>
    <xf numFmtId="0" fontId="79"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69" fillId="0" borderId="22" applyNumberFormat="0" applyFill="0" applyAlignment="0" applyProtection="0"/>
    <xf numFmtId="0" fontId="20" fillId="0" borderId="0"/>
    <xf numFmtId="0" fontId="20" fillId="0" borderId="0"/>
    <xf numFmtId="0" fontId="20" fillId="0" borderId="0"/>
    <xf numFmtId="0" fontId="58" fillId="0" borderId="0"/>
    <xf numFmtId="0" fontId="59" fillId="0" borderId="0"/>
    <xf numFmtId="0" fontId="79" fillId="0" borderId="0"/>
    <xf numFmtId="0" fontId="58" fillId="0" borderId="0"/>
    <xf numFmtId="0" fontId="20" fillId="0" borderId="0"/>
    <xf numFmtId="0" fontId="79" fillId="0" borderId="0"/>
    <xf numFmtId="0" fontId="79" fillId="0" borderId="0"/>
    <xf numFmtId="0" fontId="20" fillId="0" borderId="0"/>
    <xf numFmtId="0" fontId="20" fillId="0" borderId="0"/>
    <xf numFmtId="0" fontId="20" fillId="0" borderId="0"/>
    <xf numFmtId="0" fontId="58" fillId="0" borderId="0"/>
    <xf numFmtId="0" fontId="79" fillId="0" borderId="0"/>
    <xf numFmtId="0" fontId="20" fillId="0" borderId="0"/>
    <xf numFmtId="0" fontId="59" fillId="0" borderId="0"/>
    <xf numFmtId="0" fontId="59" fillId="0" borderId="0"/>
    <xf numFmtId="0" fontId="59" fillId="0" borderId="0"/>
    <xf numFmtId="0" fontId="59" fillId="0" borderId="0"/>
    <xf numFmtId="0" fontId="2" fillId="0" borderId="0"/>
    <xf numFmtId="0" fontId="20" fillId="0" borderId="0"/>
    <xf numFmtId="0" fontId="20" fillId="0" borderId="0"/>
    <xf numFmtId="0" fontId="79" fillId="0" borderId="0"/>
    <xf numFmtId="0" fontId="20" fillId="0" borderId="0"/>
    <xf numFmtId="0" fontId="79" fillId="0" borderId="0"/>
    <xf numFmtId="0" fontId="20" fillId="0" borderId="0"/>
    <xf numFmtId="0" fontId="71" fillId="0" borderId="24" applyNumberFormat="0" applyFill="0" applyAlignment="0" applyProtection="0"/>
    <xf numFmtId="0" fontId="58" fillId="0" borderId="0"/>
    <xf numFmtId="0" fontId="39" fillId="0" borderId="0" applyNumberFormat="0" applyFill="0" applyBorder="0" applyAlignment="0" applyProtection="0"/>
    <xf numFmtId="0" fontId="58" fillId="0" borderId="0"/>
    <xf numFmtId="0" fontId="79" fillId="0" borderId="0"/>
    <xf numFmtId="0" fontId="79" fillId="0" borderId="0"/>
    <xf numFmtId="0" fontId="20" fillId="0" borderId="0"/>
    <xf numFmtId="0" fontId="58" fillId="0" borderId="0"/>
    <xf numFmtId="0" fontId="20" fillId="0" borderId="0"/>
    <xf numFmtId="0" fontId="79" fillId="0" borderId="0"/>
    <xf numFmtId="0" fontId="59" fillId="0" borderId="0"/>
    <xf numFmtId="0" fontId="59" fillId="0" borderId="0"/>
    <xf numFmtId="0" fontId="58" fillId="0" borderId="0"/>
    <xf numFmtId="0" fontId="59" fillId="0" borderId="0"/>
    <xf numFmtId="0" fontId="79" fillId="0" borderId="0"/>
    <xf numFmtId="0" fontId="20" fillId="0" borderId="0"/>
    <xf numFmtId="0" fontId="20" fillId="0" borderId="0"/>
    <xf numFmtId="0" fontId="20" fillId="0" borderId="0"/>
    <xf numFmtId="0" fontId="79" fillId="0" borderId="0"/>
    <xf numFmtId="0" fontId="79" fillId="0" borderId="0"/>
    <xf numFmtId="0" fontId="79" fillId="0" borderId="0"/>
    <xf numFmtId="0" fontId="20" fillId="0" borderId="0"/>
    <xf numFmtId="0" fontId="20" fillId="0" borderId="0"/>
    <xf numFmtId="0" fontId="2" fillId="0" borderId="0"/>
    <xf numFmtId="0" fontId="20" fillId="0" borderId="0"/>
    <xf numFmtId="0" fontId="20" fillId="0" borderId="0"/>
    <xf numFmtId="0" fontId="79" fillId="0" borderId="0"/>
    <xf numFmtId="0" fontId="20" fillId="0" borderId="0"/>
    <xf numFmtId="0" fontId="20" fillId="0" borderId="0"/>
    <xf numFmtId="0" fontId="20" fillId="0" borderId="0"/>
    <xf numFmtId="0" fontId="79" fillId="0" borderId="0"/>
    <xf numFmtId="0" fontId="20" fillId="0" borderId="0"/>
    <xf numFmtId="0" fontId="79" fillId="0" borderId="0"/>
    <xf numFmtId="0" fontId="2" fillId="0" borderId="0"/>
    <xf numFmtId="0" fontId="79" fillId="0" borderId="0"/>
    <xf numFmtId="0" fontId="20" fillId="0" borderId="0"/>
    <xf numFmtId="0" fontId="20" fillId="0" borderId="0"/>
    <xf numFmtId="0" fontId="20" fillId="0" borderId="0"/>
    <xf numFmtId="0" fontId="20" fillId="0" borderId="0"/>
    <xf numFmtId="0" fontId="79" fillId="0" borderId="0"/>
    <xf numFmtId="0" fontId="20" fillId="0" borderId="0"/>
    <xf numFmtId="0" fontId="79" fillId="0" borderId="0"/>
    <xf numFmtId="0" fontId="20" fillId="0" borderId="0"/>
    <xf numFmtId="0" fontId="79" fillId="0" borderId="0"/>
    <xf numFmtId="0" fontId="58" fillId="0" borderId="0"/>
    <xf numFmtId="0" fontId="20" fillId="0" borderId="0"/>
    <xf numFmtId="0" fontId="20" fillId="0" borderId="0"/>
    <xf numFmtId="0" fontId="79" fillId="0" borderId="0"/>
    <xf numFmtId="0" fontId="20" fillId="0" borderId="0"/>
    <xf numFmtId="0" fontId="2" fillId="0" borderId="0"/>
    <xf numFmtId="0" fontId="7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0" fillId="0" borderId="0"/>
    <xf numFmtId="0" fontId="79" fillId="0" borderId="0"/>
    <xf numFmtId="0" fontId="78" fillId="0" borderId="0" applyNumberFormat="0" applyFill="0" applyBorder="0" applyAlignment="0" applyProtection="0"/>
    <xf numFmtId="0" fontId="59" fillId="0" borderId="0"/>
    <xf numFmtId="0" fontId="20" fillId="0" borderId="0"/>
    <xf numFmtId="0" fontId="58" fillId="0" borderId="0"/>
    <xf numFmtId="0" fontId="2" fillId="0" borderId="0"/>
    <xf numFmtId="0" fontId="20" fillId="0" borderId="0"/>
    <xf numFmtId="0" fontId="2" fillId="0" borderId="0"/>
    <xf numFmtId="0" fontId="42" fillId="0" borderId="11" applyNumberFormat="0" applyFill="0" applyAlignment="0" applyProtection="0"/>
    <xf numFmtId="0" fontId="58" fillId="0" borderId="0"/>
    <xf numFmtId="0" fontId="79" fillId="0" borderId="0"/>
    <xf numFmtId="0" fontId="79" fillId="0" borderId="0"/>
    <xf numFmtId="0" fontId="20" fillId="0" borderId="0"/>
    <xf numFmtId="0" fontId="79" fillId="0" borderId="0"/>
    <xf numFmtId="0" fontId="20" fillId="0" borderId="0"/>
    <xf numFmtId="0" fontId="20" fillId="0" borderId="0"/>
    <xf numFmtId="0" fontId="20" fillId="0" borderId="0"/>
    <xf numFmtId="0" fontId="20" fillId="0" borderId="0"/>
    <xf numFmtId="0" fontId="59" fillId="0" borderId="0"/>
    <xf numFmtId="0" fontId="58" fillId="0" borderId="0"/>
    <xf numFmtId="0" fontId="58" fillId="0" borderId="0"/>
    <xf numFmtId="0" fontId="59" fillId="0" borderId="0"/>
    <xf numFmtId="0" fontId="59" fillId="0" borderId="0"/>
    <xf numFmtId="0" fontId="79" fillId="0" borderId="0"/>
    <xf numFmtId="0" fontId="20" fillId="0" borderId="0"/>
    <xf numFmtId="0" fontId="79" fillId="0" borderId="0"/>
    <xf numFmtId="0" fontId="58" fillId="0" borderId="0"/>
    <xf numFmtId="0" fontId="20" fillId="0" borderId="0"/>
    <xf numFmtId="0" fontId="79" fillId="0" borderId="0"/>
    <xf numFmtId="0" fontId="20" fillId="0" borderId="0"/>
    <xf numFmtId="0" fontId="79" fillId="0" borderId="0"/>
    <xf numFmtId="0" fontId="20" fillId="0" borderId="0"/>
    <xf numFmtId="0" fontId="79" fillId="0" borderId="0"/>
    <xf numFmtId="0" fontId="79" fillId="0" borderId="0"/>
    <xf numFmtId="0" fontId="20" fillId="0" borderId="0"/>
    <xf numFmtId="0" fontId="59" fillId="0" borderId="0"/>
    <xf numFmtId="0" fontId="79" fillId="0" borderId="0"/>
    <xf numFmtId="0" fontId="58" fillId="0" borderId="0"/>
    <xf numFmtId="0" fontId="20" fillId="0" borderId="0"/>
    <xf numFmtId="0" fontId="61" fillId="0" borderId="0"/>
    <xf numFmtId="0" fontId="59" fillId="0" borderId="0"/>
    <xf numFmtId="0" fontId="2" fillId="0" borderId="0"/>
    <xf numFmtId="0" fontId="40" fillId="0" borderId="9" applyNumberFormat="0" applyFill="0" applyAlignment="0" applyProtection="0"/>
    <xf numFmtId="0" fontId="58" fillId="0" borderId="0"/>
    <xf numFmtId="0" fontId="51" fillId="0" borderId="0" applyNumberFormat="0" applyFill="0" applyBorder="0" applyAlignment="0" applyProtection="0"/>
    <xf numFmtId="0" fontId="79" fillId="0" borderId="0"/>
    <xf numFmtId="0" fontId="2" fillId="0" borderId="0"/>
    <xf numFmtId="0" fontId="59" fillId="0" borderId="0"/>
    <xf numFmtId="0" fontId="20" fillId="0" borderId="0"/>
    <xf numFmtId="0" fontId="20" fillId="0" borderId="0"/>
    <xf numFmtId="0" fontId="79" fillId="0" borderId="0"/>
    <xf numFmtId="0" fontId="20" fillId="0" borderId="0"/>
    <xf numFmtId="0" fontId="77" fillId="0" borderId="28" applyNumberFormat="0" applyFill="0" applyAlignment="0" applyProtection="0"/>
    <xf numFmtId="0" fontId="59" fillId="0" borderId="0"/>
    <xf numFmtId="0" fontId="53" fillId="0" borderId="17" applyNumberFormat="0" applyFill="0" applyAlignment="0" applyProtection="0"/>
    <xf numFmtId="0" fontId="20" fillId="0" borderId="0"/>
    <xf numFmtId="0" fontId="70" fillId="0" borderId="23" applyNumberFormat="0" applyFill="0" applyAlignment="0" applyProtection="0"/>
    <xf numFmtId="0" fontId="71" fillId="0" borderId="0" applyNumberFormat="0" applyFill="0" applyBorder="0" applyAlignment="0" applyProtection="0"/>
    <xf numFmtId="0" fontId="52" fillId="0" borderId="0" applyNumberFormat="0" applyFill="0" applyBorder="0" applyAlignment="0" applyProtection="0"/>
    <xf numFmtId="0" fontId="49" fillId="0" borderId="14" applyNumberFormat="0" applyFill="0" applyAlignment="0" applyProtection="0"/>
    <xf numFmtId="0" fontId="59" fillId="0" borderId="0"/>
    <xf numFmtId="0" fontId="59" fillId="0" borderId="0"/>
    <xf numFmtId="0" fontId="79" fillId="0" borderId="0"/>
    <xf numFmtId="0" fontId="2" fillId="0" borderId="0"/>
    <xf numFmtId="0" fontId="59" fillId="0" borderId="0"/>
    <xf numFmtId="0" fontId="2" fillId="0" borderId="0"/>
    <xf numFmtId="0" fontId="20" fillId="0" borderId="0"/>
    <xf numFmtId="0" fontId="2" fillId="0" borderId="0"/>
    <xf numFmtId="0" fontId="79" fillId="0" borderId="0"/>
    <xf numFmtId="0" fontId="73" fillId="0" borderId="25" applyNumberFormat="0" applyFill="0" applyAlignment="0" applyProtection="0"/>
    <xf numFmtId="0" fontId="2" fillId="0" borderId="0"/>
    <xf numFmtId="0" fontId="20" fillId="0" borderId="0"/>
    <xf numFmtId="0" fontId="67" fillId="0" borderId="0" applyNumberFormat="0" applyFill="0" applyBorder="0" applyAlignment="0" applyProtection="0"/>
    <xf numFmtId="0" fontId="20" fillId="0" borderId="0"/>
    <xf numFmtId="0" fontId="20" fillId="0" borderId="0"/>
    <xf numFmtId="0" fontId="79" fillId="0" borderId="0"/>
    <xf numFmtId="0" fontId="2" fillId="0" borderId="0"/>
    <xf numFmtId="0" fontId="20" fillId="0" borderId="0"/>
    <xf numFmtId="0" fontId="41" fillId="0" borderId="10" applyNumberFormat="0" applyFill="0" applyAlignment="0" applyProtection="0"/>
    <xf numFmtId="0" fontId="59" fillId="0" borderId="0"/>
    <xf numFmtId="0" fontId="61" fillId="0" borderId="0"/>
    <xf numFmtId="0" fontId="2" fillId="0" borderId="0"/>
    <xf numFmtId="0" fontId="20" fillId="0" borderId="0"/>
    <xf numFmtId="0" fontId="20" fillId="0" borderId="0"/>
    <xf numFmtId="0" fontId="20" fillId="0" borderId="0"/>
    <xf numFmtId="0" fontId="20" fillId="0" borderId="0"/>
    <xf numFmtId="0" fontId="42"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39" fillId="0" borderId="0" applyNumberFormat="0" applyFill="0" applyBorder="0" applyAlignment="0" applyProtection="0"/>
    <xf numFmtId="0" fontId="40" fillId="0" borderId="9" applyNumberFormat="0" applyFill="0" applyAlignment="0" applyProtection="0"/>
    <xf numFmtId="0" fontId="41" fillId="0" borderId="10"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49" fillId="0" borderId="14" applyNumberFormat="0" applyFill="0" applyAlignment="0" applyProtection="0"/>
    <xf numFmtId="0" fontId="51" fillId="0" borderId="0" applyNumberFormat="0" applyFill="0" applyBorder="0" applyAlignment="0" applyProtection="0"/>
    <xf numFmtId="0" fontId="2" fillId="8" borderId="16" applyNumberFormat="0" applyFont="0" applyAlignment="0" applyProtection="0"/>
    <xf numFmtId="0" fontId="52" fillId="0" borderId="0" applyNumberFormat="0" applyFill="0" applyBorder="0" applyAlignment="0" applyProtection="0"/>
    <xf numFmtId="0" fontId="53" fillId="0" borderId="17"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67" fillId="0" borderId="0" applyNumberFormat="0" applyFill="0" applyBorder="0" applyAlignment="0" applyProtection="0"/>
    <xf numFmtId="0" fontId="69" fillId="0" borderId="22" applyNumberFormat="0" applyFill="0" applyAlignment="0" applyProtection="0"/>
    <xf numFmtId="0" fontId="70" fillId="0" borderId="23" applyNumberFormat="0" applyFill="0" applyAlignment="0" applyProtection="0"/>
    <xf numFmtId="0" fontId="71" fillId="0" borderId="24" applyNumberFormat="0" applyFill="0" applyAlignment="0" applyProtection="0"/>
    <xf numFmtId="0" fontId="71" fillId="0" borderId="0" applyNumberFormat="0" applyFill="0" applyBorder="0" applyAlignment="0" applyProtection="0"/>
    <xf numFmtId="0" fontId="73" fillId="0" borderId="25" applyNumberFormat="0" applyFill="0" applyAlignment="0" applyProtection="0"/>
    <xf numFmtId="0" fontId="20" fillId="54" borderId="2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76" fillId="0" borderId="0" applyNumberFormat="0" applyFill="0" applyBorder="0" applyAlignment="0" applyProtection="0"/>
    <xf numFmtId="0" fontId="77" fillId="0" borderId="28" applyNumberFormat="0" applyFill="0" applyAlignment="0" applyProtection="0"/>
    <xf numFmtId="0" fontId="78"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58" fillId="0" borderId="0"/>
    <xf numFmtId="0" fontId="59" fillId="0" borderId="0"/>
    <xf numFmtId="0" fontId="79" fillId="0" borderId="0"/>
    <xf numFmtId="0" fontId="58" fillId="0" borderId="0"/>
    <xf numFmtId="0" fontId="20" fillId="0" borderId="0"/>
    <xf numFmtId="0" fontId="79" fillId="0" borderId="0"/>
    <xf numFmtId="0" fontId="20" fillId="0" borderId="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59" fillId="0" borderId="0"/>
    <xf numFmtId="0" fontId="59" fillId="0" borderId="0"/>
    <xf numFmtId="0" fontId="59" fillId="0" borderId="0"/>
    <xf numFmtId="0" fontId="59" fillId="0" borderId="0"/>
    <xf numFmtId="0" fontId="59"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6" applyNumberFormat="0" applyFont="0" applyAlignment="0" applyProtection="0"/>
    <xf numFmtId="0" fontId="2" fillId="8" borderId="16"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6" applyNumberFormat="0" applyFont="0" applyAlignment="0" applyProtection="0"/>
    <xf numFmtId="0" fontId="2" fillId="8" borderId="16"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9"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79"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8" borderId="16"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79"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8" borderId="16" applyNumberFormat="0" applyFont="0" applyAlignment="0" applyProtection="0"/>
    <xf numFmtId="0" fontId="2" fillId="0" borderId="0"/>
    <xf numFmtId="0" fontId="2" fillId="0" borderId="0"/>
    <xf numFmtId="0" fontId="2" fillId="8" borderId="16"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9" fillId="0" borderId="0"/>
    <xf numFmtId="0" fontId="20" fillId="0" borderId="0"/>
    <xf numFmtId="0" fontId="58" fillId="0" borderId="0"/>
    <xf numFmtId="0" fontId="20" fillId="0" borderId="0"/>
    <xf numFmtId="0" fontId="79" fillId="0" borderId="0"/>
    <xf numFmtId="0" fontId="59" fillId="0" borderId="0"/>
    <xf numFmtId="0" fontId="59" fillId="0" borderId="0"/>
    <xf numFmtId="0" fontId="59" fillId="0" borderId="0"/>
    <xf numFmtId="0" fontId="58" fillId="0" borderId="0"/>
    <xf numFmtId="0" fontId="59" fillId="0" borderId="0"/>
    <xf numFmtId="0" fontId="79" fillId="0" borderId="0"/>
    <xf numFmtId="0" fontId="20" fillId="0" borderId="0"/>
    <xf numFmtId="0" fontId="20" fillId="0" borderId="0"/>
    <xf numFmtId="0" fontId="79" fillId="0" borderId="0"/>
    <xf numFmtId="0" fontId="79" fillId="0" borderId="0"/>
    <xf numFmtId="0" fontId="79" fillId="0" borderId="0"/>
    <xf numFmtId="0" fontId="20" fillId="0" borderId="0"/>
    <xf numFmtId="0" fontId="20" fillId="0" borderId="0"/>
    <xf numFmtId="0" fontId="20" fillId="0" borderId="0"/>
    <xf numFmtId="0" fontId="20" fillId="0" borderId="0"/>
    <xf numFmtId="0" fontId="79" fillId="0" borderId="0"/>
    <xf numFmtId="0" fontId="20" fillId="0" borderId="0"/>
    <xf numFmtId="0" fontId="79" fillId="0" borderId="0"/>
    <xf numFmtId="0" fontId="20" fillId="0" borderId="0"/>
    <xf numFmtId="0" fontId="79" fillId="0" borderId="0"/>
    <xf numFmtId="0" fontId="20" fillId="0" borderId="0"/>
    <xf numFmtId="0" fontId="20" fillId="0" borderId="0"/>
    <xf numFmtId="0" fontId="20" fillId="0" borderId="0"/>
    <xf numFmtId="0" fontId="20" fillId="0" borderId="0"/>
    <xf numFmtId="0" fontId="79" fillId="0" borderId="0"/>
    <xf numFmtId="0" fontId="20" fillId="0" borderId="0"/>
    <xf numFmtId="0" fontId="79" fillId="0" borderId="0"/>
    <xf numFmtId="0" fontId="20" fillId="0" borderId="0"/>
    <xf numFmtId="0" fontId="79" fillId="0" borderId="0"/>
    <xf numFmtId="0" fontId="58" fillId="0" borderId="0"/>
    <xf numFmtId="0" fontId="20" fillId="0" borderId="0"/>
    <xf numFmtId="0" fontId="20" fillId="0" borderId="0"/>
    <xf numFmtId="0" fontId="79" fillId="0" borderId="0"/>
    <xf numFmtId="0" fontId="20" fillId="0" borderId="0"/>
    <xf numFmtId="0" fontId="79" fillId="0" borderId="0"/>
    <xf numFmtId="0" fontId="20"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60" fillId="0" borderId="0"/>
    <xf numFmtId="0" fontId="58" fillId="0" borderId="0"/>
    <xf numFmtId="0" fontId="58" fillId="0" borderId="0"/>
    <xf numFmtId="0" fontId="59" fillId="0" borderId="0"/>
    <xf numFmtId="0" fontId="59" fillId="0" borderId="0"/>
    <xf numFmtId="0" fontId="20"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59"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9"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0" fillId="0" borderId="0"/>
    <xf numFmtId="0" fontId="20" fillId="0" borderId="0"/>
    <xf numFmtId="0" fontId="79"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5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59"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8"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59" fillId="0" borderId="0"/>
    <xf numFmtId="0" fontId="59" fillId="0" borderId="0"/>
    <xf numFmtId="0" fontId="59"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59"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8"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9"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0" fillId="0" borderId="0"/>
    <xf numFmtId="0" fontId="20" fillId="0" borderId="0"/>
    <xf numFmtId="0" fontId="79"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58"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9"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59"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8"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8"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9" fillId="0" borderId="0"/>
    <xf numFmtId="0" fontId="59" fillId="0" borderId="0"/>
    <xf numFmtId="0" fontId="59" fillId="0" borderId="0"/>
    <xf numFmtId="0" fontId="59"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26"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2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0"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2" fillId="0" borderId="0"/>
    <xf numFmtId="0" fontId="59" fillId="0" borderId="0"/>
    <xf numFmtId="0" fontId="2" fillId="0" borderId="0"/>
    <xf numFmtId="0" fontId="20" fillId="0" borderId="0"/>
    <xf numFmtId="0" fontId="58" fillId="0" borderId="0"/>
    <xf numFmtId="0" fontId="60" fillId="0" borderId="0"/>
    <xf numFmtId="0" fontId="59" fillId="0" borderId="0"/>
    <xf numFmtId="0" fontId="60" fillId="0" borderId="0"/>
    <xf numFmtId="0" fontId="59" fillId="0" borderId="0"/>
    <xf numFmtId="0" fontId="60" fillId="0" borderId="0"/>
    <xf numFmtId="0" fontId="20" fillId="0" borderId="0"/>
    <xf numFmtId="0" fontId="79"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9" fillId="0" borderId="0"/>
    <xf numFmtId="0" fontId="59" fillId="0" borderId="0"/>
    <xf numFmtId="0" fontId="20"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59"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0"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0" fillId="54" borderId="2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2" fillId="8" borderId="16" applyNumberFormat="0" applyFont="0" applyAlignment="0" applyProtection="0"/>
    <xf numFmtId="0" fontId="59"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8" borderId="16"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6"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6"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6"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6"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31" borderId="0" applyNumberFormat="0" applyBorder="0" applyAlignment="0" applyProtection="0"/>
    <xf numFmtId="0" fontId="1" fillId="8" borderId="16"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6"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6"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8" borderId="16"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6" applyNumberFormat="0" applyFont="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8" borderId="16"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6"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6"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6"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6"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6"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6"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6"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6"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6"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0" borderId="0"/>
    <xf numFmtId="0" fontId="1" fillId="8" borderId="16"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6" applyNumberFormat="0" applyFont="0" applyAlignment="0" applyProtection="0"/>
    <xf numFmtId="0" fontId="1" fillId="18"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6"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6"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6"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8" borderId="16"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8" borderId="16"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8"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5">
    <xf numFmtId="0" fontId="0" fillId="0" borderId="0" xfId="0"/>
    <xf numFmtId="0" fontId="21" fillId="0" borderId="0" xfId="0" applyFont="1" applyAlignment="1">
      <alignment horizontal="right"/>
    </xf>
    <xf numFmtId="0" fontId="0" fillId="0" borderId="0" xfId="0" applyFill="1" applyBorder="1" applyAlignment="1">
      <alignment horizontal="left" vertical="top"/>
    </xf>
    <xf numFmtId="0" fontId="0" fillId="0" borderId="0" xfId="0" applyBorder="1"/>
    <xf numFmtId="0" fontId="24" fillId="0" borderId="0" xfId="0" applyFont="1" applyFill="1" applyBorder="1" applyAlignment="1">
      <alignment horizontal="left" vertical="top"/>
    </xf>
    <xf numFmtId="0" fontId="20" fillId="0" borderId="0" xfId="0" applyFont="1" applyBorder="1"/>
    <xf numFmtId="0" fontId="0" fillId="0" borderId="0" xfId="0" applyFill="1" applyBorder="1" applyAlignment="1">
      <alignment horizontal="right"/>
    </xf>
    <xf numFmtId="3" fontId="0" fillId="0" borderId="0" xfId="0" applyNumberFormat="1"/>
    <xf numFmtId="0" fontId="20" fillId="0" borderId="0" xfId="0" applyFont="1" applyFill="1" applyBorder="1" applyAlignment="1">
      <alignment horizontal="right"/>
    </xf>
    <xf numFmtId="165" fontId="58" fillId="0" borderId="0" xfId="46" applyNumberFormat="1"/>
    <xf numFmtId="0" fontId="58" fillId="0" borderId="0" xfId="46"/>
    <xf numFmtId="3" fontId="58" fillId="0" borderId="0" xfId="46" applyNumberFormat="1"/>
    <xf numFmtId="1" fontId="58" fillId="0" borderId="0" xfId="46" applyNumberFormat="1"/>
    <xf numFmtId="0" fontId="20" fillId="0" borderId="0" xfId="0" applyFont="1" applyBorder="1" applyAlignment="1">
      <alignment horizontal="right"/>
    </xf>
    <xf numFmtId="0" fontId="0" fillId="0" borderId="0" xfId="0"/>
    <xf numFmtId="0" fontId="58" fillId="0" borderId="0" xfId="46" applyFill="1"/>
    <xf numFmtId="165" fontId="0" fillId="0" borderId="0" xfId="0" applyNumberFormat="1"/>
    <xf numFmtId="0" fontId="0" fillId="0" borderId="0" xfId="0" applyAlignment="1"/>
    <xf numFmtId="10" fontId="58" fillId="0" borderId="0" xfId="46" applyNumberFormat="1"/>
    <xf numFmtId="0" fontId="4" fillId="0" borderId="3" xfId="0" applyFont="1" applyBorder="1" applyAlignment="1"/>
    <xf numFmtId="0" fontId="19" fillId="0" borderId="0" xfId="0" applyFont="1" applyBorder="1" applyAlignment="1">
      <alignment horizontal="right"/>
    </xf>
    <xf numFmtId="0" fontId="20" fillId="0" borderId="0" xfId="0" applyFont="1" applyAlignment="1"/>
    <xf numFmtId="2" fontId="58" fillId="0" borderId="0" xfId="46" applyNumberFormat="1"/>
    <xf numFmtId="2" fontId="0" fillId="0" borderId="0" xfId="0" applyNumberFormat="1"/>
    <xf numFmtId="49" fontId="55" fillId="0" borderId="0" xfId="13299" applyNumberFormat="1" applyFont="1" applyAlignment="1"/>
    <xf numFmtId="0" fontId="1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22"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vertical="top" wrapText="1"/>
    </xf>
    <xf numFmtId="0" fontId="3" fillId="0" borderId="0" xfId="0" applyFont="1"/>
    <xf numFmtId="0" fontId="0" fillId="0" borderId="0" xfId="0" applyFill="1" applyBorder="1" applyAlignment="1">
      <alignment horizontal="left" vertical="top"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8" xfId="0" applyFont="1" applyBorder="1" applyAlignment="1">
      <alignment horizontal="center" wrapText="1"/>
    </xf>
    <xf numFmtId="0" fontId="4" fillId="0" borderId="4" xfId="0" applyFont="1" applyBorder="1" applyAlignment="1">
      <alignment wrapText="1"/>
    </xf>
    <xf numFmtId="0" fontId="4" fillId="0" borderId="19" xfId="0" applyFont="1" applyBorder="1" applyAlignment="1"/>
    <xf numFmtId="0" fontId="17" fillId="0" borderId="1" xfId="0" applyFont="1" applyBorder="1" applyAlignment="1">
      <alignment horizontal="right" wrapText="1" indent="1"/>
    </xf>
    <xf numFmtId="0" fontId="4" fillId="0" borderId="4" xfId="0" applyFont="1" applyBorder="1" applyAlignment="1">
      <alignment horizontal="center" wrapText="1"/>
    </xf>
    <xf numFmtId="1" fontId="55" fillId="0" borderId="1" xfId="9175" applyNumberFormat="1" applyFont="1" applyBorder="1"/>
    <xf numFmtId="0" fontId="4" fillId="0" borderId="1" xfId="0" applyFont="1" applyBorder="1" applyAlignment="1">
      <alignment horizontal="right" wrapText="1" indent="1"/>
    </xf>
    <xf numFmtId="164" fontId="25" fillId="0" borderId="0" xfId="0" applyNumberFormat="1" applyFont="1" applyFill="1" applyBorder="1" applyAlignment="1">
      <alignment horizontal="left" vertical="top" wrapText="1"/>
    </xf>
    <xf numFmtId="0" fontId="1" fillId="0" borderId="1" xfId="9175" applyBorder="1"/>
    <xf numFmtId="0" fontId="6" fillId="0" borderId="19" xfId="0" applyFont="1" applyBorder="1" applyAlignment="1"/>
    <xf numFmtId="0" fontId="0" fillId="0" borderId="1" xfId="0" applyBorder="1"/>
    <xf numFmtId="0" fontId="26" fillId="0" borderId="0" xfId="0" applyFont="1" applyFill="1" applyBorder="1" applyAlignment="1">
      <alignment horizontal="left" vertical="top" wrapText="1"/>
    </xf>
    <xf numFmtId="0" fontId="7" fillId="0" borderId="19" xfId="0" applyFont="1" applyBorder="1" applyAlignment="1"/>
    <xf numFmtId="1" fontId="56" fillId="0" borderId="1" xfId="9175" applyNumberFormat="1" applyFont="1" applyBorder="1"/>
    <xf numFmtId="166" fontId="3" fillId="0" borderId="0" xfId="1" applyNumberFormat="1" applyFont="1" applyFill="1" applyBorder="1" applyAlignment="1">
      <alignment horizontal="left" vertical="top"/>
    </xf>
    <xf numFmtId="0" fontId="8" fillId="0" borderId="19" xfId="0" applyFont="1" applyBorder="1" applyAlignment="1"/>
    <xf numFmtId="1" fontId="4" fillId="0" borderId="1" xfId="0" applyNumberFormat="1" applyFont="1" applyBorder="1" applyAlignment="1">
      <alignment horizontal="right" wrapText="1" indent="1"/>
    </xf>
    <xf numFmtId="0" fontId="5" fillId="0" borderId="1" xfId="0" applyFont="1" applyBorder="1" applyAlignment="1">
      <alignment horizontal="right" wrapText="1" indent="1"/>
    </xf>
    <xf numFmtId="164" fontId="25" fillId="0" borderId="0" xfId="0" applyNumberFormat="1" applyFont="1" applyFill="1" applyBorder="1" applyAlignment="1">
      <alignment horizontal="center" vertical="top" wrapText="1"/>
    </xf>
    <xf numFmtId="10" fontId="3" fillId="0" borderId="0" xfId="1" applyNumberFormat="1" applyFont="1" applyFill="1" applyBorder="1" applyAlignment="1">
      <alignment horizontal="left" vertical="top"/>
    </xf>
    <xf numFmtId="1" fontId="56" fillId="0" borderId="1" xfId="9176" applyNumberFormat="1" applyFont="1" applyBorder="1"/>
    <xf numFmtId="0" fontId="17" fillId="0" borderId="19" xfId="0" applyFont="1" applyBorder="1" applyAlignment="1"/>
    <xf numFmtId="0" fontId="9" fillId="0" borderId="4" xfId="0" applyFont="1" applyBorder="1" applyAlignment="1">
      <alignment horizontal="center" wrapText="1"/>
    </xf>
    <xf numFmtId="0" fontId="10" fillId="0" borderId="19" xfId="0" applyFont="1" applyBorder="1" applyAlignment="1"/>
    <xf numFmtId="0" fontId="10" fillId="0" borderId="1" xfId="0" applyFont="1" applyBorder="1" applyAlignment="1">
      <alignment horizontal="right" wrapText="1" indent="1"/>
    </xf>
    <xf numFmtId="164" fontId="27"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center" vertical="top" wrapText="1"/>
    </xf>
    <xf numFmtId="164" fontId="28" fillId="0" borderId="0" xfId="0" applyNumberFormat="1" applyFont="1" applyFill="1" applyBorder="1" applyAlignment="1">
      <alignment horizontal="center" vertical="top" wrapText="1"/>
    </xf>
    <xf numFmtId="0" fontId="4" fillId="0" borderId="7" xfId="0" applyFont="1" applyBorder="1" applyAlignment="1">
      <alignment horizontal="center" wrapText="1"/>
    </xf>
    <xf numFmtId="0" fontId="5" fillId="0" borderId="29" xfId="0" applyFont="1" applyBorder="1" applyAlignment="1"/>
    <xf numFmtId="0" fontId="4" fillId="0" borderId="6" xfId="0" applyFont="1" applyBorder="1" applyAlignment="1">
      <alignment horizontal="center" wrapText="1"/>
    </xf>
    <xf numFmtId="0" fontId="4" fillId="0" borderId="30" xfId="0" applyFont="1" applyBorder="1" applyAlignment="1"/>
    <xf numFmtId="1" fontId="56" fillId="0" borderId="1" xfId="9177" applyNumberFormat="1" applyFont="1" applyBorder="1"/>
    <xf numFmtId="1" fontId="56" fillId="0" borderId="1" xfId="9178" applyNumberFormat="1" applyFont="1" applyBorder="1"/>
    <xf numFmtId="164" fontId="31" fillId="0" borderId="0" xfId="0" applyNumberFormat="1" applyFont="1" applyFill="1" applyBorder="1" applyAlignment="1">
      <alignment horizontal="left" vertical="top" wrapText="1"/>
    </xf>
    <xf numFmtId="164" fontId="32" fillId="0" borderId="0" xfId="0" applyNumberFormat="1" applyFont="1" applyFill="1" applyBorder="1" applyAlignment="1">
      <alignment horizontal="left" vertical="top" wrapText="1"/>
    </xf>
    <xf numFmtId="164" fontId="31" fillId="0" borderId="0" xfId="0" applyNumberFormat="1" applyFont="1" applyFill="1" applyBorder="1" applyAlignment="1">
      <alignment horizontal="center" vertical="top" wrapText="1"/>
    </xf>
    <xf numFmtId="164" fontId="30"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center" vertical="top" wrapText="1"/>
    </xf>
    <xf numFmtId="1" fontId="56" fillId="0" borderId="1" xfId="9179" applyNumberFormat="1" applyFont="1" applyBorder="1"/>
    <xf numFmtId="164" fontId="29" fillId="0" borderId="0" xfId="0" applyNumberFormat="1" applyFont="1" applyFill="1" applyBorder="1" applyAlignment="1">
      <alignment horizontal="left" vertical="top" wrapText="1"/>
    </xf>
    <xf numFmtId="1" fontId="56" fillId="0" borderId="1" xfId="9180" applyNumberFormat="1" applyFont="1" applyBorder="1"/>
    <xf numFmtId="49" fontId="55" fillId="0" borderId="0" xfId="9185" applyNumberFormat="1" applyFont="1" applyAlignment="1"/>
    <xf numFmtId="1" fontId="55" fillId="0" borderId="1" xfId="9181" applyNumberFormat="1" applyFont="1" applyBorder="1"/>
    <xf numFmtId="49" fontId="55" fillId="0" borderId="0" xfId="9182" applyNumberFormat="1" applyFont="1" applyAlignment="1"/>
    <xf numFmtId="1" fontId="55" fillId="0" borderId="1" xfId="9183" applyNumberFormat="1" applyFont="1" applyBorder="1"/>
    <xf numFmtId="0" fontId="5" fillId="0" borderId="19" xfId="0" applyFont="1" applyBorder="1" applyAlignment="1"/>
    <xf numFmtId="1" fontId="56" fillId="0" borderId="1" xfId="9184" applyNumberFormat="1" applyFont="1" applyBorder="1"/>
    <xf numFmtId="164" fontId="34" fillId="0" borderId="0" xfId="0" applyNumberFormat="1" applyFont="1" applyFill="1" applyBorder="1" applyAlignment="1">
      <alignment horizontal="left" vertical="top" wrapText="1"/>
    </xf>
    <xf numFmtId="164" fontId="35" fillId="0" borderId="0" xfId="0" applyNumberFormat="1" applyFont="1" applyFill="1" applyBorder="1" applyAlignment="1">
      <alignment horizontal="left" vertical="top" wrapText="1"/>
    </xf>
    <xf numFmtId="0" fontId="5" fillId="0" borderId="19" xfId="0" applyFont="1" applyBorder="1" applyAlignment="1">
      <alignment horizontal="right"/>
    </xf>
    <xf numFmtId="164" fontId="36" fillId="0" borderId="0" xfId="0" applyNumberFormat="1" applyFont="1" applyFill="1" applyBorder="1" applyAlignment="1">
      <alignment horizontal="left" vertical="top" wrapText="1"/>
    </xf>
    <xf numFmtId="164" fontId="37" fillId="0" borderId="0" xfId="0" applyNumberFormat="1" applyFont="1" applyFill="1" applyBorder="1" applyAlignment="1">
      <alignment horizontal="left" vertical="top" wrapText="1"/>
    </xf>
    <xf numFmtId="0" fontId="4" fillId="0" borderId="5" xfId="0" applyFont="1" applyBorder="1" applyAlignment="1">
      <alignment horizontal="center" wrapText="1"/>
    </xf>
    <xf numFmtId="0" fontId="4" fillId="0" borderId="31" xfId="0" applyFont="1" applyBorder="1" applyAlignment="1"/>
    <xf numFmtId="1" fontId="55" fillId="0" borderId="1" xfId="9186" applyNumberFormat="1" applyFont="1" applyBorder="1"/>
    <xf numFmtId="1" fontId="57" fillId="0" borderId="0" xfId="0" applyNumberFormat="1" applyFont="1" applyAlignment="1">
      <alignment horizontal="right" indent="1"/>
    </xf>
    <xf numFmtId="0" fontId="57" fillId="0" borderId="0" xfId="0" applyFont="1" applyAlignment="1">
      <alignment horizontal="right" indent="1"/>
    </xf>
    <xf numFmtId="0" fontId="18" fillId="0" borderId="0" xfId="0" applyFont="1" applyBorder="1" applyAlignment="1">
      <alignment horizontal="right" wrapText="1"/>
    </xf>
    <xf numFmtId="10" fontId="57" fillId="0" borderId="0" xfId="1" applyNumberFormat="1" applyFont="1" applyAlignment="1">
      <alignment horizontal="right" indent="1"/>
    </xf>
    <xf numFmtId="0" fontId="0" fillId="0" borderId="0" xfId="0" applyAlignment="1">
      <alignment horizontal="right" indent="1"/>
    </xf>
    <xf numFmtId="166" fontId="0" fillId="0" borderId="0" xfId="1" applyNumberFormat="1" applyFont="1" applyAlignment="1">
      <alignment horizontal="right" indent="1"/>
    </xf>
    <xf numFmtId="0" fontId="12" fillId="0" borderId="0" xfId="0" applyFont="1"/>
    <xf numFmtId="0" fontId="15" fillId="0" borderId="0" xfId="0" applyFont="1"/>
    <xf numFmtId="0" fontId="20" fillId="0" borderId="0" xfId="0" applyFont="1"/>
    <xf numFmtId="0" fontId="13" fillId="0" borderId="0" xfId="0" applyFont="1"/>
    <xf numFmtId="0" fontId="0" fillId="0" borderId="0" xfId="0" applyBorder="1" applyAlignment="1">
      <alignment horizontal="right"/>
    </xf>
    <xf numFmtId="0" fontId="0" fillId="0" borderId="0" xfId="0" applyFill="1" applyBorder="1"/>
    <xf numFmtId="3" fontId="20" fillId="0" borderId="0" xfId="0" applyNumberFormat="1" applyFont="1" applyBorder="1"/>
    <xf numFmtId="3" fontId="20" fillId="0" borderId="0" xfId="0" applyNumberFormat="1" applyFont="1" applyBorder="1" applyAlignment="1">
      <alignment horizontal="right" wrapText="1" indent="1"/>
    </xf>
    <xf numFmtId="3" fontId="20" fillId="0" borderId="0" xfId="0" applyNumberFormat="1" applyFont="1" applyFill="1" applyBorder="1"/>
    <xf numFmtId="0" fontId="80" fillId="0" borderId="0" xfId="0" applyFont="1" applyBorder="1"/>
    <xf numFmtId="0" fontId="20" fillId="0" borderId="0" xfId="0" applyFont="1" applyFill="1" applyBorder="1"/>
    <xf numFmtId="2" fontId="0" fillId="0" borderId="0" xfId="0" applyNumberFormat="1" applyBorder="1"/>
    <xf numFmtId="3" fontId="80" fillId="0" borderId="0" xfId="0" applyNumberFormat="1" applyFont="1" applyBorder="1"/>
    <xf numFmtId="2" fontId="0" fillId="0" borderId="0" xfId="0" applyNumberFormat="1" applyBorder="1" applyAlignment="1">
      <alignment horizontal="right"/>
    </xf>
    <xf numFmtId="0" fontId="18" fillId="0" borderId="0" xfId="0" applyFont="1" applyBorder="1" applyAlignment="1">
      <alignment horizontal="right"/>
    </xf>
    <xf numFmtId="0" fontId="81" fillId="0" borderId="0" xfId="0" applyFont="1" applyBorder="1" applyAlignment="1">
      <alignment horizontal="right" wrapText="1"/>
    </xf>
    <xf numFmtId="10" fontId="81" fillId="0" borderId="0" xfId="1" applyNumberFormat="1" applyFont="1" applyAlignment="1">
      <alignment horizontal="right" indent="1"/>
    </xf>
    <xf numFmtId="0" fontId="81" fillId="0" borderId="0" xfId="0" applyFont="1" applyAlignment="1">
      <alignment horizontal="right" indent="1"/>
    </xf>
    <xf numFmtId="0" fontId="81" fillId="0" borderId="0" xfId="0" applyFont="1" applyFill="1" applyBorder="1" applyAlignment="1">
      <alignment horizontal="left" vertical="top" wrapText="1"/>
    </xf>
    <xf numFmtId="0" fontId="81" fillId="0" borderId="0" xfId="0" applyFont="1" applyBorder="1"/>
    <xf numFmtId="0" fontId="81" fillId="0" borderId="0" xfId="0" applyFont="1" applyFill="1" applyBorder="1" applyAlignment="1">
      <alignment horizontal="left" vertical="top"/>
    </xf>
    <xf numFmtId="0" fontId="81" fillId="0" borderId="0" xfId="0" applyFont="1" applyBorder="1" applyAlignment="1">
      <alignment horizontal="right"/>
    </xf>
    <xf numFmtId="0" fontId="81" fillId="0" borderId="0" xfId="0" applyFont="1"/>
    <xf numFmtId="166" fontId="81" fillId="0" borderId="0" xfId="1" applyNumberFormat="1" applyFont="1" applyAlignment="1">
      <alignment horizontal="right" indent="1"/>
    </xf>
    <xf numFmtId="0" fontId="18" fillId="0" borderId="8" xfId="0" applyFont="1" applyBorder="1" applyAlignment="1">
      <alignment horizontal="right" wrapText="1"/>
    </xf>
    <xf numFmtId="0" fontId="19" fillId="0" borderId="8"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83" fillId="0" borderId="0" xfId="0" applyFont="1" applyAlignment="1">
      <alignment horizontal="left"/>
    </xf>
    <xf numFmtId="49" fontId="83" fillId="0" borderId="0" xfId="0" applyNumberFormat="1" applyFont="1" applyAlignment="1">
      <alignment horizontal="right"/>
    </xf>
    <xf numFmtId="1" fontId="83" fillId="0" borderId="0" xfId="0" applyNumberFormat="1" applyFont="1" applyAlignment="1">
      <alignment horizontal="left"/>
    </xf>
    <xf numFmtId="0" fontId="83" fillId="0" borderId="0" xfId="0" applyFont="1" applyAlignment="1">
      <alignment horizontal="right"/>
    </xf>
    <xf numFmtId="49" fontId="83" fillId="0" borderId="0" xfId="0" applyNumberFormat="1" applyFont="1" applyAlignment="1">
      <alignment horizontal="left"/>
    </xf>
    <xf numFmtId="0" fontId="83" fillId="0" borderId="0" xfId="0" applyFont="1" applyAlignment="1"/>
    <xf numFmtId="49" fontId="83" fillId="0" borderId="0" xfId="0" applyNumberFormat="1" applyFont="1" applyAlignment="1"/>
    <xf numFmtId="0" fontId="83" fillId="0" borderId="0" xfId="0" applyFont="1"/>
    <xf numFmtId="0" fontId="83" fillId="0" borderId="0" xfId="0" applyNumberFormat="1" applyFont="1" applyAlignment="1"/>
    <xf numFmtId="49" fontId="84" fillId="0" borderId="0" xfId="0" applyNumberFormat="1" applyFont="1"/>
    <xf numFmtId="49" fontId="84" fillId="0" borderId="0" xfId="0" applyNumberFormat="1" applyFont="1" applyAlignment="1"/>
    <xf numFmtId="49" fontId="85" fillId="0" borderId="0" xfId="0" applyNumberFormat="1" applyFont="1" applyAlignment="1"/>
    <xf numFmtId="49" fontId="83" fillId="0" borderId="0" xfId="0" applyNumberFormat="1" applyFont="1"/>
    <xf numFmtId="1" fontId="83" fillId="0" borderId="0" xfId="0" applyNumberFormat="1" applyFont="1" applyAlignment="1"/>
    <xf numFmtId="1" fontId="83" fillId="0" borderId="0" xfId="0" applyNumberFormat="1" applyFont="1"/>
    <xf numFmtId="1" fontId="84" fillId="0" borderId="0" xfId="0" applyNumberFormat="1" applyFont="1" applyAlignment="1"/>
    <xf numFmtId="1" fontId="84" fillId="0" borderId="0" xfId="0" applyNumberFormat="1" applyFont="1"/>
    <xf numFmtId="1" fontId="85" fillId="0" borderId="0" xfId="0" applyNumberFormat="1" applyFont="1" applyAlignment="1"/>
    <xf numFmtId="1" fontId="85" fillId="0" borderId="0" xfId="0" applyNumberFormat="1" applyFont="1"/>
    <xf numFmtId="1" fontId="86" fillId="0" borderId="0" xfId="0" applyNumberFormat="1" applyFont="1" applyAlignment="1"/>
    <xf numFmtId="1" fontId="87" fillId="0" borderId="0" xfId="0" applyNumberFormat="1" applyFont="1" applyAlignment="1">
      <alignment horizontal="left"/>
    </xf>
    <xf numFmtId="1" fontId="88" fillId="0" borderId="0" xfId="0" applyNumberFormat="1" applyFont="1" applyAlignment="1"/>
    <xf numFmtId="1" fontId="88" fillId="0" borderId="0" xfId="0" applyNumberFormat="1" applyFont="1"/>
    <xf numFmtId="1" fontId="87" fillId="0" borderId="0" xfId="0" applyNumberFormat="1" applyFont="1" applyAlignment="1"/>
    <xf numFmtId="1" fontId="87" fillId="0" borderId="0" xfId="0" applyNumberFormat="1" applyFont="1"/>
    <xf numFmtId="1" fontId="89" fillId="0" borderId="0" xfId="0" applyNumberFormat="1" applyFont="1" applyAlignment="1"/>
    <xf numFmtId="1" fontId="89" fillId="0" borderId="0" xfId="0" applyNumberFormat="1" applyFont="1"/>
    <xf numFmtId="1" fontId="90" fillId="0" borderId="0" xfId="0" applyNumberFormat="1" applyFont="1" applyAlignment="1"/>
    <xf numFmtId="1" fontId="90" fillId="0" borderId="0" xfId="0" applyNumberFormat="1" applyFont="1"/>
    <xf numFmtId="1" fontId="20" fillId="0" borderId="0" xfId="0" applyNumberFormat="1" applyFont="1" applyAlignment="1"/>
    <xf numFmtId="49" fontId="89" fillId="0" borderId="0" xfId="0" applyNumberFormat="1" applyFont="1" applyAlignment="1"/>
    <xf numFmtId="49" fontId="85" fillId="0" borderId="0" xfId="0" applyNumberFormat="1" applyFont="1"/>
    <xf numFmtId="2" fontId="85" fillId="0" borderId="0" xfId="0" applyNumberFormat="1" applyFont="1"/>
    <xf numFmtId="2" fontId="86" fillId="0" borderId="0" xfId="0" applyNumberFormat="1" applyFont="1" applyAlignment="1"/>
    <xf numFmtId="2" fontId="83" fillId="0" borderId="0" xfId="0" applyNumberFormat="1" applyFont="1"/>
    <xf numFmtId="49" fontId="86" fillId="0" borderId="0" xfId="0" applyNumberFormat="1" applyFont="1" applyAlignment="1"/>
    <xf numFmtId="49" fontId="91" fillId="0" borderId="0" xfId="0" applyNumberFormat="1" applyFont="1" applyAlignment="1"/>
    <xf numFmtId="9" fontId="83" fillId="0" borderId="0" xfId="1" applyFont="1" applyAlignment="1"/>
    <xf numFmtId="0" fontId="83" fillId="0" borderId="0" xfId="6640" applyFont="1" applyBorder="1" applyAlignment="1">
      <alignment horizontal="right"/>
    </xf>
    <xf numFmtId="1" fontId="0" fillId="0" borderId="0" xfId="0" applyNumberFormat="1"/>
    <xf numFmtId="1" fontId="0" fillId="0" borderId="0" xfId="0" applyNumberFormat="1" applyBorder="1" applyAlignment="1">
      <alignment horizontal="right"/>
    </xf>
    <xf numFmtId="0" fontId="0" fillId="0" borderId="0" xfId="0" applyAlignment="1">
      <alignment horizontal="right"/>
    </xf>
    <xf numFmtId="0" fontId="20" fillId="0" borderId="0" xfId="0" applyFont="1" applyAlignment="1">
      <alignment horizontal="right"/>
    </xf>
    <xf numFmtId="1" fontId="3" fillId="0" borderId="0" xfId="1" applyNumberFormat="1" applyFont="1" applyFill="1" applyBorder="1" applyAlignment="1">
      <alignment horizontal="left" vertical="top"/>
    </xf>
    <xf numFmtId="1" fontId="3" fillId="0" borderId="0" xfId="0" applyNumberFormat="1" applyFont="1" applyFill="1" applyBorder="1" applyAlignment="1">
      <alignment horizontal="left" vertical="top"/>
    </xf>
    <xf numFmtId="1" fontId="0" fillId="0" borderId="0" xfId="0" applyNumberFormat="1" applyFill="1" applyBorder="1" applyAlignment="1">
      <alignment horizontal="left" vertical="top"/>
    </xf>
    <xf numFmtId="1" fontId="0" fillId="0" borderId="0" xfId="0" applyNumberFormat="1" applyAlignment="1">
      <alignment horizontal="left"/>
    </xf>
    <xf numFmtId="0" fontId="17" fillId="0" borderId="0" xfId="0" applyFont="1" applyFill="1" applyBorder="1" applyAlignment="1">
      <alignment horizontal="left" vertical="top"/>
    </xf>
    <xf numFmtId="0" fontId="0" fillId="0" borderId="0" xfId="0" applyBorder="1" applyAlignment="1"/>
    <xf numFmtId="164" fontId="22" fillId="0" borderId="0" xfId="0" applyNumberFormat="1" applyFont="1" applyFill="1" applyBorder="1" applyAlignment="1">
      <alignment horizontal="left" vertical="top"/>
    </xf>
    <xf numFmtId="164" fontId="23" fillId="0" borderId="0" xfId="0" applyNumberFormat="1" applyFont="1" applyFill="1" applyBorder="1" applyAlignment="1">
      <alignment horizontal="left" vertical="top"/>
    </xf>
    <xf numFmtId="0" fontId="3" fillId="0" borderId="0" xfId="0" applyFont="1" applyAlignment="1"/>
    <xf numFmtId="0" fontId="4" fillId="0" borderId="2" xfId="0" applyFont="1" applyBorder="1" applyAlignment="1">
      <alignment horizontal="center"/>
    </xf>
    <xf numFmtId="0" fontId="4" fillId="0" borderId="3" xfId="0" applyFont="1" applyBorder="1" applyAlignment="1">
      <alignment horizontal="center"/>
    </xf>
    <xf numFmtId="0" fontId="4" fillId="0" borderId="18" xfId="0" applyFont="1" applyBorder="1" applyAlignment="1">
      <alignment horizontal="center"/>
    </xf>
    <xf numFmtId="0" fontId="4" fillId="0" borderId="4" xfId="0" applyFont="1" applyBorder="1" applyAlignment="1"/>
    <xf numFmtId="0" fontId="17" fillId="0" borderId="1" xfId="0" applyFont="1" applyBorder="1" applyAlignment="1">
      <alignment horizontal="right"/>
    </xf>
    <xf numFmtId="0" fontId="4" fillId="0" borderId="4" xfId="0" applyFont="1" applyBorder="1" applyAlignment="1">
      <alignment horizontal="center"/>
    </xf>
    <xf numFmtId="1" fontId="55" fillId="0" borderId="1" xfId="9175" applyNumberFormat="1" applyFont="1" applyBorder="1" applyAlignment="1"/>
    <xf numFmtId="0" fontId="4" fillId="0" borderId="1" xfId="0" applyFont="1" applyBorder="1" applyAlignment="1">
      <alignment horizontal="right"/>
    </xf>
    <xf numFmtId="164" fontId="25" fillId="0" borderId="0" xfId="0" applyNumberFormat="1" applyFont="1" applyFill="1" applyBorder="1" applyAlignment="1">
      <alignment horizontal="left" vertical="top"/>
    </xf>
    <xf numFmtId="0" fontId="1" fillId="0" borderId="1" xfId="9175" applyBorder="1" applyAlignment="1"/>
    <xf numFmtId="0" fontId="0" fillId="0" borderId="1" xfId="0" applyBorder="1" applyAlignment="1"/>
    <xf numFmtId="0" fontId="26" fillId="0" borderId="0" xfId="0" applyFont="1" applyFill="1" applyBorder="1" applyAlignment="1">
      <alignment horizontal="left" vertical="top"/>
    </xf>
    <xf numFmtId="1" fontId="56" fillId="0" borderId="1" xfId="9175" applyNumberFormat="1" applyFont="1" applyBorder="1" applyAlignment="1"/>
    <xf numFmtId="1" fontId="4" fillId="0" borderId="1" xfId="0" applyNumberFormat="1" applyFont="1" applyBorder="1" applyAlignment="1">
      <alignment horizontal="right"/>
    </xf>
    <xf numFmtId="0" fontId="5" fillId="0" borderId="1" xfId="0" applyFont="1" applyBorder="1" applyAlignment="1">
      <alignment horizontal="right"/>
    </xf>
    <xf numFmtId="1" fontId="56" fillId="0" borderId="1" xfId="9176" applyNumberFormat="1" applyFont="1" applyBorder="1" applyAlignment="1"/>
    <xf numFmtId="0" fontId="9" fillId="0" borderId="4" xfId="0" applyFont="1" applyBorder="1" applyAlignment="1">
      <alignment horizontal="center"/>
    </xf>
    <xf numFmtId="0" fontId="10" fillId="0" borderId="1" xfId="0" applyFont="1" applyBorder="1" applyAlignment="1">
      <alignment horizontal="right"/>
    </xf>
    <xf numFmtId="164" fontId="27" fillId="0" borderId="0" xfId="0" applyNumberFormat="1" applyFont="1" applyFill="1" applyBorder="1" applyAlignment="1">
      <alignment horizontal="left" vertical="top"/>
    </xf>
    <xf numFmtId="164" fontId="23" fillId="0" borderId="0" xfId="0" applyNumberFormat="1" applyFont="1" applyFill="1" applyBorder="1" applyAlignment="1">
      <alignment horizontal="center" vertical="top"/>
    </xf>
    <xf numFmtId="164" fontId="28" fillId="0" borderId="0" xfId="0" applyNumberFormat="1" applyFont="1" applyFill="1" applyBorder="1" applyAlignment="1">
      <alignment horizontal="center" vertical="top"/>
    </xf>
    <xf numFmtId="0" fontId="4" fillId="0" borderId="7" xfId="0" applyFont="1" applyBorder="1" applyAlignment="1">
      <alignment horizontal="center"/>
    </xf>
    <xf numFmtId="164" fontId="25" fillId="0" borderId="0" xfId="0" applyNumberFormat="1" applyFont="1" applyFill="1" applyBorder="1" applyAlignment="1">
      <alignment horizontal="center" vertical="top"/>
    </xf>
    <xf numFmtId="0" fontId="4" fillId="0" borderId="6" xfId="0" applyFont="1" applyBorder="1" applyAlignment="1">
      <alignment horizontal="center"/>
    </xf>
    <xf numFmtId="1" fontId="56" fillId="0" borderId="1" xfId="9177" applyNumberFormat="1" applyFont="1" applyBorder="1" applyAlignment="1"/>
    <xf numFmtId="1" fontId="56" fillId="0" borderId="1" xfId="9178" applyNumberFormat="1" applyFont="1" applyBorder="1" applyAlignment="1"/>
    <xf numFmtId="164" fontId="31" fillId="0" borderId="0" xfId="0" applyNumberFormat="1" applyFont="1" applyFill="1" applyBorder="1" applyAlignment="1">
      <alignment horizontal="left" vertical="top"/>
    </xf>
    <xf numFmtId="1" fontId="31" fillId="0" borderId="0" xfId="0" applyNumberFormat="1" applyFont="1" applyFill="1" applyBorder="1" applyAlignment="1">
      <alignment horizontal="left" vertical="top"/>
    </xf>
    <xf numFmtId="1" fontId="32" fillId="0" borderId="0" xfId="0" applyNumberFormat="1" applyFont="1" applyFill="1" applyBorder="1" applyAlignment="1">
      <alignment horizontal="left" vertical="top"/>
    </xf>
    <xf numFmtId="164" fontId="31" fillId="0" borderId="0" xfId="0" applyNumberFormat="1" applyFont="1" applyFill="1" applyBorder="1" applyAlignment="1">
      <alignment horizontal="center" vertical="top"/>
    </xf>
    <xf numFmtId="1" fontId="30" fillId="0" borderId="0" xfId="0" applyNumberFormat="1" applyFont="1" applyFill="1" applyBorder="1" applyAlignment="1">
      <alignment horizontal="left" vertical="top"/>
    </xf>
    <xf numFmtId="164" fontId="33" fillId="0" borderId="0" xfId="0" applyNumberFormat="1" applyFont="1" applyFill="1" applyBorder="1" applyAlignment="1">
      <alignment horizontal="center" vertical="top"/>
    </xf>
    <xf numFmtId="1" fontId="56" fillId="0" borderId="1" xfId="9179" applyNumberFormat="1" applyFont="1" applyBorder="1" applyAlignment="1"/>
    <xf numFmtId="164" fontId="29" fillId="0" borderId="0" xfId="0" applyNumberFormat="1" applyFont="1" applyFill="1" applyBorder="1" applyAlignment="1">
      <alignment horizontal="left" vertical="top"/>
    </xf>
    <xf numFmtId="1" fontId="56" fillId="0" borderId="1" xfId="9180" applyNumberFormat="1" applyFont="1" applyBorder="1" applyAlignment="1"/>
    <xf numFmtId="1" fontId="55" fillId="0" borderId="1" xfId="9181" applyNumberFormat="1" applyFont="1" applyBorder="1" applyAlignment="1"/>
    <xf numFmtId="1" fontId="55" fillId="0" borderId="1" xfId="9183" applyNumberFormat="1" applyFont="1" applyBorder="1" applyAlignment="1"/>
    <xf numFmtId="1" fontId="56" fillId="0" borderId="1" xfId="9184" applyNumberFormat="1" applyFont="1" applyBorder="1" applyAlignment="1"/>
    <xf numFmtId="164" fontId="30" fillId="0" borderId="0" xfId="0" applyNumberFormat="1" applyFont="1" applyFill="1" applyBorder="1" applyAlignment="1">
      <alignment horizontal="left" vertical="top"/>
    </xf>
    <xf numFmtId="164" fontId="34" fillId="0" borderId="0" xfId="0" applyNumberFormat="1" applyFont="1" applyFill="1" applyBorder="1" applyAlignment="1">
      <alignment horizontal="left" vertical="top"/>
    </xf>
    <xf numFmtId="164" fontId="35" fillId="0" borderId="0" xfId="0" applyNumberFormat="1" applyFont="1" applyFill="1" applyBorder="1" applyAlignment="1">
      <alignment horizontal="left" vertical="top"/>
    </xf>
    <xf numFmtId="164" fontId="36" fillId="0" borderId="0" xfId="0" applyNumberFormat="1" applyFont="1" applyFill="1" applyBorder="1" applyAlignment="1">
      <alignment horizontal="left" vertical="top"/>
    </xf>
    <xf numFmtId="164" fontId="37" fillId="0" borderId="0" xfId="0" applyNumberFormat="1" applyFont="1" applyFill="1" applyBorder="1" applyAlignment="1">
      <alignment horizontal="left" vertical="top"/>
    </xf>
    <xf numFmtId="0" fontId="4" fillId="0" borderId="5" xfId="0" applyFont="1" applyBorder="1" applyAlignment="1">
      <alignment horizontal="center"/>
    </xf>
    <xf numFmtId="1" fontId="55" fillId="0" borderId="1" xfId="9186" applyNumberFormat="1" applyFont="1" applyBorder="1" applyAlignment="1"/>
    <xf numFmtId="0" fontId="18" fillId="0" borderId="8" xfId="0" applyFont="1" applyBorder="1" applyAlignment="1">
      <alignment horizontal="right"/>
    </xf>
    <xf numFmtId="0" fontId="19" fillId="0" borderId="8" xfId="0" applyFont="1" applyBorder="1" applyAlignment="1">
      <alignment horizontal="right"/>
    </xf>
    <xf numFmtId="1" fontId="57" fillId="0" borderId="0" xfId="0" applyNumberFormat="1" applyFont="1" applyAlignment="1">
      <alignment horizontal="right"/>
    </xf>
    <xf numFmtId="0" fontId="57" fillId="0" borderId="0" xfId="0" applyFont="1" applyAlignment="1">
      <alignment horizontal="right"/>
    </xf>
    <xf numFmtId="10" fontId="57" fillId="0" borderId="0" xfId="1" applyNumberFormat="1" applyFont="1" applyAlignment="1">
      <alignment horizontal="right"/>
    </xf>
    <xf numFmtId="166" fontId="0" fillId="0" borderId="0" xfId="1" applyNumberFormat="1" applyFont="1" applyAlignment="1">
      <alignment horizontal="right"/>
    </xf>
    <xf numFmtId="0" fontId="18" fillId="0" borderId="0" xfId="0" applyFont="1" applyBorder="1" applyAlignment="1">
      <alignment horizontal="left"/>
    </xf>
    <xf numFmtId="0" fontId="19" fillId="0" borderId="0" xfId="0" applyFont="1" applyAlignment="1">
      <alignment horizontal="left"/>
    </xf>
    <xf numFmtId="0" fontId="12" fillId="0" borderId="0" xfId="0" applyFont="1" applyAlignment="1"/>
    <xf numFmtId="0" fontId="15" fillId="0" borderId="0" xfId="0" applyFont="1" applyAlignment="1"/>
    <xf numFmtId="0" fontId="20" fillId="0" borderId="0" xfId="0" applyFont="1" applyBorder="1" applyAlignment="1"/>
    <xf numFmtId="0" fontId="13" fillId="0" borderId="0" xfId="0" applyFont="1" applyAlignment="1"/>
    <xf numFmtId="1" fontId="93" fillId="0" borderId="0" xfId="0" applyNumberFormat="1" applyFont="1" applyAlignment="1"/>
    <xf numFmtId="49" fontId="96" fillId="0" borderId="0" xfId="0" applyNumberFormat="1" applyFont="1" applyAlignment="1"/>
    <xf numFmtId="49" fontId="96" fillId="0" borderId="0" xfId="0" applyNumberFormat="1" applyFont="1"/>
    <xf numFmtId="49" fontId="97" fillId="0" borderId="0" xfId="0" applyNumberFormat="1" applyFont="1" applyAlignment="1"/>
    <xf numFmtId="1" fontId="97" fillId="0" borderId="0" xfId="0" applyNumberFormat="1" applyFont="1" applyAlignment="1"/>
    <xf numFmtId="1" fontId="97" fillId="0" borderId="0" xfId="0" applyNumberFormat="1" applyFont="1"/>
    <xf numFmtId="49" fontId="98" fillId="0" borderId="0" xfId="0" applyNumberFormat="1" applyFont="1"/>
    <xf numFmtId="49" fontId="56" fillId="0" borderId="0" xfId="0" applyNumberFormat="1" applyFont="1"/>
    <xf numFmtId="1" fontId="56" fillId="0" borderId="0" xfId="0" applyNumberFormat="1" applyFont="1"/>
    <xf numFmtId="49" fontId="90" fillId="0" borderId="0" xfId="0" applyNumberFormat="1" applyFont="1"/>
    <xf numFmtId="49" fontId="56" fillId="0" borderId="0" xfId="0" applyNumberFormat="1" applyFont="1" applyAlignment="1">
      <alignment horizontal="right"/>
    </xf>
    <xf numFmtId="0" fontId="81" fillId="0" borderId="0" xfId="0" applyFont="1" applyAlignment="1">
      <alignment horizontal="right"/>
    </xf>
    <xf numFmtId="1" fontId="56" fillId="0" borderId="0" xfId="0" applyNumberFormat="1" applyFont="1" applyBorder="1"/>
    <xf numFmtId="1" fontId="56" fillId="0" borderId="0" xfId="0" applyNumberFormat="1" applyFont="1" applyFill="1" applyBorder="1"/>
    <xf numFmtId="1" fontId="94" fillId="0" borderId="0" xfId="0" applyNumberFormat="1" applyFont="1" applyAlignment="1"/>
    <xf numFmtId="1" fontId="0" fillId="0" borderId="0" xfId="0" applyNumberFormat="1" applyAlignment="1"/>
    <xf numFmtId="1" fontId="96" fillId="0" borderId="0" xfId="0" applyNumberFormat="1" applyFont="1" applyAlignment="1"/>
    <xf numFmtId="1" fontId="81" fillId="0" borderId="0" xfId="0" applyNumberFormat="1" applyFont="1" applyAlignment="1">
      <alignment horizontal="right" indent="1"/>
    </xf>
    <xf numFmtId="1" fontId="81" fillId="0" borderId="0" xfId="0" applyNumberFormat="1" applyFont="1" applyFill="1" applyBorder="1" applyAlignment="1">
      <alignment horizontal="left" vertical="top"/>
    </xf>
    <xf numFmtId="0" fontId="83" fillId="0" borderId="0" xfId="0" applyFont="1" applyBorder="1"/>
    <xf numFmtId="0" fontId="83" fillId="0" borderId="0" xfId="0" applyFont="1" applyBorder="1" applyAlignment="1"/>
    <xf numFmtId="0" fontId="83" fillId="0" borderId="0" xfId="0" applyFont="1" applyFill="1" applyBorder="1" applyAlignment="1">
      <alignment horizontal="right" wrapText="1"/>
    </xf>
    <xf numFmtId="0" fontId="83" fillId="0" borderId="0" xfId="0" applyFont="1" applyBorder="1" applyAlignment="1">
      <alignment horizontal="right"/>
    </xf>
    <xf numFmtId="164" fontId="83" fillId="0" borderId="0" xfId="0" applyNumberFormat="1" applyFont="1" applyFill="1" applyBorder="1" applyAlignment="1">
      <alignment horizontal="right" wrapText="1"/>
    </xf>
    <xf numFmtId="0" fontId="99" fillId="0" borderId="1" xfId="0" applyFont="1" applyBorder="1" applyAlignment="1">
      <alignment horizontal="right" wrapText="1" indent="1"/>
    </xf>
    <xf numFmtId="0" fontId="83" fillId="0" borderId="1" xfId="0" applyFont="1" applyBorder="1"/>
    <xf numFmtId="0" fontId="99" fillId="0" borderId="19" xfId="0" applyFont="1" applyBorder="1" applyAlignment="1"/>
    <xf numFmtId="1" fontId="99" fillId="0" borderId="0" xfId="0" applyNumberFormat="1" applyFont="1" applyAlignment="1">
      <alignment horizontal="right" indent="1"/>
    </xf>
    <xf numFmtId="0" fontId="99" fillId="0" borderId="0" xfId="0" applyFont="1" applyAlignment="1">
      <alignment horizontal="right" indent="1"/>
    </xf>
    <xf numFmtId="49" fontId="100" fillId="0" borderId="0" xfId="13299" applyNumberFormat="1" applyFont="1" applyAlignment="1"/>
    <xf numFmtId="0" fontId="99" fillId="0" borderId="2" xfId="0" applyFont="1" applyBorder="1" applyAlignment="1">
      <alignment horizontal="center" wrapText="1"/>
    </xf>
    <xf numFmtId="0" fontId="99" fillId="0" borderId="3" xfId="0" applyFont="1" applyBorder="1" applyAlignment="1"/>
    <xf numFmtId="0" fontId="99" fillId="0" borderId="3" xfId="0" applyFont="1" applyBorder="1" applyAlignment="1">
      <alignment horizontal="center" wrapText="1"/>
    </xf>
    <xf numFmtId="0" fontId="99" fillId="0" borderId="18" xfId="0" applyFont="1" applyBorder="1" applyAlignment="1">
      <alignment horizontal="center" wrapText="1"/>
    </xf>
    <xf numFmtId="0" fontId="99" fillId="0" borderId="4" xfId="0" applyFont="1" applyBorder="1" applyAlignment="1">
      <alignment wrapText="1"/>
    </xf>
    <xf numFmtId="0" fontId="99" fillId="0" borderId="4" xfId="0" applyFont="1" applyBorder="1" applyAlignment="1">
      <alignment horizontal="center" wrapText="1"/>
    </xf>
    <xf numFmtId="1" fontId="100" fillId="0" borderId="1" xfId="9175" applyNumberFormat="1" applyFont="1" applyBorder="1"/>
    <xf numFmtId="0" fontId="101" fillId="0" borderId="1" xfId="9175" applyFont="1" applyBorder="1"/>
    <xf numFmtId="0" fontId="102" fillId="0" borderId="19" xfId="0" applyFont="1" applyBorder="1" applyAlignment="1"/>
    <xf numFmtId="0" fontId="103" fillId="0" borderId="19" xfId="0" applyFont="1" applyBorder="1" applyAlignment="1"/>
    <xf numFmtId="0" fontId="104" fillId="0" borderId="19" xfId="0" applyFont="1" applyBorder="1" applyAlignment="1"/>
    <xf numFmtId="1" fontId="99" fillId="0" borderId="1" xfId="0" applyNumberFormat="1" applyFont="1" applyBorder="1" applyAlignment="1">
      <alignment horizontal="right" wrapText="1" indent="1"/>
    </xf>
    <xf numFmtId="0" fontId="83" fillId="0" borderId="1" xfId="0" applyFont="1" applyBorder="1" applyAlignment="1">
      <alignment horizontal="right" wrapText="1" indent="1"/>
    </xf>
    <xf numFmtId="1" fontId="100" fillId="0" borderId="1" xfId="9176" applyNumberFormat="1" applyFont="1" applyBorder="1"/>
    <xf numFmtId="0" fontId="105" fillId="0" borderId="4" xfId="0" applyFont="1" applyBorder="1" applyAlignment="1">
      <alignment horizontal="center" wrapText="1"/>
    </xf>
    <xf numFmtId="0" fontId="106" fillId="0" borderId="19" xfId="0" applyFont="1" applyBorder="1" applyAlignment="1"/>
    <xf numFmtId="0" fontId="106" fillId="0" borderId="1" xfId="0" applyFont="1" applyBorder="1" applyAlignment="1">
      <alignment horizontal="right" wrapText="1" indent="1"/>
    </xf>
    <xf numFmtId="0" fontId="99" fillId="0" borderId="7" xfId="0" applyFont="1" applyBorder="1" applyAlignment="1">
      <alignment horizontal="center" wrapText="1"/>
    </xf>
    <xf numFmtId="0" fontId="83" fillId="0" borderId="29" xfId="0" applyFont="1" applyBorder="1" applyAlignment="1"/>
    <xf numFmtId="0" fontId="99" fillId="0" borderId="6" xfId="0" applyFont="1" applyBorder="1" applyAlignment="1">
      <alignment horizontal="center" wrapText="1"/>
    </xf>
    <xf numFmtId="0" fontId="99" fillId="0" borderId="30" xfId="0" applyFont="1" applyBorder="1" applyAlignment="1"/>
    <xf numFmtId="1" fontId="100" fillId="0" borderId="1" xfId="9177" applyNumberFormat="1" applyFont="1" applyBorder="1"/>
    <xf numFmtId="1" fontId="100" fillId="0" borderId="1" xfId="9178" applyNumberFormat="1" applyFont="1" applyBorder="1"/>
    <xf numFmtId="1" fontId="100" fillId="0" borderId="1" xfId="9179" applyNumberFormat="1" applyFont="1" applyBorder="1"/>
    <xf numFmtId="1" fontId="100" fillId="0" borderId="1" xfId="9180" applyNumberFormat="1" applyFont="1" applyBorder="1"/>
    <xf numFmtId="49" fontId="100" fillId="0" borderId="0" xfId="9185" applyNumberFormat="1" applyFont="1" applyAlignment="1"/>
    <xf numFmtId="1" fontId="100" fillId="0" borderId="1" xfId="9181" applyNumberFormat="1" applyFont="1" applyBorder="1"/>
    <xf numFmtId="49" fontId="100" fillId="0" borderId="0" xfId="9182" applyNumberFormat="1" applyFont="1" applyAlignment="1"/>
    <xf numFmtId="1" fontId="100" fillId="0" borderId="1" xfId="9183" applyNumberFormat="1" applyFont="1" applyBorder="1"/>
    <xf numFmtId="0" fontId="83" fillId="0" borderId="19" xfId="0" applyFont="1" applyBorder="1" applyAlignment="1"/>
    <xf numFmtId="1" fontId="100" fillId="0" borderId="1" xfId="9184" applyNumberFormat="1" applyFont="1" applyBorder="1"/>
    <xf numFmtId="0" fontId="83" fillId="0" borderId="19" xfId="0" applyFont="1" applyBorder="1" applyAlignment="1">
      <alignment horizontal="right"/>
    </xf>
    <xf numFmtId="0" fontId="99" fillId="0" borderId="5" xfId="0" applyFont="1" applyBorder="1" applyAlignment="1">
      <alignment horizontal="center" wrapText="1"/>
    </xf>
    <xf numFmtId="0" fontId="99" fillId="0" borderId="31" xfId="0" applyFont="1" applyBorder="1" applyAlignment="1"/>
    <xf numFmtId="1" fontId="100" fillId="0" borderId="1" xfId="9186" applyNumberFormat="1" applyFont="1" applyBorder="1"/>
    <xf numFmtId="0" fontId="83" fillId="0" borderId="0" xfId="0" applyFont="1" applyBorder="1" applyAlignment="1">
      <alignment horizontal="right" wrapText="1"/>
    </xf>
    <xf numFmtId="10" fontId="83" fillId="0" borderId="0" xfId="1" applyNumberFormat="1" applyFont="1" applyAlignment="1">
      <alignment horizontal="right" indent="1"/>
    </xf>
    <xf numFmtId="166" fontId="83" fillId="0" borderId="0" xfId="1" applyNumberFormat="1" applyFont="1" applyAlignment="1">
      <alignment horizontal="right" indent="1"/>
    </xf>
    <xf numFmtId="0" fontId="99" fillId="0" borderId="0" xfId="0" applyFont="1" applyAlignment="1">
      <alignment horizontal="right"/>
    </xf>
    <xf numFmtId="0" fontId="99" fillId="0" borderId="0" xfId="0" applyFont="1"/>
    <xf numFmtId="0" fontId="102" fillId="0" borderId="19" xfId="0" applyFont="1" applyBorder="1" applyAlignment="1">
      <alignment horizontal="right"/>
    </xf>
    <xf numFmtId="164" fontId="83" fillId="0" borderId="0" xfId="0" applyNumberFormat="1" applyFont="1" applyAlignment="1"/>
    <xf numFmtId="49" fontId="90" fillId="0" borderId="0" xfId="0" applyNumberFormat="1" applyFont="1" applyAlignment="1"/>
    <xf numFmtId="49" fontId="90" fillId="0" borderId="0" xfId="0" applyNumberFormat="1" applyFont="1" applyAlignment="1">
      <alignment horizontal="right"/>
    </xf>
    <xf numFmtId="0" fontId="81" fillId="0" borderId="0" xfId="0" applyFont="1" applyFill="1" applyBorder="1" applyAlignment="1">
      <alignment horizontal="right" vertical="top"/>
    </xf>
    <xf numFmtId="164" fontId="81" fillId="0" borderId="0" xfId="0" applyNumberFormat="1" applyFont="1" applyFill="1" applyBorder="1" applyAlignment="1">
      <alignment horizontal="right" vertical="top"/>
    </xf>
    <xf numFmtId="1" fontId="17" fillId="0" borderId="0" xfId="0" applyNumberFormat="1" applyFont="1" applyFill="1" applyBorder="1" applyAlignment="1">
      <alignment horizontal="left" vertical="top" wrapText="1"/>
    </xf>
    <xf numFmtId="1" fontId="22" fillId="0" borderId="0" xfId="0" applyNumberFormat="1" applyFont="1" applyFill="1" applyBorder="1" applyAlignment="1">
      <alignment horizontal="left" vertical="top" wrapText="1"/>
    </xf>
    <xf numFmtId="1" fontId="0" fillId="0" borderId="0" xfId="0" applyNumberFormat="1" applyFill="1" applyBorder="1" applyAlignment="1">
      <alignment horizontal="left" vertical="top" wrapText="1"/>
    </xf>
    <xf numFmtId="1" fontId="24" fillId="0" borderId="0" xfId="0" applyNumberFormat="1" applyFont="1" applyFill="1" applyBorder="1" applyAlignment="1">
      <alignment horizontal="left" vertical="top"/>
    </xf>
    <xf numFmtId="1" fontId="25" fillId="0" borderId="0" xfId="0" applyNumberFormat="1" applyFont="1" applyFill="1" applyBorder="1" applyAlignment="1">
      <alignment horizontal="left" vertical="top" wrapText="1"/>
    </xf>
    <xf numFmtId="1" fontId="31" fillId="0" borderId="0" xfId="0" applyNumberFormat="1" applyFont="1" applyFill="1" applyBorder="1" applyAlignment="1">
      <alignment horizontal="left" vertical="top" wrapText="1"/>
    </xf>
    <xf numFmtId="1" fontId="31" fillId="0" borderId="0" xfId="0" applyNumberFormat="1" applyFont="1" applyFill="1" applyBorder="1" applyAlignment="1">
      <alignment horizontal="center" vertical="top" wrapText="1"/>
    </xf>
    <xf numFmtId="1" fontId="35" fillId="0" borderId="0" xfId="0" applyNumberFormat="1" applyFont="1" applyFill="1" applyBorder="1" applyAlignment="1">
      <alignment horizontal="left" vertical="top" wrapText="1"/>
    </xf>
    <xf numFmtId="1" fontId="36" fillId="0" borderId="0" xfId="0" applyNumberFormat="1" applyFont="1" applyFill="1" applyBorder="1" applyAlignment="1">
      <alignment horizontal="left" vertical="top" wrapText="1"/>
    </xf>
    <xf numFmtId="1" fontId="81" fillId="0" borderId="0" xfId="0" applyNumberFormat="1" applyFont="1" applyFill="1" applyBorder="1" applyAlignment="1">
      <alignment horizontal="left" vertical="top" wrapText="1"/>
    </xf>
    <xf numFmtId="164" fontId="81" fillId="0" borderId="0" xfId="0" applyNumberFormat="1" applyFont="1" applyFill="1" applyBorder="1" applyAlignment="1">
      <alignment horizontal="left" vertical="top"/>
    </xf>
    <xf numFmtId="1" fontId="83" fillId="0" borderId="0" xfId="1" applyNumberFormat="1" applyFont="1" applyFill="1" applyBorder="1" applyAlignment="1">
      <alignment horizontal="left" vertical="top"/>
    </xf>
    <xf numFmtId="1" fontId="83" fillId="0" borderId="0" xfId="0" applyNumberFormat="1" applyFont="1" applyFill="1" applyBorder="1" applyAlignment="1">
      <alignment horizontal="left" vertical="top"/>
    </xf>
    <xf numFmtId="0" fontId="5" fillId="0" borderId="1" xfId="0" applyFont="1" applyBorder="1" applyAlignment="1">
      <alignment wrapText="1"/>
    </xf>
    <xf numFmtId="0" fontId="109" fillId="0" borderId="0" xfId="46" applyFont="1"/>
    <xf numFmtId="0" fontId="92" fillId="0" borderId="0" xfId="0" applyFont="1" applyBorder="1" applyAlignment="1">
      <alignment horizontal="right"/>
    </xf>
    <xf numFmtId="0" fontId="18" fillId="0" borderId="8" xfId="0" applyFont="1" applyBorder="1" applyAlignment="1">
      <alignment horizontal="right" wrapText="1"/>
    </xf>
    <xf numFmtId="0" fontId="19" fillId="0" borderId="8"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83" fillId="0" borderId="8" xfId="0" applyFont="1" applyBorder="1" applyAlignment="1">
      <alignment horizontal="right" wrapText="1"/>
    </xf>
    <xf numFmtId="0" fontId="83" fillId="0" borderId="0" xfId="0" applyFont="1" applyBorder="1" applyAlignment="1">
      <alignment horizontal="left" wrapText="1"/>
    </xf>
    <xf numFmtId="0" fontId="83" fillId="0" borderId="0" xfId="0" applyFont="1" applyAlignment="1">
      <alignment horizontal="left" wrapText="1"/>
    </xf>
    <xf numFmtId="0" fontId="99" fillId="0" borderId="0" xfId="0" applyFont="1" applyAlignment="1">
      <alignment wrapText="1"/>
    </xf>
  </cellXfs>
  <cellStyles count="16394">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2" xfId="64"/>
    <cellStyle name="Normal 28 2 2" xfId="436"/>
    <cellStyle name="Normal 28 3" xfId="3093"/>
    <cellStyle name="Normal 28 4" xfId="3150"/>
    <cellStyle name="Normal 28 5" xfId="3374"/>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cats</a:t>
            </a:r>
          </a:p>
        </c:rich>
      </c:tx>
      <c:layout>
        <c:manualLayout>
          <c:xMode val="edge"/>
          <c:yMode val="edge"/>
          <c:x val="0.37510936132983375"/>
          <c:y val="2.3486471360197624E-2"/>
        </c:manualLayout>
      </c:layout>
      <c:overlay val="0"/>
    </c:title>
    <c:autoTitleDeleted val="0"/>
    <c:plotArea>
      <c:layout>
        <c:manualLayout>
          <c:layoutTarget val="inner"/>
          <c:xMode val="edge"/>
          <c:yMode val="edge"/>
          <c:x val="0.15668689851268591"/>
          <c:y val="0.22697525860737999"/>
          <c:w val="0.55018974190726166"/>
          <c:h val="0.55051017627986809"/>
        </c:manualLayout>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all!$B$4:$L$4</c:f>
              <c:numCache>
                <c:formatCode>General</c:formatCode>
                <c:ptCount val="11"/>
                <c:pt idx="0">
                  <c:v>12182</c:v>
                </c:pt>
                <c:pt idx="1">
                  <c:v>12396</c:v>
                </c:pt>
                <c:pt idx="2">
                  <c:v>12511</c:v>
                </c:pt>
                <c:pt idx="3">
                  <c:v>12244</c:v>
                </c:pt>
                <c:pt idx="4">
                  <c:v>12291</c:v>
                </c:pt>
                <c:pt idx="5">
                  <c:v>11471</c:v>
                </c:pt>
                <c:pt idx="6">
                  <c:v>11363</c:v>
                </c:pt>
                <c:pt idx="7">
                  <c:v>11131</c:v>
                </c:pt>
                <c:pt idx="8">
                  <c:v>10460</c:v>
                </c:pt>
                <c:pt idx="9">
                  <c:v>10010</c:v>
                </c:pt>
                <c:pt idx="10">
                  <c:v>10263</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all!$B$5:$L$5</c:f>
              <c:numCache>
                <c:formatCode>General</c:formatCode>
                <c:ptCount val="11"/>
                <c:pt idx="0">
                  <c:v>6929</c:v>
                </c:pt>
                <c:pt idx="1">
                  <c:v>6965</c:v>
                </c:pt>
                <c:pt idx="2">
                  <c:v>7046</c:v>
                </c:pt>
                <c:pt idx="3">
                  <c:v>6710</c:v>
                </c:pt>
                <c:pt idx="4">
                  <c:v>6754</c:v>
                </c:pt>
                <c:pt idx="5">
                  <c:v>5792</c:v>
                </c:pt>
                <c:pt idx="6">
                  <c:v>5595</c:v>
                </c:pt>
                <c:pt idx="7">
                  <c:v>5383</c:v>
                </c:pt>
                <c:pt idx="8">
                  <c:v>5078</c:v>
                </c:pt>
                <c:pt idx="9">
                  <c:v>4743</c:v>
                </c:pt>
                <c:pt idx="10">
                  <c:v>4833</c:v>
                </c:pt>
              </c:numCache>
            </c:numRef>
          </c:val>
          <c:smooth val="0"/>
        </c:ser>
        <c:ser>
          <c:idx val="0"/>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all!$B$6:$L$6</c:f>
              <c:numCache>
                <c:formatCode>General</c:formatCode>
                <c:ptCount val="11"/>
                <c:pt idx="0">
                  <c:v>0</c:v>
                </c:pt>
                <c:pt idx="1">
                  <c:v>0</c:v>
                </c:pt>
                <c:pt idx="2">
                  <c:v>105</c:v>
                </c:pt>
                <c:pt idx="3">
                  <c:v>679</c:v>
                </c:pt>
                <c:pt idx="4">
                  <c:v>1185</c:v>
                </c:pt>
                <c:pt idx="5">
                  <c:v>1130</c:v>
                </c:pt>
                <c:pt idx="6">
                  <c:v>520</c:v>
                </c:pt>
                <c:pt idx="8">
                  <c:v>381</c:v>
                </c:pt>
                <c:pt idx="9">
                  <c:v>1291</c:v>
                </c:pt>
                <c:pt idx="10">
                  <c:v>1524</c:v>
                </c:pt>
              </c:numCache>
            </c:numRef>
          </c:val>
          <c:smooth val="0"/>
        </c:ser>
        <c:dLbls>
          <c:showLegendKey val="0"/>
          <c:showVal val="0"/>
          <c:showCatName val="0"/>
          <c:showSerName val="0"/>
          <c:showPercent val="0"/>
          <c:showBubbleSize val="0"/>
        </c:dLbls>
        <c:smooth val="0"/>
        <c:axId val="324627952"/>
        <c:axId val="324628512"/>
      </c:lineChart>
      <c:catAx>
        <c:axId val="324627952"/>
        <c:scaling>
          <c:orientation val="minMax"/>
        </c:scaling>
        <c:delete val="0"/>
        <c:axPos val="b"/>
        <c:numFmt formatCode="General" sourceLinked="1"/>
        <c:majorTickMark val="out"/>
        <c:minorTickMark val="none"/>
        <c:tickLblPos val="nextTo"/>
        <c:txPr>
          <a:bodyPr rot="2700000"/>
          <a:lstStyle/>
          <a:p>
            <a:pPr>
              <a:defRPr/>
            </a:pPr>
            <a:endParaRPr lang="en-US"/>
          </a:p>
        </c:txPr>
        <c:crossAx val="324628512"/>
        <c:crosses val="autoZero"/>
        <c:auto val="1"/>
        <c:lblAlgn val="ctr"/>
        <c:lblOffset val="100"/>
        <c:noMultiLvlLbl val="0"/>
      </c:catAx>
      <c:valAx>
        <c:axId val="324628512"/>
        <c:scaling>
          <c:orientation val="minMax"/>
        </c:scaling>
        <c:delete val="0"/>
        <c:axPos val="l"/>
        <c:majorGridlines/>
        <c:numFmt formatCode="General" sourceLinked="1"/>
        <c:majorTickMark val="out"/>
        <c:minorTickMark val="none"/>
        <c:tickLblPos val="nextTo"/>
        <c:crossAx val="324627952"/>
        <c:crosses val="autoZero"/>
        <c:crossBetween val="between"/>
      </c:valAx>
    </c:plotArea>
    <c:legend>
      <c:legendPos val="r"/>
      <c:layout>
        <c:manualLayout>
          <c:xMode val="edge"/>
          <c:yMode val="edge"/>
          <c:x val="0.72564987970254236"/>
          <c:y val="0.33514260717410688"/>
          <c:w val="0.25404500218722659"/>
          <c:h val="0.43908590010807469"/>
        </c:manualLayout>
      </c:layout>
      <c:overlay val="0"/>
    </c:legend>
    <c:plotVisOnly val="1"/>
    <c:dispBlanksAs val="span"/>
    <c:showDLblsOverMax val="0"/>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0"/>
          <a:lstStyle/>
          <a:p>
            <a:pPr>
              <a:defRPr/>
            </a:pPr>
            <a:r>
              <a:rPr lang="en-US"/>
              <a:t> dogs</a:t>
            </a:r>
          </a:p>
        </c:rich>
      </c:tx>
      <c:layout>
        <c:manualLayout>
          <c:xMode val="edge"/>
          <c:yMode val="edge"/>
          <c:x val="0.41296833989501308"/>
          <c:y val="4.2860313416705265E-2"/>
        </c:manualLayout>
      </c:layout>
      <c:overlay val="0"/>
    </c:title>
    <c:autoTitleDeleted val="0"/>
    <c:plotArea>
      <c:layout>
        <c:manualLayout>
          <c:layoutTarget val="inner"/>
          <c:xMode val="edge"/>
          <c:yMode val="edge"/>
          <c:x val="0.13287155511811022"/>
          <c:y val="0.24766336652771348"/>
          <c:w val="0.55151438101487316"/>
          <c:h val="0.53162343677628543"/>
        </c:manualLayout>
      </c:layout>
      <c:lineChart>
        <c:grouping val="standard"/>
        <c:varyColors val="0"/>
        <c:ser>
          <c:idx val="0"/>
          <c:order val="0"/>
          <c:tx>
            <c:strRef>
              <c:f>all!$A$10</c:f>
              <c:strCache>
                <c:ptCount val="1"/>
                <c:pt idx="0">
                  <c:v>dogs in</c:v>
                </c:pt>
              </c:strCache>
            </c:strRef>
          </c:tx>
          <c:spPr>
            <a:ln>
              <a:solidFill>
                <a:srgbClr val="7030A0"/>
              </a:solidFill>
            </a:ln>
          </c:spPr>
          <c:marker>
            <c:symbol val="none"/>
          </c:marker>
          <c:cat>
            <c:numRef>
              <c:f>all!$B$2:$L$2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all!$B$10:$L$10</c:f>
              <c:numCache>
                <c:formatCode>0</c:formatCode>
                <c:ptCount val="11"/>
                <c:pt idx="0">
                  <c:v>6984</c:v>
                </c:pt>
                <c:pt idx="1">
                  <c:v>6847</c:v>
                </c:pt>
                <c:pt idx="2">
                  <c:v>6804</c:v>
                </c:pt>
                <c:pt idx="3">
                  <c:v>6492</c:v>
                </c:pt>
                <c:pt idx="4">
                  <c:v>6333</c:v>
                </c:pt>
                <c:pt idx="5">
                  <c:v>6409</c:v>
                </c:pt>
                <c:pt idx="6">
                  <c:v>6112</c:v>
                </c:pt>
                <c:pt idx="7">
                  <c:v>4899</c:v>
                </c:pt>
                <c:pt idx="8">
                  <c:v>4885</c:v>
                </c:pt>
                <c:pt idx="9">
                  <c:v>5464</c:v>
                </c:pt>
                <c:pt idx="10">
                  <c:v>6270</c:v>
                </c:pt>
              </c:numCache>
            </c:numRef>
          </c:val>
          <c:smooth val="0"/>
        </c:ser>
        <c:ser>
          <c:idx val="1"/>
          <c:order val="1"/>
          <c:tx>
            <c:strRef>
              <c:f>all!$A$11</c:f>
              <c:strCache>
                <c:ptCount val="1"/>
                <c:pt idx="0">
                  <c:v>dogs euthanized</c:v>
                </c:pt>
              </c:strCache>
            </c:strRef>
          </c:tx>
          <c:spPr>
            <a:ln>
              <a:solidFill>
                <a:srgbClr val="FF0000"/>
              </a:solidFill>
            </a:ln>
          </c:spPr>
          <c:marker>
            <c:symbol val="none"/>
          </c:marker>
          <c:cat>
            <c:numRef>
              <c:f>all!$B$2:$L$2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all!$B$11:$L$11</c:f>
              <c:numCache>
                <c:formatCode>General</c:formatCode>
                <c:ptCount val="11"/>
                <c:pt idx="0">
                  <c:v>3092</c:v>
                </c:pt>
                <c:pt idx="1">
                  <c:v>2983</c:v>
                </c:pt>
                <c:pt idx="2">
                  <c:v>2879</c:v>
                </c:pt>
                <c:pt idx="3">
                  <c:v>2814</c:v>
                </c:pt>
                <c:pt idx="4">
                  <c:v>2768</c:v>
                </c:pt>
                <c:pt idx="5">
                  <c:v>2905</c:v>
                </c:pt>
                <c:pt idx="6">
                  <c:v>2354</c:v>
                </c:pt>
                <c:pt idx="7">
                  <c:v>1855</c:v>
                </c:pt>
                <c:pt idx="8">
                  <c:v>1776</c:v>
                </c:pt>
                <c:pt idx="9">
                  <c:v>2246</c:v>
                </c:pt>
                <c:pt idx="10">
                  <c:v>2837</c:v>
                </c:pt>
              </c:numCache>
            </c:numRef>
          </c:val>
          <c:smooth val="0"/>
        </c:ser>
        <c:ser>
          <c:idx val="2"/>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all!$B$2:$L$2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all!$B$12:$L$12</c:f>
              <c:numCache>
                <c:formatCode>General</c:formatCode>
                <c:ptCount val="11"/>
                <c:pt idx="0">
                  <c:v>0</c:v>
                </c:pt>
                <c:pt idx="1">
                  <c:v>0</c:v>
                </c:pt>
                <c:pt idx="2">
                  <c:v>133</c:v>
                </c:pt>
                <c:pt idx="3">
                  <c:v>549</c:v>
                </c:pt>
                <c:pt idx="4">
                  <c:v>611</c:v>
                </c:pt>
                <c:pt idx="5">
                  <c:v>744</c:v>
                </c:pt>
                <c:pt idx="6">
                  <c:v>385</c:v>
                </c:pt>
                <c:pt idx="8">
                  <c:v>300</c:v>
                </c:pt>
                <c:pt idx="9">
                  <c:v>750</c:v>
                </c:pt>
                <c:pt idx="10">
                  <c:v>1000</c:v>
                </c:pt>
              </c:numCache>
            </c:numRef>
          </c:val>
          <c:smooth val="0"/>
        </c:ser>
        <c:dLbls>
          <c:showLegendKey val="0"/>
          <c:showVal val="0"/>
          <c:showCatName val="0"/>
          <c:showSerName val="0"/>
          <c:showPercent val="0"/>
          <c:showBubbleSize val="0"/>
        </c:dLbls>
        <c:smooth val="0"/>
        <c:axId val="324632432"/>
        <c:axId val="324632992"/>
      </c:lineChart>
      <c:catAx>
        <c:axId val="324632432"/>
        <c:scaling>
          <c:orientation val="minMax"/>
        </c:scaling>
        <c:delete val="0"/>
        <c:axPos val="b"/>
        <c:numFmt formatCode="General" sourceLinked="1"/>
        <c:majorTickMark val="out"/>
        <c:minorTickMark val="none"/>
        <c:tickLblPos val="nextTo"/>
        <c:txPr>
          <a:bodyPr rot="2700000"/>
          <a:lstStyle/>
          <a:p>
            <a:pPr>
              <a:defRPr/>
            </a:pPr>
            <a:endParaRPr lang="en-US"/>
          </a:p>
        </c:txPr>
        <c:crossAx val="324632992"/>
        <c:crosses val="autoZero"/>
        <c:auto val="1"/>
        <c:lblAlgn val="ctr"/>
        <c:lblOffset val="100"/>
        <c:noMultiLvlLbl val="0"/>
      </c:catAx>
      <c:valAx>
        <c:axId val="324632992"/>
        <c:scaling>
          <c:orientation val="minMax"/>
        </c:scaling>
        <c:delete val="0"/>
        <c:axPos val="l"/>
        <c:majorGridlines/>
        <c:numFmt formatCode="0" sourceLinked="1"/>
        <c:majorTickMark val="out"/>
        <c:minorTickMark val="none"/>
        <c:tickLblPos val="nextTo"/>
        <c:crossAx val="324632432"/>
        <c:crosses val="autoZero"/>
        <c:crossBetween val="between"/>
      </c:valAx>
    </c:plotArea>
    <c:legend>
      <c:legendPos val="r"/>
      <c:layout>
        <c:manualLayout>
          <c:xMode val="edge"/>
          <c:yMode val="edge"/>
          <c:x val="0.69611876640419945"/>
          <c:y val="0.31255970052923715"/>
          <c:w val="0.28459809711286088"/>
          <c:h val="0.49583661417322833"/>
        </c:manualLayout>
      </c:layout>
      <c:overlay val="0"/>
    </c:legend>
    <c:plotVisOnly val="1"/>
    <c:dispBlanksAs val="span"/>
    <c:showDLblsOverMax val="0"/>
  </c:chart>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per 1000</a:t>
            </a:r>
          </a:p>
        </c:rich>
      </c:tx>
      <c:layout/>
      <c:overlay val="0"/>
    </c:title>
    <c:autoTitleDeleted val="0"/>
    <c:plotArea>
      <c:layout>
        <c:manualLayout>
          <c:layoutTarget val="inner"/>
          <c:xMode val="edge"/>
          <c:yMode val="edge"/>
          <c:x val="0.15222905730533684"/>
          <c:y val="0.18771673427185237"/>
          <c:w val="0.47327556394977777"/>
          <c:h val="0.61698308418299408"/>
        </c:manualLayout>
      </c:layout>
      <c:lineChart>
        <c:grouping val="standard"/>
        <c:varyColors val="0"/>
        <c:ser>
          <c:idx val="0"/>
          <c:order val="0"/>
          <c:tx>
            <c:strRef>
              <c:f>all!$A$19</c:f>
              <c:strCache>
                <c:ptCount val="1"/>
                <c:pt idx="0">
                  <c:v>intake  per 1000</c:v>
                </c:pt>
              </c:strCache>
            </c:strRef>
          </c:tx>
          <c:marker>
            <c:symbol val="none"/>
          </c:marker>
          <c:cat>
            <c:numRef>
              <c:f>all!$B$15:$L$15</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all!$B$19:$L$19</c:f>
              <c:numCache>
                <c:formatCode>0.0</c:formatCode>
                <c:ptCount val="11"/>
                <c:pt idx="0">
                  <c:v>25.748847307159057</c:v>
                </c:pt>
                <c:pt idx="1">
                  <c:v>25.852294100577151</c:v>
                </c:pt>
                <c:pt idx="2">
                  <c:v>25.949023569747322</c:v>
                </c:pt>
                <c:pt idx="3">
                  <c:v>25.171157421837215</c:v>
                </c:pt>
                <c:pt idx="4">
                  <c:v>25.020689358683619</c:v>
                </c:pt>
                <c:pt idx="5">
                  <c:v>24.021151510591874</c:v>
                </c:pt>
                <c:pt idx="6">
                  <c:v>23.477048246509678</c:v>
                </c:pt>
                <c:pt idx="7">
                  <c:v>21.535741538858378</c:v>
                </c:pt>
                <c:pt idx="8">
                  <c:v>20.615468116892188</c:v>
                </c:pt>
                <c:pt idx="9">
                  <c:v>20.788775082488741</c:v>
                </c:pt>
                <c:pt idx="10">
                  <c:v>22.211504358199974</c:v>
                </c:pt>
              </c:numCache>
            </c:numRef>
          </c:val>
          <c:smooth val="0"/>
        </c:ser>
        <c:ser>
          <c:idx val="1"/>
          <c:order val="1"/>
          <c:tx>
            <c:strRef>
              <c:f>all!$A$20</c:f>
              <c:strCache>
                <c:ptCount val="1"/>
                <c:pt idx="0">
                  <c:v>deaths per 1000</c:v>
                </c:pt>
              </c:strCache>
            </c:strRef>
          </c:tx>
          <c:marker>
            <c:symbol val="none"/>
          </c:marker>
          <c:cat>
            <c:numRef>
              <c:f>all!$B$15:$L$15</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all!$B$20:$L$20</c:f>
              <c:numCache>
                <c:formatCode>0.00</c:formatCode>
                <c:ptCount val="11"/>
                <c:pt idx="0">
                  <c:v>13.462861257698053</c:v>
                </c:pt>
                <c:pt idx="1">
                  <c:v>13.364788323678299</c:v>
                </c:pt>
                <c:pt idx="2">
                  <c:v>13.333888632137828</c:v>
                </c:pt>
                <c:pt idx="3">
                  <c:v>12.795159227453972</c:v>
                </c:pt>
                <c:pt idx="4">
                  <c:v>12.7924722977548</c:v>
                </c:pt>
                <c:pt idx="5">
                  <c:v>11.684113796846619</c:v>
                </c:pt>
                <c:pt idx="6">
                  <c:v>10.679202089356535</c:v>
                </c:pt>
                <c:pt idx="7">
                  <c:v>9.7239985813011192</c:v>
                </c:pt>
                <c:pt idx="8">
                  <c:v>9.208108079060219</c:v>
                </c:pt>
                <c:pt idx="9">
                  <c:v>9.3894758337542861</c:v>
                </c:pt>
                <c:pt idx="10">
                  <c:v>10.304375396322131</c:v>
                </c:pt>
              </c:numCache>
            </c:numRef>
          </c:val>
          <c:smooth val="0"/>
        </c:ser>
        <c:ser>
          <c:idx val="2"/>
          <c:order val="2"/>
          <c:tx>
            <c:strRef>
              <c:f>all!$A$21</c:f>
              <c:strCache>
                <c:ptCount val="1"/>
                <c:pt idx="0">
                  <c:v>s/n per 1000</c:v>
                </c:pt>
              </c:strCache>
            </c:strRef>
          </c:tx>
          <c:spPr>
            <a:ln>
              <a:solidFill>
                <a:srgbClr val="00B050"/>
              </a:solidFill>
            </a:ln>
          </c:spPr>
          <c:marker>
            <c:symbol val="square"/>
            <c:size val="5"/>
            <c:spPr>
              <a:solidFill>
                <a:srgbClr val="00B050"/>
              </a:solidFill>
            </c:spPr>
          </c:marker>
          <c:cat>
            <c:numRef>
              <c:f>all!$B$15:$L$15</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all!$B$21:$L$21</c:f>
              <c:numCache>
                <c:formatCode>0.00</c:formatCode>
                <c:ptCount val="11"/>
                <c:pt idx="0">
                  <c:v>0</c:v>
                </c:pt>
                <c:pt idx="1">
                  <c:v>0</c:v>
                </c:pt>
                <c:pt idx="2">
                  <c:v>0.31974463420139076</c:v>
                </c:pt>
                <c:pt idx="3">
                  <c:v>1.6497748352912094</c:v>
                </c:pt>
                <c:pt idx="4">
                  <c:v>2.4128628698558732</c:v>
                </c:pt>
                <c:pt idx="5">
                  <c:v>2.5176531281235559</c:v>
                </c:pt>
                <c:pt idx="6">
                  <c:v>1.2158356888750361</c:v>
                </c:pt>
                <c:pt idx="8">
                  <c:v>0.91489956256784499</c:v>
                </c:pt>
                <c:pt idx="9">
                  <c:v>2.7420117580043635</c:v>
                </c:pt>
                <c:pt idx="10">
                  <c:v>3.3909052803542448</c:v>
                </c:pt>
              </c:numCache>
            </c:numRef>
          </c:val>
          <c:smooth val="0"/>
        </c:ser>
        <c:dLbls>
          <c:showLegendKey val="0"/>
          <c:showVal val="0"/>
          <c:showCatName val="0"/>
          <c:showSerName val="0"/>
          <c:showPercent val="0"/>
          <c:showBubbleSize val="0"/>
        </c:dLbls>
        <c:smooth val="0"/>
        <c:axId val="324665936"/>
        <c:axId val="324666496"/>
      </c:lineChart>
      <c:catAx>
        <c:axId val="324665936"/>
        <c:scaling>
          <c:orientation val="minMax"/>
        </c:scaling>
        <c:delete val="0"/>
        <c:axPos val="b"/>
        <c:numFmt formatCode="General" sourceLinked="1"/>
        <c:majorTickMark val="out"/>
        <c:minorTickMark val="none"/>
        <c:tickLblPos val="nextTo"/>
        <c:txPr>
          <a:bodyPr rot="2700000"/>
          <a:lstStyle/>
          <a:p>
            <a:pPr>
              <a:defRPr/>
            </a:pPr>
            <a:endParaRPr lang="en-US"/>
          </a:p>
        </c:txPr>
        <c:crossAx val="324666496"/>
        <c:crosses val="autoZero"/>
        <c:auto val="1"/>
        <c:lblAlgn val="ctr"/>
        <c:lblOffset val="100"/>
        <c:noMultiLvlLbl val="0"/>
      </c:catAx>
      <c:valAx>
        <c:axId val="324666496"/>
        <c:scaling>
          <c:orientation val="minMax"/>
        </c:scaling>
        <c:delete val="0"/>
        <c:axPos val="l"/>
        <c:majorGridlines/>
        <c:numFmt formatCode="0.0" sourceLinked="1"/>
        <c:majorTickMark val="out"/>
        <c:minorTickMark val="none"/>
        <c:tickLblPos val="nextTo"/>
        <c:crossAx val="324665936"/>
        <c:crosses val="autoZero"/>
        <c:crossBetween val="between"/>
      </c:valAx>
    </c:plotArea>
    <c:legend>
      <c:legendPos val="r"/>
      <c:layout>
        <c:manualLayout>
          <c:xMode val="edge"/>
          <c:yMode val="edge"/>
          <c:x val="0.69467284705965804"/>
          <c:y val="0.27633435958913433"/>
          <c:w val="0.27041103603603539"/>
          <c:h val="0.51214560094050765"/>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599440</xdr:colOff>
      <xdr:row>1</xdr:row>
      <xdr:rowOff>0</xdr:rowOff>
    </xdr:from>
    <xdr:to>
      <xdr:col>18</xdr:col>
      <xdr:colOff>599440</xdr:colOff>
      <xdr:row>13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xdr:row>
      <xdr:rowOff>0</xdr:rowOff>
    </xdr:from>
    <xdr:to>
      <xdr:col>25</xdr:col>
      <xdr:colOff>0</xdr:colOff>
      <xdr:row>13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10160</xdr:colOff>
      <xdr:row>13</xdr:row>
      <xdr:rowOff>10160</xdr:rowOff>
    </xdr:from>
    <xdr:to>
      <xdr:col>22</xdr:col>
      <xdr:colOff>10160</xdr:colOff>
      <xdr:row>25</xdr:row>
      <xdr:rowOff>10160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96"/>
  <sheetViews>
    <sheetView topLeftCell="A62" workbookViewId="0">
      <selection activeCell="A62" sqref="A1:XFD10485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9"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9"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9" s="3" customFormat="1">
      <c r="A67" s="56" t="s">
        <v>42</v>
      </c>
      <c r="B67" s="57" t="s">
        <v>21</v>
      </c>
      <c r="C67" s="58"/>
      <c r="D67" s="58"/>
      <c r="E67" s="40">
        <f t="shared" si="5"/>
        <v>0</v>
      </c>
      <c r="F67" s="2"/>
      <c r="G67" s="31"/>
      <c r="H67" s="31"/>
    </row>
    <row r="68" spans="1:9" s="3" customFormat="1" ht="14.4">
      <c r="A68" s="38" t="s">
        <v>43</v>
      </c>
      <c r="B68" s="36" t="s">
        <v>44</v>
      </c>
      <c r="C68" s="37">
        <f>C66-C67</f>
        <v>0</v>
      </c>
      <c r="D68" s="37">
        <f>D66-D67</f>
        <v>0</v>
      </c>
      <c r="E68" s="40">
        <f t="shared" si="5"/>
        <v>0</v>
      </c>
      <c r="F68" s="2"/>
      <c r="G68" s="70"/>
      <c r="H68" s="82"/>
    </row>
    <row r="69" spans="1:9" s="3" customFormat="1">
      <c r="A69" s="38"/>
      <c r="B69" s="36"/>
      <c r="C69" s="51"/>
      <c r="D69" s="51"/>
      <c r="E69" s="40"/>
      <c r="F69" s="2"/>
      <c r="G69" s="31"/>
      <c r="H69" s="31"/>
    </row>
    <row r="70" spans="1:9" s="3" customFormat="1" ht="14.4">
      <c r="A70" s="38" t="s">
        <v>45</v>
      </c>
      <c r="B70" s="36" t="s">
        <v>46</v>
      </c>
      <c r="C70" s="50">
        <f>C43+C50+C57+C59+C60+C68</f>
        <v>0</v>
      </c>
      <c r="D70" s="50">
        <f>D43+D50+D57+D59+D60+D68</f>
        <v>0</v>
      </c>
      <c r="E70" s="40">
        <f t="shared" si="5"/>
        <v>0</v>
      </c>
      <c r="F70" s="2"/>
      <c r="G70" s="83"/>
      <c r="H70" s="71"/>
    </row>
    <row r="71" spans="1:9" s="3" customFormat="1">
      <c r="A71" s="38"/>
      <c r="B71" s="84"/>
      <c r="C71" s="51"/>
      <c r="D71" s="51"/>
      <c r="E71" s="40"/>
      <c r="F71" s="2"/>
      <c r="G71" s="31"/>
      <c r="H71" s="31"/>
    </row>
    <row r="72" spans="1:9" s="3" customFormat="1" ht="14.4">
      <c r="A72" s="38" t="s">
        <v>47</v>
      </c>
      <c r="B72" s="36" t="s">
        <v>48</v>
      </c>
      <c r="C72" s="37"/>
      <c r="D72" s="37"/>
      <c r="E72" s="40">
        <f t="shared" si="5"/>
        <v>0</v>
      </c>
      <c r="F72" s="27"/>
      <c r="G72" s="85"/>
      <c r="H72" s="86"/>
    </row>
    <row r="73" spans="1:9" s="3" customFormat="1">
      <c r="A73" s="38"/>
      <c r="B73" s="84"/>
      <c r="C73" s="51"/>
      <c r="D73" s="51"/>
      <c r="E73" s="40"/>
      <c r="F73" s="2"/>
      <c r="G73" s="31"/>
      <c r="H73" s="31"/>
      <c r="I73" s="31"/>
    </row>
    <row r="74" spans="1:9" s="3" customFormat="1">
      <c r="A74" s="38" t="s">
        <v>49</v>
      </c>
      <c r="B74" s="36" t="s">
        <v>50</v>
      </c>
      <c r="C74" s="40">
        <f>C70+C72</f>
        <v>0</v>
      </c>
      <c r="D74" s="40">
        <f>D70+D72</f>
        <v>0</v>
      </c>
      <c r="E74" s="40">
        <f>D74+C74</f>
        <v>0</v>
      </c>
      <c r="F74" s="2"/>
      <c r="G74" s="31"/>
      <c r="H74" s="31"/>
      <c r="I74" s="31"/>
    </row>
    <row r="75" spans="1:9" s="3" customFormat="1">
      <c r="A75" s="38"/>
      <c r="B75" s="36" t="s">
        <v>94</v>
      </c>
      <c r="C75" s="51"/>
      <c r="D75" s="51"/>
      <c r="E75" s="40">
        <f>D75+C75</f>
        <v>0</v>
      </c>
      <c r="F75" s="2"/>
      <c r="G75" s="31"/>
      <c r="H75" s="31"/>
      <c r="I75" s="31"/>
    </row>
    <row r="76" spans="1:9" s="3" customFormat="1" ht="13.8" thickBot="1">
      <c r="A76" s="87" t="s">
        <v>51</v>
      </c>
      <c r="B76" s="88" t="s">
        <v>64</v>
      </c>
      <c r="C76" s="89"/>
      <c r="D76" s="89"/>
      <c r="E76" s="40">
        <f>D76+C76</f>
        <v>0</v>
      </c>
      <c r="F76" s="2"/>
      <c r="G76" s="31"/>
      <c r="H76" s="31"/>
      <c r="I76" s="31"/>
    </row>
    <row r="77" spans="1:9" s="3" customFormat="1" ht="30.75" customHeight="1">
      <c r="A77" s="326" t="s">
        <v>56</v>
      </c>
      <c r="B77" s="327"/>
      <c r="C77" s="90">
        <f>C6+C33-C67-C74</f>
        <v>0</v>
      </c>
      <c r="D77" s="90">
        <f>D6+D33-D67-D74</f>
        <v>0</v>
      </c>
      <c r="E77" s="91">
        <f>(E6+E33)-(E67+E74)</f>
        <v>0</v>
      </c>
      <c r="F77" s="2"/>
      <c r="G77" s="31"/>
      <c r="H77" s="31"/>
      <c r="I77" s="31"/>
    </row>
    <row r="78" spans="1:9" s="3" customFormat="1" ht="16.2" customHeight="1">
      <c r="A78" s="92"/>
      <c r="B78" s="20" t="s">
        <v>67</v>
      </c>
      <c r="C78" s="93" t="e">
        <f>(C43+C57+C59+C60+C50)/(C43+C57+C59+C68+C60+C50)</f>
        <v>#DIV/0!</v>
      </c>
      <c r="D78" s="93" t="e">
        <f t="shared" ref="D78:E78" si="35">(D43+D57+D59+D60+D50)/(D43+D57+D59+D68+D60+D50)</f>
        <v>#DIV/0!</v>
      </c>
      <c r="E78" s="93" t="e">
        <f t="shared" si="35"/>
        <v>#DIV/0!</v>
      </c>
      <c r="F78" s="94"/>
      <c r="G78" s="31"/>
      <c r="H78" s="31"/>
      <c r="I78" s="31"/>
    </row>
    <row r="79" spans="1:9" s="3" customFormat="1" ht="16.2" customHeight="1">
      <c r="A79" s="92"/>
      <c r="B79" s="20" t="s">
        <v>68</v>
      </c>
      <c r="C79" s="93" t="e">
        <f>(C43+C57+C59+C60+C50)/(C43+C57+C59+C68+C72+C67+C60+C50)</f>
        <v>#DIV/0!</v>
      </c>
      <c r="D79" s="93" t="e">
        <f t="shared" ref="D79:E79" si="36">(D43+D57+D59+D60+D50)/(D43+D57+D59+D68+D72+D67+D60+D50)</f>
        <v>#DIV/0!</v>
      </c>
      <c r="E79" s="93" t="e">
        <f t="shared" si="36"/>
        <v>#DIV/0!</v>
      </c>
      <c r="F79" s="2"/>
      <c r="G79" s="31"/>
      <c r="H79" s="31"/>
      <c r="I79" s="31"/>
    </row>
    <row r="80" spans="1:9" ht="16.2" customHeight="1">
      <c r="A80" s="92"/>
      <c r="B80" s="20" t="s">
        <v>70</v>
      </c>
      <c r="C80" s="93" t="e">
        <f>C59/C35</f>
        <v>#DIV/0!</v>
      </c>
      <c r="D80" s="93" t="e">
        <f t="shared" ref="D80:E80" si="37">D59/D35</f>
        <v>#DIV/0!</v>
      </c>
      <c r="E80" s="93" t="e">
        <f t="shared" si="37"/>
        <v>#DIV/0!</v>
      </c>
    </row>
    <row r="81" spans="1:11" ht="16.2" customHeight="1">
      <c r="A81" s="92"/>
      <c r="B81" s="20" t="s">
        <v>69</v>
      </c>
      <c r="C81" s="93" t="e">
        <f>D66/E66</f>
        <v>#DIV/0!</v>
      </c>
      <c r="D81" s="93"/>
      <c r="E81" s="93"/>
    </row>
    <row r="82" spans="1:11" ht="16.2" customHeight="1">
      <c r="A82" s="92"/>
      <c r="B82" s="20" t="s">
        <v>89</v>
      </c>
      <c r="C82" s="95" t="e">
        <f>C20/C35</f>
        <v>#DIV/0!</v>
      </c>
      <c r="D82" s="95" t="e">
        <f t="shared" ref="D82:E82" si="38">D20/D35</f>
        <v>#DIV/0!</v>
      </c>
      <c r="E82" s="95" t="e">
        <f t="shared" si="38"/>
        <v>#DIV/0!</v>
      </c>
    </row>
    <row r="83" spans="1:11" ht="16.2" customHeight="1">
      <c r="A83" s="92"/>
      <c r="B83" s="20" t="s">
        <v>95</v>
      </c>
      <c r="C83" s="95" t="e">
        <f>(C43+C50+C57+C59+C60)/(C6+C33)</f>
        <v>#DIV/0!</v>
      </c>
      <c r="D83" s="95" t="e">
        <f t="shared" ref="D83:E83" si="39">(D43+D50+D57+D59+D60)/(D6+D33)</f>
        <v>#DIV/0!</v>
      </c>
      <c r="E83" s="95" t="e">
        <f t="shared" si="39"/>
        <v>#DIV/0!</v>
      </c>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96"/>
  <sheetViews>
    <sheetView workbookViewId="0">
      <selection sqref="A1:XFD10485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t="s">
        <v>505</v>
      </c>
      <c r="D1" s="14"/>
      <c r="E1" s="14"/>
      <c r="F1" s="2" t="s">
        <v>91</v>
      </c>
      <c r="G1" s="25"/>
      <c r="H1" s="26"/>
      <c r="I1" s="26"/>
    </row>
    <row r="2" spans="1:9" s="3" customFormat="1" ht="15.6">
      <c r="A2" s="14"/>
      <c r="B2" s="24" t="s">
        <v>92</v>
      </c>
      <c r="C2" s="14" t="s">
        <v>507</v>
      </c>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97</v>
      </c>
      <c r="D6" s="39">
        <v>280</v>
      </c>
      <c r="E6" s="40">
        <v>377</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1443</v>
      </c>
      <c r="D10" s="47">
        <v>5966</v>
      </c>
      <c r="E10" s="40">
        <v>7409</v>
      </c>
      <c r="F10" s="48">
        <v>0.51152073732718895</v>
      </c>
      <c r="G10" s="48">
        <v>0.74001488464400889</v>
      </c>
      <c r="H10" s="48">
        <v>0.68078654782688597</v>
      </c>
      <c r="I10" s="29"/>
    </row>
    <row r="11" spans="1:9" s="3" customFormat="1">
      <c r="A11" s="38"/>
      <c r="B11" s="46" t="s">
        <v>7</v>
      </c>
      <c r="C11" s="47">
        <v>538</v>
      </c>
      <c r="D11" s="47">
        <v>806</v>
      </c>
      <c r="E11" s="40">
        <v>1344</v>
      </c>
      <c r="F11" s="48">
        <v>0.19071251329315844</v>
      </c>
      <c r="G11" s="48">
        <v>9.9975192259985121E-2</v>
      </c>
      <c r="H11" s="48">
        <v>0.12349535973536709</v>
      </c>
      <c r="I11" s="31"/>
    </row>
    <row r="12" spans="1:9" s="3" customFormat="1">
      <c r="A12" s="38"/>
      <c r="B12" s="46" t="s">
        <v>8</v>
      </c>
      <c r="C12" s="47">
        <v>284</v>
      </c>
      <c r="D12" s="47">
        <v>403</v>
      </c>
      <c r="E12" s="40">
        <v>687</v>
      </c>
      <c r="F12" s="48">
        <v>0.10067352002835873</v>
      </c>
      <c r="G12" s="48">
        <v>4.9987596129992561E-2</v>
      </c>
      <c r="H12" s="48">
        <v>6.3125976293301481E-2</v>
      </c>
      <c r="I12" s="31"/>
    </row>
    <row r="13" spans="1:9" s="3" customFormat="1">
      <c r="A13" s="38"/>
      <c r="B13" s="46" t="s">
        <v>9</v>
      </c>
      <c r="C13" s="47">
        <v>556</v>
      </c>
      <c r="D13" s="47">
        <v>887</v>
      </c>
      <c r="E13" s="40">
        <v>1443</v>
      </c>
      <c r="F13" s="48">
        <v>0.19709322935129386</v>
      </c>
      <c r="G13" s="48">
        <v>0.1100223269660134</v>
      </c>
      <c r="H13" s="48">
        <v>0.13259211614444547</v>
      </c>
      <c r="I13" s="31"/>
    </row>
    <row r="14" spans="1:9" s="3" customFormat="1">
      <c r="A14" s="38" t="s">
        <v>10</v>
      </c>
      <c r="B14" s="49" t="s">
        <v>11</v>
      </c>
      <c r="C14" s="50">
        <v>2821</v>
      </c>
      <c r="D14" s="50">
        <v>8062</v>
      </c>
      <c r="E14" s="40">
        <v>10883</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v>0</v>
      </c>
      <c r="F16" s="48" t="e">
        <v>#DIV/0!</v>
      </c>
      <c r="G16" s="48" t="e">
        <v>#DIV/0!</v>
      </c>
      <c r="H16" s="48" t="e">
        <v>#DIV/0!</v>
      </c>
      <c r="I16" s="31"/>
    </row>
    <row r="17" spans="1:9" s="3" customFormat="1">
      <c r="A17" s="38"/>
      <c r="B17" s="46" t="s">
        <v>7</v>
      </c>
      <c r="C17" s="51"/>
      <c r="D17" s="51"/>
      <c r="E17" s="40">
        <v>0</v>
      </c>
      <c r="F17" s="48" t="e">
        <v>#DIV/0!</v>
      </c>
      <c r="G17" s="48" t="e">
        <v>#DIV/0!</v>
      </c>
      <c r="H17" s="48" t="e">
        <v>#DIV/0!</v>
      </c>
      <c r="I17" s="31"/>
    </row>
    <row r="18" spans="1:9" s="3" customFormat="1" ht="15.6">
      <c r="A18" s="38"/>
      <c r="B18" s="46" t="s">
        <v>8</v>
      </c>
      <c r="C18" s="51"/>
      <c r="D18" s="51"/>
      <c r="E18" s="40">
        <v>0</v>
      </c>
      <c r="F18" s="48" t="e">
        <v>#DIV/0!</v>
      </c>
      <c r="G18" s="48" t="e">
        <v>#DIV/0!</v>
      </c>
      <c r="H18" s="48" t="e">
        <v>#DIV/0!</v>
      </c>
      <c r="I18" s="52"/>
    </row>
    <row r="19" spans="1:9" s="3" customFormat="1">
      <c r="A19" s="38"/>
      <c r="B19" s="46" t="s">
        <v>9</v>
      </c>
      <c r="C19" s="51"/>
      <c r="D19" s="51"/>
      <c r="E19" s="40">
        <v>0</v>
      </c>
      <c r="F19" s="48" t="e">
        <v>#DIV/0!</v>
      </c>
      <c r="G19" s="48" t="e">
        <v>#DIV/0!</v>
      </c>
      <c r="H19" s="53" t="e">
        <v>#DIV/0!</v>
      </c>
      <c r="I19" s="31"/>
    </row>
    <row r="20" spans="1:9" s="3" customFormat="1">
      <c r="A20" s="38" t="s">
        <v>12</v>
      </c>
      <c r="B20" s="49" t="s">
        <v>13</v>
      </c>
      <c r="C20" s="40">
        <v>0</v>
      </c>
      <c r="D20" s="40">
        <v>0</v>
      </c>
      <c r="E20" s="40">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v>445</v>
      </c>
      <c r="D22" s="54">
        <v>35</v>
      </c>
      <c r="E22" s="40">
        <v>480</v>
      </c>
      <c r="F22" s="48">
        <v>0.90080971659919029</v>
      </c>
      <c r="G22" s="48">
        <v>0.5</v>
      </c>
      <c r="H22" s="48">
        <v>0.85106382978723405</v>
      </c>
      <c r="I22" s="52"/>
    </row>
    <row r="23" spans="1:9" s="3" customFormat="1">
      <c r="A23" s="38"/>
      <c r="B23" s="46" t="s">
        <v>7</v>
      </c>
      <c r="C23" s="54">
        <v>49</v>
      </c>
      <c r="D23" s="54">
        <v>35</v>
      </c>
      <c r="E23" s="40">
        <v>84</v>
      </c>
      <c r="F23" s="48">
        <v>9.9190283400809723E-2</v>
      </c>
      <c r="G23" s="48">
        <v>0.5</v>
      </c>
      <c r="H23" s="48">
        <v>0.14893617021276595</v>
      </c>
      <c r="I23" s="31"/>
    </row>
    <row r="24" spans="1:9" s="3" customFormat="1">
      <c r="A24" s="38"/>
      <c r="B24" s="46" t="s">
        <v>8</v>
      </c>
      <c r="C24" s="54">
        <v>0</v>
      </c>
      <c r="D24" s="54">
        <v>0</v>
      </c>
      <c r="E24" s="40">
        <v>0</v>
      </c>
      <c r="F24" s="48">
        <v>0</v>
      </c>
      <c r="G24" s="48">
        <v>0</v>
      </c>
      <c r="H24" s="48">
        <v>0</v>
      </c>
      <c r="I24" s="31"/>
    </row>
    <row r="25" spans="1:9" s="3" customFormat="1">
      <c r="A25" s="38"/>
      <c r="B25" s="46" t="s">
        <v>9</v>
      </c>
      <c r="C25" s="54">
        <v>0</v>
      </c>
      <c r="D25" s="54">
        <v>0</v>
      </c>
      <c r="E25" s="40">
        <v>0</v>
      </c>
      <c r="F25" s="48">
        <v>0</v>
      </c>
      <c r="G25" s="48">
        <v>0</v>
      </c>
      <c r="H25" s="53">
        <v>0</v>
      </c>
      <c r="I25" s="31"/>
    </row>
    <row r="26" spans="1:9" s="3" customFormat="1">
      <c r="A26" s="38" t="s">
        <v>14</v>
      </c>
      <c r="B26" s="49" t="s">
        <v>15</v>
      </c>
      <c r="C26" s="40">
        <v>494</v>
      </c>
      <c r="D26" s="40">
        <v>70</v>
      </c>
      <c r="E26" s="40">
        <v>564</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v>0</v>
      </c>
      <c r="F28" s="48">
        <v>0</v>
      </c>
      <c r="G28" s="48">
        <v>0</v>
      </c>
      <c r="H28" s="48">
        <v>0</v>
      </c>
      <c r="I28" s="31"/>
    </row>
    <row r="29" spans="1:9" s="3" customFormat="1" ht="15.6">
      <c r="A29" s="38"/>
      <c r="B29" s="46" t="s">
        <v>7</v>
      </c>
      <c r="C29" s="51"/>
      <c r="D29" s="51"/>
      <c r="E29" s="40">
        <v>0</v>
      </c>
      <c r="F29" s="48">
        <v>0</v>
      </c>
      <c r="G29" s="48">
        <v>0</v>
      </c>
      <c r="H29" s="48">
        <v>0</v>
      </c>
      <c r="I29" s="29"/>
    </row>
    <row r="30" spans="1:9" s="3" customFormat="1">
      <c r="A30" s="38"/>
      <c r="B30" s="46" t="s">
        <v>8</v>
      </c>
      <c r="C30" s="51"/>
      <c r="D30" s="51"/>
      <c r="E30" s="40">
        <v>0</v>
      </c>
      <c r="F30" s="48">
        <v>0</v>
      </c>
      <c r="G30" s="48">
        <v>0</v>
      </c>
      <c r="H30" s="48">
        <v>0</v>
      </c>
      <c r="I30" s="31"/>
    </row>
    <row r="31" spans="1:9" s="3" customFormat="1" ht="15.6">
      <c r="A31" s="38"/>
      <c r="B31" s="46" t="s">
        <v>9</v>
      </c>
      <c r="C31" s="51">
        <v>171</v>
      </c>
      <c r="D31" s="51">
        <v>176</v>
      </c>
      <c r="E31" s="40">
        <v>347</v>
      </c>
      <c r="F31" s="48">
        <v>1</v>
      </c>
      <c r="G31" s="48">
        <v>1</v>
      </c>
      <c r="H31" s="53">
        <v>1</v>
      </c>
      <c r="I31" s="29"/>
    </row>
    <row r="32" spans="1:9" s="3" customFormat="1">
      <c r="A32" s="38" t="s">
        <v>17</v>
      </c>
      <c r="B32" s="49" t="s">
        <v>18</v>
      </c>
      <c r="C32" s="40">
        <v>171</v>
      </c>
      <c r="D32" s="40">
        <v>176</v>
      </c>
      <c r="E32" s="40">
        <v>347</v>
      </c>
      <c r="F32" s="2"/>
      <c r="G32" s="31"/>
      <c r="H32" s="31"/>
      <c r="I32" s="31"/>
    </row>
    <row r="33" spans="1:9" s="3" customFormat="1">
      <c r="A33" s="38" t="s">
        <v>19</v>
      </c>
      <c r="B33" s="55" t="s">
        <v>508</v>
      </c>
      <c r="C33" s="37">
        <v>3486</v>
      </c>
      <c r="D33" s="37">
        <v>8308</v>
      </c>
      <c r="E33" s="40">
        <v>11794</v>
      </c>
      <c r="F33" s="27"/>
      <c r="G33" s="31"/>
      <c r="H33" s="31"/>
      <c r="I33" s="31"/>
    </row>
    <row r="34" spans="1:9" s="3" customFormat="1" ht="15.6">
      <c r="A34" s="56" t="s">
        <v>20</v>
      </c>
      <c r="B34" s="57" t="s">
        <v>21</v>
      </c>
      <c r="C34" s="58">
        <v>171</v>
      </c>
      <c r="D34" s="58">
        <v>176</v>
      </c>
      <c r="E34" s="40">
        <v>347</v>
      </c>
      <c r="F34" s="27"/>
      <c r="G34" s="41"/>
      <c r="H34" s="59"/>
      <c r="I34" s="41"/>
    </row>
    <row r="35" spans="1:9" s="3" customFormat="1" ht="15.6">
      <c r="A35" s="38" t="s">
        <v>22</v>
      </c>
      <c r="B35" s="36" t="s">
        <v>114</v>
      </c>
      <c r="C35" s="37">
        <v>3315</v>
      </c>
      <c r="D35" s="37">
        <v>8132</v>
      </c>
      <c r="E35" s="40">
        <v>11447</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509</v>
      </c>
      <c r="C38" s="51"/>
      <c r="D38" s="51"/>
      <c r="E38" s="40"/>
      <c r="F38" s="27"/>
      <c r="G38" s="29"/>
      <c r="H38" s="41"/>
      <c r="I38" s="41"/>
    </row>
    <row r="39" spans="1:9" s="3" customFormat="1">
      <c r="A39" s="38"/>
      <c r="B39" s="46" t="s">
        <v>6</v>
      </c>
      <c r="C39" s="66">
        <v>1214</v>
      </c>
      <c r="D39" s="66">
        <v>3328</v>
      </c>
      <c r="E39" s="40">
        <v>4542</v>
      </c>
      <c r="F39" s="48">
        <v>0.66050054406964087</v>
      </c>
      <c r="G39" s="48">
        <v>0.85006385696040865</v>
      </c>
      <c r="H39" s="48">
        <v>0.78950112984529808</v>
      </c>
      <c r="I39" s="31"/>
    </row>
    <row r="40" spans="1:9" s="3" customFormat="1">
      <c r="A40" s="38"/>
      <c r="B40" s="46" t="s">
        <v>7</v>
      </c>
      <c r="C40" s="66">
        <v>588</v>
      </c>
      <c r="D40" s="66">
        <v>431</v>
      </c>
      <c r="E40" s="40">
        <v>1019</v>
      </c>
      <c r="F40" s="48">
        <v>0.31991294885745375</v>
      </c>
      <c r="G40" s="48">
        <v>0.11008939974457216</v>
      </c>
      <c r="H40" s="48">
        <v>0.1771249782722058</v>
      </c>
      <c r="I40" s="31"/>
    </row>
    <row r="41" spans="1:9" s="3" customFormat="1">
      <c r="A41" s="38"/>
      <c r="B41" s="46" t="s">
        <v>8</v>
      </c>
      <c r="C41" s="66">
        <v>18</v>
      </c>
      <c r="D41" s="66">
        <v>78</v>
      </c>
      <c r="E41" s="40">
        <v>96</v>
      </c>
      <c r="F41" s="48">
        <v>9.7932535364526653E-3</v>
      </c>
      <c r="G41" s="48">
        <v>1.9923371647509579E-2</v>
      </c>
      <c r="H41" s="48">
        <v>1.6686945941248043E-2</v>
      </c>
      <c r="I41" s="31"/>
    </row>
    <row r="42" spans="1:9" s="3" customFormat="1">
      <c r="A42" s="38"/>
      <c r="B42" s="46" t="s">
        <v>9</v>
      </c>
      <c r="C42" s="66">
        <v>18</v>
      </c>
      <c r="D42" s="66">
        <v>78</v>
      </c>
      <c r="E42" s="40">
        <v>96</v>
      </c>
      <c r="F42" s="48">
        <v>9.7932535364526653E-3</v>
      </c>
      <c r="G42" s="48">
        <v>1.9923371647509579E-2</v>
      </c>
      <c r="H42" s="53">
        <v>1.6686945941248043E-2</v>
      </c>
      <c r="I42" s="31"/>
    </row>
    <row r="43" spans="1:9" s="3" customFormat="1">
      <c r="A43" s="38" t="s">
        <v>25</v>
      </c>
      <c r="B43" s="49" t="s">
        <v>26</v>
      </c>
      <c r="C43" s="37">
        <v>1838</v>
      </c>
      <c r="D43" s="37">
        <v>3915</v>
      </c>
      <c r="E43" s="40">
        <v>5753</v>
      </c>
      <c r="F43" s="48"/>
      <c r="G43" s="48"/>
      <c r="H43" s="48"/>
      <c r="I43" s="31"/>
    </row>
    <row r="44" spans="1:9" s="3" customFormat="1">
      <c r="A44" s="38"/>
      <c r="B44" s="36"/>
      <c r="C44" s="51"/>
      <c r="D44" s="51"/>
      <c r="E44" s="40"/>
      <c r="F44" s="2"/>
      <c r="G44" s="31"/>
      <c r="H44" s="31"/>
      <c r="I44" s="31"/>
    </row>
    <row r="45" spans="1:9" s="3" customFormat="1">
      <c r="A45" s="38"/>
      <c r="B45" s="36" t="s">
        <v>510</v>
      </c>
      <c r="C45" s="51"/>
      <c r="D45" s="51"/>
      <c r="E45" s="40"/>
      <c r="F45" s="2"/>
      <c r="G45" s="31"/>
      <c r="H45" s="31"/>
      <c r="I45" s="31"/>
    </row>
    <row r="46" spans="1:9" s="3" customFormat="1">
      <c r="A46" s="38"/>
      <c r="B46" s="46" t="s">
        <v>6</v>
      </c>
      <c r="C46" s="67"/>
      <c r="D46" s="67"/>
      <c r="E46" s="40">
        <v>0</v>
      </c>
      <c r="F46" s="48" t="e">
        <v>#DIV/0!</v>
      </c>
      <c r="G46" s="48" t="e">
        <v>#DIV/0!</v>
      </c>
      <c r="H46" s="48" t="e">
        <v>#DIV/0!</v>
      </c>
      <c r="I46" s="31"/>
    </row>
    <row r="47" spans="1:9" s="3" customFormat="1">
      <c r="A47" s="38"/>
      <c r="B47" s="46" t="s">
        <v>7</v>
      </c>
      <c r="C47" s="67"/>
      <c r="D47" s="67"/>
      <c r="E47" s="40">
        <v>0</v>
      </c>
      <c r="F47" s="48" t="e">
        <v>#DIV/0!</v>
      </c>
      <c r="G47" s="48" t="e">
        <v>#DIV/0!</v>
      </c>
      <c r="H47" s="48" t="e">
        <v>#DIV/0!</v>
      </c>
      <c r="I47" s="31"/>
    </row>
    <row r="48" spans="1:9" s="3" customFormat="1">
      <c r="A48" s="38"/>
      <c r="B48" s="46" t="s">
        <v>8</v>
      </c>
      <c r="C48" s="67"/>
      <c r="D48" s="67"/>
      <c r="E48" s="40">
        <v>0</v>
      </c>
      <c r="F48" s="48" t="e">
        <v>#DIV/0!</v>
      </c>
      <c r="G48" s="48" t="e">
        <v>#DIV/0!</v>
      </c>
      <c r="H48" s="48" t="e">
        <v>#DIV/0!</v>
      </c>
      <c r="I48" s="31"/>
    </row>
    <row r="49" spans="1:9" s="3" customFormat="1" ht="14.4">
      <c r="A49" s="38"/>
      <c r="B49" s="46" t="s">
        <v>9</v>
      </c>
      <c r="C49" s="67"/>
      <c r="D49" s="67"/>
      <c r="E49" s="40">
        <v>0</v>
      </c>
      <c r="F49" s="48" t="e">
        <v>#DIV/0!</v>
      </c>
      <c r="G49" s="48" t="e">
        <v>#DIV/0!</v>
      </c>
      <c r="H49" s="53" t="e">
        <v>#DIV/0!</v>
      </c>
      <c r="I49" s="68"/>
    </row>
    <row r="50" spans="1:9" s="3" customFormat="1">
      <c r="A50" s="38" t="s">
        <v>27</v>
      </c>
      <c r="B50" s="36" t="s">
        <v>511</v>
      </c>
      <c r="C50" s="37">
        <v>0</v>
      </c>
      <c r="D50" s="37">
        <v>0</v>
      </c>
      <c r="E50" s="40">
        <v>0</v>
      </c>
      <c r="F50" s="14"/>
      <c r="G50" s="14"/>
      <c r="H50" s="14"/>
      <c r="I50" s="31"/>
    </row>
    <row r="51" spans="1:9" s="3" customFormat="1" ht="14.4">
      <c r="A51" s="38"/>
      <c r="B51" s="36"/>
      <c r="C51" s="51"/>
      <c r="D51" s="51"/>
      <c r="E51" s="40"/>
      <c r="F51" s="27"/>
      <c r="G51" s="68"/>
      <c r="H51" s="69"/>
      <c r="I51" s="70"/>
    </row>
    <row r="52" spans="1:9" s="3" customFormat="1" ht="15.6">
      <c r="A52" s="38"/>
      <c r="B52" s="36" t="s">
        <v>512</v>
      </c>
      <c r="C52" s="51"/>
      <c r="D52" s="51"/>
      <c r="E52" s="40"/>
      <c r="F52" s="2"/>
      <c r="G52" s="71"/>
      <c r="H52" s="70"/>
      <c r="I52" s="72"/>
    </row>
    <row r="53" spans="1:9" s="3" customFormat="1" ht="14.4">
      <c r="A53" s="38"/>
      <c r="B53" s="46" t="s">
        <v>6</v>
      </c>
      <c r="C53" s="73">
        <v>11</v>
      </c>
      <c r="D53" s="73">
        <v>0</v>
      </c>
      <c r="E53" s="40">
        <v>11</v>
      </c>
      <c r="F53" s="48">
        <v>0.19642857142857142</v>
      </c>
      <c r="G53" s="48">
        <v>0</v>
      </c>
      <c r="H53" s="48">
        <v>0.171875</v>
      </c>
      <c r="I53" s="68"/>
    </row>
    <row r="54" spans="1:9" s="3" customFormat="1">
      <c r="A54" s="38"/>
      <c r="B54" s="46" t="s">
        <v>7</v>
      </c>
      <c r="C54" s="51">
        <v>27</v>
      </c>
      <c r="D54" s="51">
        <v>4</v>
      </c>
      <c r="E54" s="40">
        <v>31</v>
      </c>
      <c r="F54" s="48">
        <v>0.48214285714285715</v>
      </c>
      <c r="G54" s="48">
        <v>0.5</v>
      </c>
      <c r="H54" s="48">
        <v>0.484375</v>
      </c>
      <c r="I54" s="31"/>
    </row>
    <row r="55" spans="1:9" s="3" customFormat="1">
      <c r="A55" s="38"/>
      <c r="B55" s="46" t="s">
        <v>8</v>
      </c>
      <c r="C55" s="51">
        <v>18</v>
      </c>
      <c r="D55" s="51">
        <v>4</v>
      </c>
      <c r="E55" s="40">
        <v>22</v>
      </c>
      <c r="F55" s="48">
        <v>0.32142857142857145</v>
      </c>
      <c r="G55" s="48">
        <v>0.5</v>
      </c>
      <c r="H55" s="48">
        <v>0.34375</v>
      </c>
      <c r="I55" s="74"/>
    </row>
    <row r="56" spans="1:9" s="3" customFormat="1">
      <c r="A56" s="38"/>
      <c r="B56" s="46" t="s">
        <v>9</v>
      </c>
      <c r="C56" s="75">
        <v>0</v>
      </c>
      <c r="D56" s="75">
        <v>0</v>
      </c>
      <c r="E56" s="40">
        <v>0</v>
      </c>
      <c r="F56" s="48">
        <v>0</v>
      </c>
      <c r="G56" s="48">
        <v>0</v>
      </c>
      <c r="H56" s="53">
        <v>0</v>
      </c>
      <c r="I56" s="31"/>
    </row>
    <row r="57" spans="1:9" s="3" customFormat="1">
      <c r="A57" s="38" t="s">
        <v>29</v>
      </c>
      <c r="B57" s="36" t="s">
        <v>513</v>
      </c>
      <c r="C57" s="37">
        <v>56</v>
      </c>
      <c r="D57" s="37">
        <v>8</v>
      </c>
      <c r="E57" s="40">
        <v>64</v>
      </c>
      <c r="F57" s="14"/>
      <c r="G57" s="14"/>
      <c r="H57" s="14"/>
      <c r="I57" s="31"/>
    </row>
    <row r="58" spans="1:9" s="3" customFormat="1">
      <c r="A58" s="38"/>
      <c r="B58" s="36"/>
      <c r="C58" s="51"/>
      <c r="D58" s="51"/>
      <c r="E58" s="40"/>
      <c r="F58" s="2"/>
      <c r="G58" s="31"/>
      <c r="H58" s="31"/>
      <c r="I58" s="31"/>
    </row>
    <row r="59" spans="1:9" s="3" customFormat="1">
      <c r="A59" s="76" t="s">
        <v>72</v>
      </c>
      <c r="B59" s="36" t="s">
        <v>31</v>
      </c>
      <c r="C59" s="77">
        <v>210</v>
      </c>
      <c r="D59" s="77">
        <v>431</v>
      </c>
      <c r="E59" s="40">
        <v>641</v>
      </c>
      <c r="F59" s="2"/>
      <c r="G59" s="31"/>
      <c r="H59" s="31"/>
      <c r="I59" s="31"/>
    </row>
    <row r="60" spans="1:9" s="3" customFormat="1">
      <c r="A60" s="76" t="s">
        <v>73</v>
      </c>
      <c r="B60" s="78" t="s">
        <v>71</v>
      </c>
      <c r="C60" s="79"/>
      <c r="D60" s="79"/>
      <c r="E60" s="40">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514</v>
      </c>
      <c r="C62" s="81">
        <v>9</v>
      </c>
      <c r="D62" s="81">
        <v>376</v>
      </c>
      <c r="E62" s="40">
        <v>385</v>
      </c>
      <c r="F62" s="48">
        <v>6.5645514223194746E-3</v>
      </c>
      <c r="G62" s="48">
        <v>9.7258147956544236E-2</v>
      </c>
      <c r="H62" s="48">
        <v>7.3515371395837317E-2</v>
      </c>
      <c r="I62" s="71"/>
    </row>
    <row r="63" spans="1:9" s="3" customFormat="1">
      <c r="A63" s="38" t="s">
        <v>35</v>
      </c>
      <c r="B63" s="80" t="s">
        <v>515</v>
      </c>
      <c r="C63" s="81">
        <v>209</v>
      </c>
      <c r="D63" s="81">
        <v>2005</v>
      </c>
      <c r="E63" s="40">
        <v>2214</v>
      </c>
      <c r="F63" s="48">
        <v>0.15244347191830782</v>
      </c>
      <c r="G63" s="48">
        <v>0.51862390067252973</v>
      </c>
      <c r="H63" s="48">
        <v>0.42276112278021766</v>
      </c>
      <c r="I63" s="31"/>
    </row>
    <row r="64" spans="1:9" s="3" customFormat="1">
      <c r="A64" s="38" t="s">
        <v>37</v>
      </c>
      <c r="B64" s="80" t="s">
        <v>516</v>
      </c>
      <c r="C64" s="81">
        <v>20</v>
      </c>
      <c r="D64" s="81">
        <v>339</v>
      </c>
      <c r="E64" s="40">
        <v>359</v>
      </c>
      <c r="F64" s="48">
        <v>1.4587892049598834E-2</v>
      </c>
      <c r="G64" s="48">
        <v>8.7687532333160886E-2</v>
      </c>
      <c r="H64" s="48">
        <v>6.855069696391064E-2</v>
      </c>
    </row>
    <row r="65" spans="1:9" s="3" customFormat="1">
      <c r="A65" s="38" t="s">
        <v>39</v>
      </c>
      <c r="B65" s="80" t="s">
        <v>517</v>
      </c>
      <c r="C65" s="81">
        <v>1133</v>
      </c>
      <c r="D65" s="81">
        <v>1146</v>
      </c>
      <c r="E65" s="40">
        <v>2279</v>
      </c>
      <c r="F65" s="48">
        <v>0.82640408460977388</v>
      </c>
      <c r="G65" s="48">
        <v>0.29643041903776512</v>
      </c>
      <c r="H65" s="53">
        <v>0.43517280886003434</v>
      </c>
    </row>
    <row r="66" spans="1:9" s="3" customFormat="1">
      <c r="A66" s="38" t="s">
        <v>41</v>
      </c>
      <c r="B66" s="55" t="s">
        <v>518</v>
      </c>
      <c r="C66" s="37">
        <v>1371</v>
      </c>
      <c r="D66" s="37">
        <v>3866</v>
      </c>
      <c r="E66" s="40">
        <v>5237</v>
      </c>
      <c r="F66" s="48">
        <v>0.39328743545611017</v>
      </c>
      <c r="G66" s="48">
        <v>0.46533461723639863</v>
      </c>
      <c r="H66" s="48">
        <v>0.44403934203832457</v>
      </c>
    </row>
    <row r="67" spans="1:9" s="3" customFormat="1">
      <c r="A67" s="56" t="s">
        <v>42</v>
      </c>
      <c r="B67" s="57" t="s">
        <v>21</v>
      </c>
      <c r="C67" s="58">
        <v>171</v>
      </c>
      <c r="D67" s="58">
        <v>176</v>
      </c>
      <c r="E67" s="40">
        <v>347</v>
      </c>
      <c r="F67" s="2"/>
      <c r="G67" s="31"/>
      <c r="H67" s="31"/>
    </row>
    <row r="68" spans="1:9" s="3" customFormat="1" ht="14.4">
      <c r="A68" s="38" t="s">
        <v>43</v>
      </c>
      <c r="B68" s="36" t="s">
        <v>44</v>
      </c>
      <c r="C68" s="37">
        <v>1200</v>
      </c>
      <c r="D68" s="37">
        <v>3690</v>
      </c>
      <c r="E68" s="40">
        <v>4890</v>
      </c>
      <c r="F68" s="2"/>
      <c r="G68" s="70"/>
      <c r="H68" s="82"/>
    </row>
    <row r="69" spans="1:9" s="3" customFormat="1">
      <c r="A69" s="38"/>
      <c r="B69" s="36"/>
      <c r="C69" s="51"/>
      <c r="D69" s="51"/>
      <c r="E69" s="40"/>
      <c r="F69" s="2"/>
      <c r="G69" s="31"/>
      <c r="H69" s="31"/>
    </row>
    <row r="70" spans="1:9" s="3" customFormat="1" ht="14.4">
      <c r="A70" s="38" t="s">
        <v>45</v>
      </c>
      <c r="B70" s="36" t="s">
        <v>519</v>
      </c>
      <c r="C70" s="50">
        <v>3304</v>
      </c>
      <c r="D70" s="50">
        <v>8044</v>
      </c>
      <c r="E70" s="40">
        <v>11348</v>
      </c>
      <c r="F70" s="2"/>
      <c r="G70" s="83"/>
      <c r="H70" s="71"/>
    </row>
    <row r="71" spans="1:9" s="3" customFormat="1">
      <c r="A71" s="38"/>
      <c r="B71" s="84"/>
      <c r="C71" s="51"/>
      <c r="D71" s="51"/>
      <c r="E71" s="40"/>
      <c r="F71" s="2"/>
      <c r="G71" s="31"/>
      <c r="H71" s="31"/>
    </row>
    <row r="72" spans="1:9" s="3" customFormat="1" ht="14.4">
      <c r="A72" s="38" t="s">
        <v>47</v>
      </c>
      <c r="B72" s="36" t="s">
        <v>48</v>
      </c>
      <c r="C72" s="37">
        <v>27</v>
      </c>
      <c r="D72" s="37">
        <v>143</v>
      </c>
      <c r="E72" s="40">
        <v>170</v>
      </c>
      <c r="F72" s="27"/>
      <c r="G72" s="85"/>
      <c r="H72" s="86"/>
    </row>
    <row r="73" spans="1:9" s="3" customFormat="1">
      <c r="A73" s="38"/>
      <c r="B73" s="84"/>
      <c r="C73" s="51"/>
      <c r="D73" s="51"/>
      <c r="E73" s="40"/>
      <c r="F73" s="2"/>
      <c r="G73" s="31"/>
      <c r="H73" s="31"/>
      <c r="I73" s="31"/>
    </row>
    <row r="74" spans="1:9" s="3" customFormat="1">
      <c r="A74" s="38" t="s">
        <v>49</v>
      </c>
      <c r="B74" s="36" t="s">
        <v>520</v>
      </c>
      <c r="C74" s="40">
        <v>3331</v>
      </c>
      <c r="D74" s="40">
        <v>8187</v>
      </c>
      <c r="E74" s="40">
        <v>11518</v>
      </c>
      <c r="F74" s="2"/>
      <c r="G74" s="31"/>
      <c r="H74" s="31"/>
      <c r="I74" s="31"/>
    </row>
    <row r="75" spans="1:9" s="3" customFormat="1">
      <c r="A75" s="38"/>
      <c r="B75" s="36" t="s">
        <v>94</v>
      </c>
      <c r="C75" s="51"/>
      <c r="D75" s="51"/>
      <c r="E75" s="40">
        <v>0</v>
      </c>
      <c r="F75" s="2"/>
      <c r="G75" s="31"/>
      <c r="H75" s="31"/>
      <c r="I75" s="31"/>
    </row>
    <row r="76" spans="1:9" s="3" customFormat="1" ht="13.8" thickBot="1">
      <c r="A76" s="87" t="s">
        <v>51</v>
      </c>
      <c r="B76" s="88" t="s">
        <v>64</v>
      </c>
      <c r="C76" s="89">
        <v>89</v>
      </c>
      <c r="D76" s="89">
        <v>224</v>
      </c>
      <c r="E76" s="40">
        <v>313</v>
      </c>
      <c r="F76" s="2"/>
      <c r="G76" s="31"/>
      <c r="H76" s="31"/>
      <c r="I76" s="31"/>
    </row>
    <row r="77" spans="1:9" s="3" customFormat="1" ht="30.75" customHeight="1">
      <c r="A77" s="120" t="s">
        <v>56</v>
      </c>
      <c r="B77" s="121"/>
      <c r="C77" s="90">
        <v>81</v>
      </c>
      <c r="D77" s="90">
        <v>225</v>
      </c>
      <c r="E77" s="91">
        <v>306</v>
      </c>
      <c r="F77" s="2"/>
      <c r="G77" s="31"/>
      <c r="H77" s="31"/>
      <c r="I77" s="31"/>
    </row>
    <row r="78" spans="1:9" s="3" customFormat="1" ht="16.2" customHeight="1">
      <c r="A78" s="92"/>
      <c r="B78" s="20" t="s">
        <v>67</v>
      </c>
      <c r="C78" s="93">
        <v>0.63680387409200967</v>
      </c>
      <c r="D78" s="93">
        <v>0.54127299850820487</v>
      </c>
      <c r="E78" s="93">
        <v>0.56908706379978846</v>
      </c>
      <c r="F78" s="94"/>
      <c r="G78" s="31"/>
      <c r="H78" s="31"/>
      <c r="I78" s="31"/>
    </row>
    <row r="79" spans="1:9" s="3" customFormat="1" ht="16.2" customHeight="1">
      <c r="A79" s="92"/>
      <c r="B79" s="20" t="s">
        <v>68</v>
      </c>
      <c r="C79" s="93">
        <v>0.60079954311821815</v>
      </c>
      <c r="D79" s="93">
        <v>0.52062656941289009</v>
      </c>
      <c r="E79" s="93">
        <v>0.54428992836072487</v>
      </c>
      <c r="F79" s="2"/>
      <c r="G79" s="31"/>
      <c r="H79" s="31"/>
      <c r="I79" s="31"/>
    </row>
    <row r="80" spans="1:9" ht="16.2" customHeight="1">
      <c r="A80" s="92"/>
      <c r="B80" s="20" t="s">
        <v>70</v>
      </c>
      <c r="C80" s="93">
        <v>6.3348416289592757E-2</v>
      </c>
      <c r="D80" s="93">
        <v>5.3000491883915396E-2</v>
      </c>
      <c r="E80" s="93">
        <v>5.5997204507731282E-2</v>
      </c>
    </row>
    <row r="81" spans="1:11" ht="16.2" customHeight="1">
      <c r="A81" s="92"/>
      <c r="B81" s="20" t="s">
        <v>69</v>
      </c>
      <c r="C81" s="93">
        <v>0.73820889822417413</v>
      </c>
      <c r="D81" s="93"/>
      <c r="E81" s="93"/>
    </row>
    <row r="82" spans="1:11" ht="16.2" customHeight="1">
      <c r="A82" s="92"/>
      <c r="B82" s="20" t="s">
        <v>89</v>
      </c>
      <c r="C82" s="95">
        <v>0</v>
      </c>
      <c r="D82" s="95">
        <v>0</v>
      </c>
      <c r="E82" s="95">
        <v>0</v>
      </c>
    </row>
    <row r="83" spans="1:11" ht="16.2" customHeight="1">
      <c r="A83" s="92"/>
      <c r="B83" s="20" t="s">
        <v>95</v>
      </c>
      <c r="C83" s="95">
        <v>0.58721741557354168</v>
      </c>
      <c r="D83" s="95">
        <v>0.50698649278062413</v>
      </c>
      <c r="E83" s="95">
        <v>0.5306055377536768</v>
      </c>
    </row>
    <row r="84" spans="1:11" ht="82.2" customHeight="1">
      <c r="A84" s="122" t="s">
        <v>57</v>
      </c>
      <c r="B84" s="123"/>
      <c r="C84" s="123"/>
      <c r="D84" s="123"/>
      <c r="E84" s="123"/>
    </row>
    <row r="85" spans="1:11">
      <c r="A85" s="96"/>
    </row>
    <row r="86" spans="1:11" s="98" customFormat="1" ht="19.5" customHeight="1">
      <c r="A86" s="97" t="s">
        <v>521</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v>0.63974782347643355</v>
      </c>
      <c r="D93" s="1" t="s">
        <v>66</v>
      </c>
      <c r="E93" s="98">
        <v>0.54928545254672045</v>
      </c>
      <c r="F93" s="2"/>
      <c r="G93" s="31"/>
      <c r="H93" s="31"/>
      <c r="I93" s="31"/>
      <c r="J93" s="5"/>
      <c r="K93" s="5"/>
    </row>
    <row r="94" spans="1:11" ht="68.25" customHeight="1">
      <c r="A94" s="124" t="s">
        <v>522</v>
      </c>
      <c r="B94" s="124"/>
      <c r="C94" s="124"/>
      <c r="D94" s="124"/>
      <c r="E94" s="124"/>
    </row>
    <row r="95" spans="1:11" ht="25.5" customHeight="1"/>
    <row r="96" spans="1:11" ht="18.75" customHeight="1">
      <c r="A96" s="99" t="s">
        <v>523</v>
      </c>
    </row>
  </sheetData>
  <pageMargins left="0.27" right="0.25" top="0.3" bottom="0.22" header="0.25" footer="0.18"/>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96"/>
  <sheetViews>
    <sheetView topLeftCell="A67"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t="s">
        <v>505</v>
      </c>
      <c r="D1" s="14"/>
      <c r="E1" s="14"/>
      <c r="F1" s="2" t="s">
        <v>91</v>
      </c>
      <c r="G1" s="25"/>
      <c r="H1" s="26"/>
      <c r="I1" s="26"/>
    </row>
    <row r="2" spans="1:9" s="3" customFormat="1" ht="15.6">
      <c r="A2" s="14"/>
      <c r="B2" s="24" t="s">
        <v>92</v>
      </c>
      <c r="C2" s="14" t="s">
        <v>524</v>
      </c>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89</v>
      </c>
      <c r="D6" s="39">
        <v>224</v>
      </c>
      <c r="E6" s="40">
        <f>D6+C6</f>
        <v>313</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1873</v>
      </c>
      <c r="D10" s="47">
        <v>5941</v>
      </c>
      <c r="E10" s="40">
        <f>D10+C10</f>
        <v>7814</v>
      </c>
      <c r="F10" s="48">
        <f ca="1">C10/OFFSET(C10,4,0)</f>
        <v>0.69888059701492533</v>
      </c>
      <c r="G10" s="48">
        <f t="shared" ref="G10:H10" ca="1" si="0">D10/OFFSET(D10,4,0)</f>
        <v>0.77467727213456772</v>
      </c>
      <c r="H10" s="48">
        <f t="shared" ca="1" si="0"/>
        <v>0.75504879698521599</v>
      </c>
      <c r="I10" s="29"/>
    </row>
    <row r="11" spans="1:9" s="3" customFormat="1">
      <c r="A11" s="38"/>
      <c r="B11" s="46" t="s">
        <v>7</v>
      </c>
      <c r="C11" s="47">
        <v>219</v>
      </c>
      <c r="D11" s="47">
        <v>738</v>
      </c>
      <c r="E11" s="40">
        <f t="shared" ref="E11:E14" si="1">D11+C11</f>
        <v>957</v>
      </c>
      <c r="F11" s="48">
        <f ca="1">C11/OFFSET(C11,3,0)</f>
        <v>8.1716417910447758E-2</v>
      </c>
      <c r="G11" s="48">
        <f t="shared" ref="G11:H11" ca="1" si="2">D11/OFFSET(D11,3,0)</f>
        <v>9.6231581692528365E-2</v>
      </c>
      <c r="H11" s="48">
        <f t="shared" ca="1" si="2"/>
        <v>9.247270267658711E-2</v>
      </c>
      <c r="I11" s="31"/>
    </row>
    <row r="12" spans="1:9" s="3" customFormat="1">
      <c r="A12" s="38"/>
      <c r="B12" s="46" t="s">
        <v>8</v>
      </c>
      <c r="C12" s="47">
        <v>387</v>
      </c>
      <c r="D12" s="47">
        <v>135</v>
      </c>
      <c r="E12" s="40">
        <f t="shared" si="1"/>
        <v>522</v>
      </c>
      <c r="F12" s="48">
        <f ca="1">C12/OFFSET(C12,2,0)</f>
        <v>0.14440298507462687</v>
      </c>
      <c r="G12" s="48">
        <f t="shared" ref="G12:H12" ca="1" si="3">D12/OFFSET(D12,2,0)</f>
        <v>1.7603338114486895E-2</v>
      </c>
      <c r="H12" s="48">
        <f t="shared" ca="1" si="3"/>
        <v>5.043965600541115E-2</v>
      </c>
      <c r="I12" s="31"/>
    </row>
    <row r="13" spans="1:9" s="3" customFormat="1">
      <c r="A13" s="38"/>
      <c r="B13" s="46" t="s">
        <v>9</v>
      </c>
      <c r="C13" s="47">
        <v>201</v>
      </c>
      <c r="D13" s="47">
        <v>855</v>
      </c>
      <c r="E13" s="40">
        <f t="shared" si="1"/>
        <v>1056</v>
      </c>
      <c r="F13" s="48">
        <f ca="1">C13/OFFSET(C13,1,0)</f>
        <v>7.4999999999999997E-2</v>
      </c>
      <c r="G13" s="48">
        <f t="shared" ref="G13:H13" ca="1" si="4">D13/OFFSET(D13,1,0)</f>
        <v>0.111487808058417</v>
      </c>
      <c r="H13" s="48">
        <f t="shared" ca="1" si="4"/>
        <v>0.10203884433278577</v>
      </c>
      <c r="I13" s="31"/>
    </row>
    <row r="14" spans="1:9" s="3" customFormat="1">
      <c r="A14" s="38" t="s">
        <v>10</v>
      </c>
      <c r="B14" s="49" t="s">
        <v>11</v>
      </c>
      <c r="C14" s="50">
        <f>SUM(C10:C13)</f>
        <v>2680</v>
      </c>
      <c r="D14" s="50">
        <f>SUM(D10:D13)</f>
        <v>7669</v>
      </c>
      <c r="E14" s="40">
        <f t="shared" si="1"/>
        <v>10349</v>
      </c>
      <c r="F14" s="48"/>
      <c r="G14" s="48"/>
      <c r="H14" s="48"/>
      <c r="I14" s="31"/>
    </row>
    <row r="15" spans="1:9" s="3" customFormat="1">
      <c r="A15" s="38"/>
      <c r="B15" s="43" t="s">
        <v>58</v>
      </c>
      <c r="C15" s="51"/>
      <c r="D15" s="51"/>
      <c r="E15" s="40"/>
      <c r="F15" s="2"/>
      <c r="G15" s="31"/>
      <c r="H15" s="31"/>
      <c r="I15" s="31"/>
    </row>
    <row r="16" spans="1:9" s="3" customFormat="1">
      <c r="A16" s="38"/>
      <c r="B16" s="46" t="s">
        <v>6</v>
      </c>
      <c r="C16" s="51">
        <v>0</v>
      </c>
      <c r="D16" s="51">
        <v>13</v>
      </c>
      <c r="E16" s="40">
        <f t="shared" ref="E16:E72" si="5">D16+C16</f>
        <v>13</v>
      </c>
      <c r="F16" s="48" t="e">
        <f ca="1">C16/OFFSET(C16,4,0)</f>
        <v>#DIV/0!</v>
      </c>
      <c r="G16" s="48">
        <f t="shared" ref="G16:H16" ca="1" si="6">D16/OFFSET(D16,4,0)</f>
        <v>1</v>
      </c>
      <c r="H16" s="48">
        <f t="shared" ca="1" si="6"/>
        <v>1</v>
      </c>
      <c r="I16" s="31"/>
    </row>
    <row r="17" spans="1:9" s="3" customFormat="1">
      <c r="A17" s="38"/>
      <c r="B17" s="46" t="s">
        <v>7</v>
      </c>
      <c r="C17" s="51">
        <v>0</v>
      </c>
      <c r="D17" s="51">
        <v>0</v>
      </c>
      <c r="E17" s="40">
        <f t="shared" si="5"/>
        <v>0</v>
      </c>
      <c r="F17" s="48" t="e">
        <f ca="1">C17/OFFSET(C17,3,0)</f>
        <v>#DIV/0!</v>
      </c>
      <c r="G17" s="48">
        <f t="shared" ref="G17:H17" ca="1" si="7">D17/OFFSET(D17,3,0)</f>
        <v>0</v>
      </c>
      <c r="H17" s="48">
        <f t="shared" ca="1" si="7"/>
        <v>0</v>
      </c>
      <c r="I17" s="31"/>
    </row>
    <row r="18" spans="1:9" s="3" customFormat="1" ht="15.6">
      <c r="A18" s="38"/>
      <c r="B18" s="46" t="s">
        <v>8</v>
      </c>
      <c r="C18" s="51">
        <v>0</v>
      </c>
      <c r="D18" s="51">
        <v>0</v>
      </c>
      <c r="E18" s="40">
        <f t="shared" si="5"/>
        <v>0</v>
      </c>
      <c r="F18" s="48" t="e">
        <f ca="1">C18/OFFSET(C18,2,0)</f>
        <v>#DIV/0!</v>
      </c>
      <c r="G18" s="48">
        <f t="shared" ref="G18:H18" ca="1" si="8">D18/OFFSET(D18,2,0)</f>
        <v>0</v>
      </c>
      <c r="H18" s="48">
        <f t="shared" ca="1" si="8"/>
        <v>0</v>
      </c>
      <c r="I18" s="52"/>
    </row>
    <row r="19" spans="1:9" s="3" customFormat="1">
      <c r="A19" s="38"/>
      <c r="B19" s="46" t="s">
        <v>9</v>
      </c>
      <c r="C19" s="51">
        <v>0</v>
      </c>
      <c r="D19" s="51">
        <v>0</v>
      </c>
      <c r="E19" s="40">
        <f t="shared" si="5"/>
        <v>0</v>
      </c>
      <c r="F19" s="48" t="e">
        <f ca="1">C19/OFFSET(C19,1,0)</f>
        <v>#DIV/0!</v>
      </c>
      <c r="G19" s="48">
        <f t="shared" ref="G19:H19" ca="1" si="9">D19/OFFSET(D19,1,0)</f>
        <v>0</v>
      </c>
      <c r="H19" s="53">
        <f t="shared" ca="1" si="9"/>
        <v>0</v>
      </c>
      <c r="I19" s="31"/>
    </row>
    <row r="20" spans="1:9" s="3" customFormat="1">
      <c r="A20" s="38" t="s">
        <v>12</v>
      </c>
      <c r="B20" s="49" t="s">
        <v>13</v>
      </c>
      <c r="C20" s="40">
        <f>SUM(C16:C19)</f>
        <v>0</v>
      </c>
      <c r="D20" s="40">
        <f>SUM(D16:D19)</f>
        <v>13</v>
      </c>
      <c r="E20" s="40">
        <f t="shared" si="5"/>
        <v>13</v>
      </c>
      <c r="F20" s="48"/>
      <c r="G20" s="48"/>
      <c r="H20" s="48"/>
      <c r="I20" s="31"/>
    </row>
    <row r="21" spans="1:9" s="3" customFormat="1">
      <c r="A21" s="38"/>
      <c r="B21" s="43" t="s">
        <v>59</v>
      </c>
      <c r="C21" s="51"/>
      <c r="D21" s="51"/>
      <c r="E21" s="40"/>
      <c r="F21" s="2"/>
      <c r="G21" s="31"/>
      <c r="H21" s="31"/>
      <c r="I21" s="31"/>
    </row>
    <row r="22" spans="1:9" s="3" customFormat="1" ht="15.6">
      <c r="A22" s="38"/>
      <c r="B22" s="46" t="s">
        <v>6</v>
      </c>
      <c r="C22" s="54">
        <v>655</v>
      </c>
      <c r="D22" s="54">
        <v>15</v>
      </c>
      <c r="E22" s="40">
        <f t="shared" si="5"/>
        <v>670</v>
      </c>
      <c r="F22" s="48">
        <f ca="1">C22/OFFSET(C22,4,0)</f>
        <v>0.87449933244325773</v>
      </c>
      <c r="G22" s="48">
        <f t="shared" ref="G22:H22" ca="1" si="10">D22/OFFSET(D22,4,0)</f>
        <v>0.83333333333333337</v>
      </c>
      <c r="H22" s="48">
        <f t="shared" ca="1" si="10"/>
        <v>0.87353324641460239</v>
      </c>
      <c r="I22" s="52"/>
    </row>
    <row r="23" spans="1:9" s="3" customFormat="1">
      <c r="A23" s="38"/>
      <c r="B23" s="46" t="s">
        <v>7</v>
      </c>
      <c r="C23" s="54">
        <v>41</v>
      </c>
      <c r="D23" s="54">
        <v>0</v>
      </c>
      <c r="E23" s="40">
        <f t="shared" si="5"/>
        <v>41</v>
      </c>
      <c r="F23" s="48">
        <f ca="1">C23/OFFSET(C23,3,0)</f>
        <v>5.4739652870493989E-2</v>
      </c>
      <c r="G23" s="48">
        <f t="shared" ref="G23:H23" ca="1" si="11">D23/OFFSET(D23,3,0)</f>
        <v>0</v>
      </c>
      <c r="H23" s="48">
        <f t="shared" ca="1" si="11"/>
        <v>5.3455019556714473E-2</v>
      </c>
      <c r="I23" s="31"/>
    </row>
    <row r="24" spans="1:9" s="3" customFormat="1">
      <c r="A24" s="38"/>
      <c r="B24" s="46" t="s">
        <v>8</v>
      </c>
      <c r="C24" s="54">
        <v>45</v>
      </c>
      <c r="D24" s="54">
        <v>1</v>
      </c>
      <c r="E24" s="40">
        <f t="shared" si="5"/>
        <v>46</v>
      </c>
      <c r="F24" s="48">
        <f ca="1">C24/OFFSET(C24,2,0)</f>
        <v>6.008010680907877E-2</v>
      </c>
      <c r="G24" s="48">
        <f t="shared" ref="G24:H24" ca="1" si="12">D24/OFFSET(D24,2,0)</f>
        <v>5.5555555555555552E-2</v>
      </c>
      <c r="H24" s="48">
        <f t="shared" ca="1" si="12"/>
        <v>5.9973924380704043E-2</v>
      </c>
      <c r="I24" s="31"/>
    </row>
    <row r="25" spans="1:9" s="3" customFormat="1">
      <c r="A25" s="38"/>
      <c r="B25" s="46" t="s">
        <v>9</v>
      </c>
      <c r="C25" s="54">
        <v>8</v>
      </c>
      <c r="D25" s="54">
        <v>2</v>
      </c>
      <c r="E25" s="40">
        <f t="shared" si="5"/>
        <v>10</v>
      </c>
      <c r="F25" s="48">
        <f ca="1">C25/OFFSET(C25,1,0)</f>
        <v>1.0680907877169559E-2</v>
      </c>
      <c r="G25" s="48">
        <f t="shared" ref="G25:H25" ca="1" si="13">D25/OFFSET(D25,1,0)</f>
        <v>0.1111111111111111</v>
      </c>
      <c r="H25" s="53">
        <f t="shared" ca="1" si="13"/>
        <v>1.303780964797914E-2</v>
      </c>
      <c r="I25" s="31"/>
    </row>
    <row r="26" spans="1:9" s="3" customFormat="1">
      <c r="A26" s="38" t="s">
        <v>14</v>
      </c>
      <c r="B26" s="49" t="s">
        <v>15</v>
      </c>
      <c r="C26" s="40">
        <f>SUM(C22:C25)</f>
        <v>749</v>
      </c>
      <c r="D26" s="40">
        <f>SUM(D22:D25)</f>
        <v>18</v>
      </c>
      <c r="E26" s="40">
        <f t="shared" si="5"/>
        <v>767</v>
      </c>
      <c r="F26" s="48"/>
      <c r="G26" s="48"/>
      <c r="H26" s="48"/>
      <c r="I26" s="31"/>
    </row>
    <row r="27" spans="1:9" s="3" customFormat="1">
      <c r="A27" s="38"/>
      <c r="B27" s="43" t="s">
        <v>16</v>
      </c>
      <c r="C27" s="51"/>
      <c r="D27" s="51"/>
      <c r="E27" s="40"/>
      <c r="F27" s="2"/>
      <c r="G27" s="31"/>
      <c r="H27" s="31"/>
      <c r="I27" s="31"/>
    </row>
    <row r="28" spans="1:9" s="3" customFormat="1">
      <c r="A28" s="38"/>
      <c r="B28" s="46" t="s">
        <v>6</v>
      </c>
      <c r="C28" s="51">
        <v>15</v>
      </c>
      <c r="D28" s="51">
        <v>17</v>
      </c>
      <c r="E28" s="40">
        <f t="shared" si="5"/>
        <v>32</v>
      </c>
      <c r="F28" s="48">
        <f ca="1">C28/OFFSET(C28,4,0)</f>
        <v>4.7318611987381701E-2</v>
      </c>
      <c r="G28" s="48">
        <f t="shared" ref="G28:H28" ca="1" si="14">D28/OFFSET(D28,4,0)</f>
        <v>2.7331189710610933E-2</v>
      </c>
      <c r="H28" s="48">
        <f t="shared" ca="1" si="14"/>
        <v>3.4078807241746542E-2</v>
      </c>
      <c r="I28" s="31"/>
    </row>
    <row r="29" spans="1:9" s="3" customFormat="1" ht="15.6">
      <c r="A29" s="38"/>
      <c r="B29" s="46" t="s">
        <v>7</v>
      </c>
      <c r="C29" s="51">
        <v>2</v>
      </c>
      <c r="D29" s="51">
        <v>10</v>
      </c>
      <c r="E29" s="40">
        <f t="shared" si="5"/>
        <v>12</v>
      </c>
      <c r="F29" s="48">
        <f ca="1">C29/OFFSET(C29,3,0)</f>
        <v>6.3091482649842269E-3</v>
      </c>
      <c r="G29" s="48">
        <f t="shared" ref="G29:H29" ca="1" si="15">D29/OFFSET(D29,3,0)</f>
        <v>1.607717041800643E-2</v>
      </c>
      <c r="H29" s="48">
        <f t="shared" ca="1" si="15"/>
        <v>1.2779552715654952E-2</v>
      </c>
      <c r="I29" s="29"/>
    </row>
    <row r="30" spans="1:9" s="3" customFormat="1">
      <c r="A30" s="38"/>
      <c r="B30" s="46" t="s">
        <v>8</v>
      </c>
      <c r="C30" s="51">
        <v>0</v>
      </c>
      <c r="D30" s="51">
        <v>8</v>
      </c>
      <c r="E30" s="40">
        <f t="shared" si="5"/>
        <v>8</v>
      </c>
      <c r="F30" s="48">
        <f ca="1">C30/OFFSET(C30,2,0)</f>
        <v>0</v>
      </c>
      <c r="G30" s="48">
        <f t="shared" ref="G30:H30" ca="1" si="16">D30/OFFSET(D30,2,0)</f>
        <v>1.2861736334405145E-2</v>
      </c>
      <c r="H30" s="48">
        <f t="shared" ca="1" si="16"/>
        <v>8.5197018104366355E-3</v>
      </c>
      <c r="I30" s="31"/>
    </row>
    <row r="31" spans="1:9" s="3" customFormat="1" ht="15.6">
      <c r="A31" s="38"/>
      <c r="B31" s="46" t="s">
        <v>9</v>
      </c>
      <c r="C31" s="51">
        <v>300</v>
      </c>
      <c r="D31" s="51">
        <v>587</v>
      </c>
      <c r="E31" s="40">
        <f t="shared" si="5"/>
        <v>887</v>
      </c>
      <c r="F31" s="48">
        <f ca="1">C31/OFFSET(C31,1,0)</f>
        <v>0.94637223974763407</v>
      </c>
      <c r="G31" s="48">
        <f t="shared" ref="G31:H31" ca="1" si="17">D31/OFFSET(D31,1,0)</f>
        <v>0.9437299035369775</v>
      </c>
      <c r="H31" s="53">
        <f t="shared" ca="1" si="17"/>
        <v>0.9446219382321619</v>
      </c>
      <c r="I31" s="29"/>
    </row>
    <row r="32" spans="1:9" s="3" customFormat="1">
      <c r="A32" s="38" t="s">
        <v>17</v>
      </c>
      <c r="B32" s="49" t="s">
        <v>18</v>
      </c>
      <c r="C32" s="40">
        <f>SUM(C28:C31)</f>
        <v>317</v>
      </c>
      <c r="D32" s="40">
        <f>SUM(D28:D31)</f>
        <v>622</v>
      </c>
      <c r="E32" s="40">
        <f t="shared" si="5"/>
        <v>939</v>
      </c>
      <c r="F32" s="2"/>
      <c r="G32" s="31"/>
      <c r="H32" s="31"/>
      <c r="I32" s="31"/>
    </row>
    <row r="33" spans="1:9" s="3" customFormat="1">
      <c r="A33" s="38" t="s">
        <v>19</v>
      </c>
      <c r="B33" s="55" t="s">
        <v>54</v>
      </c>
      <c r="C33" s="37">
        <f>C14+C20+C26+C32</f>
        <v>3746</v>
      </c>
      <c r="D33" s="37">
        <f>D14+D20+D26+D32</f>
        <v>8322</v>
      </c>
      <c r="E33" s="40">
        <f t="shared" si="5"/>
        <v>12068</v>
      </c>
      <c r="F33" s="27"/>
      <c r="G33" s="31"/>
      <c r="H33" s="31"/>
      <c r="I33" s="31"/>
    </row>
    <row r="34" spans="1:9" s="3" customFormat="1" ht="15.6">
      <c r="A34" s="56" t="s">
        <v>20</v>
      </c>
      <c r="B34" s="57" t="s">
        <v>21</v>
      </c>
      <c r="C34" s="58">
        <v>243</v>
      </c>
      <c r="D34" s="58">
        <v>534</v>
      </c>
      <c r="E34" s="40">
        <f t="shared" si="5"/>
        <v>777</v>
      </c>
      <c r="F34" s="27"/>
      <c r="G34" s="41"/>
      <c r="H34" s="59"/>
      <c r="I34" s="41"/>
    </row>
    <row r="35" spans="1:9" s="3" customFormat="1" ht="15.6">
      <c r="A35" s="38" t="s">
        <v>22</v>
      </c>
      <c r="B35" s="36" t="s">
        <v>23</v>
      </c>
      <c r="C35" s="37">
        <f>C33-C34</f>
        <v>3503</v>
      </c>
      <c r="D35" s="37">
        <f>D33-D34</f>
        <v>7788</v>
      </c>
      <c r="E35" s="40">
        <f t="shared" si="5"/>
        <v>11291</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v>1548</v>
      </c>
      <c r="D39" s="66">
        <v>3273</v>
      </c>
      <c r="E39" s="40">
        <f t="shared" si="5"/>
        <v>4821</v>
      </c>
      <c r="F39" s="48">
        <f ca="1">C39/OFFSET(C39,4,0)</f>
        <v>0.78738555442522884</v>
      </c>
      <c r="G39" s="48">
        <f t="shared" ref="G39:H39" ca="1" si="18">D39/OFFSET(D39,4,0)</f>
        <v>0.86063633973179066</v>
      </c>
      <c r="H39" s="48">
        <f t="shared" ca="1" si="18"/>
        <v>0.83567342693707747</v>
      </c>
      <c r="I39" s="31"/>
    </row>
    <row r="40" spans="1:9" s="3" customFormat="1">
      <c r="A40" s="38"/>
      <c r="B40" s="46" t="s">
        <v>7</v>
      </c>
      <c r="C40" s="66">
        <v>193</v>
      </c>
      <c r="D40" s="66">
        <v>461</v>
      </c>
      <c r="E40" s="40">
        <f t="shared" si="5"/>
        <v>654</v>
      </c>
      <c r="F40" s="48">
        <f ca="1">C40/OFFSET(C40,3,0)</f>
        <v>9.8168870803662253E-2</v>
      </c>
      <c r="G40" s="48">
        <f t="shared" ref="G40:H40" ca="1" si="19">D40/OFFSET(D40,3,0)</f>
        <v>0.12122008940310282</v>
      </c>
      <c r="H40" s="48">
        <f t="shared" ca="1" si="19"/>
        <v>0.11336453458138325</v>
      </c>
      <c r="I40" s="31"/>
    </row>
    <row r="41" spans="1:9" s="3" customFormat="1">
      <c r="A41" s="38"/>
      <c r="B41" s="46" t="s">
        <v>8</v>
      </c>
      <c r="C41" s="66">
        <v>224</v>
      </c>
      <c r="D41" s="66">
        <v>63</v>
      </c>
      <c r="E41" s="40">
        <f t="shared" si="5"/>
        <v>287</v>
      </c>
      <c r="F41" s="48">
        <f ca="1">C41/OFFSET(C41,2,0)</f>
        <v>0.11393692777212615</v>
      </c>
      <c r="G41" s="48">
        <f t="shared" ref="G41:H41" ca="1" si="20">D41/OFFSET(D41,2,0)</f>
        <v>1.6565869050749409E-2</v>
      </c>
      <c r="H41" s="48">
        <f t="shared" ca="1" si="20"/>
        <v>4.9748656612931187E-2</v>
      </c>
      <c r="I41" s="31"/>
    </row>
    <row r="42" spans="1:9" s="3" customFormat="1">
      <c r="A42" s="38"/>
      <c r="B42" s="46" t="s">
        <v>9</v>
      </c>
      <c r="C42" s="66">
        <v>1</v>
      </c>
      <c r="D42" s="66">
        <v>6</v>
      </c>
      <c r="E42" s="40">
        <f t="shared" si="5"/>
        <v>7</v>
      </c>
      <c r="F42" s="48">
        <f ca="1">C42/OFFSET(C42,1,0)</f>
        <v>5.0864699898270599E-4</v>
      </c>
      <c r="G42" s="48">
        <f t="shared" ref="G42:H42" ca="1" si="21">D42/OFFSET(D42,1,0)</f>
        <v>1.5777018143570865E-3</v>
      </c>
      <c r="H42" s="53">
        <f t="shared" ca="1" si="21"/>
        <v>1.2133818686080777E-3</v>
      </c>
      <c r="I42" s="31"/>
    </row>
    <row r="43" spans="1:9" s="3" customFormat="1">
      <c r="A43" s="38" t="s">
        <v>25</v>
      </c>
      <c r="B43" s="49" t="s">
        <v>26</v>
      </c>
      <c r="C43" s="37">
        <f>SUM(C39:C42)</f>
        <v>1966</v>
      </c>
      <c r="D43" s="37">
        <f>SUM(D39:D42)</f>
        <v>3803</v>
      </c>
      <c r="E43" s="40">
        <f t="shared" si="5"/>
        <v>5769</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v>0</v>
      </c>
      <c r="D46" s="67">
        <v>14</v>
      </c>
      <c r="E46" s="40">
        <f t="shared" si="5"/>
        <v>14</v>
      </c>
      <c r="F46" s="48" t="e">
        <f ca="1">C46/OFFSET(C46,4,0)</f>
        <v>#DIV/0!</v>
      </c>
      <c r="G46" s="48">
        <f t="shared" ref="G46:H46" ca="1" si="22">D46/OFFSET(D46,4,0)</f>
        <v>1</v>
      </c>
      <c r="H46" s="48">
        <f t="shared" ca="1" si="22"/>
        <v>1</v>
      </c>
      <c r="I46" s="31"/>
    </row>
    <row r="47" spans="1:9" s="3" customFormat="1">
      <c r="A47" s="38"/>
      <c r="B47" s="46" t="s">
        <v>7</v>
      </c>
      <c r="C47" s="67">
        <v>0</v>
      </c>
      <c r="D47" s="67">
        <v>0</v>
      </c>
      <c r="E47" s="40">
        <f t="shared" si="5"/>
        <v>0</v>
      </c>
      <c r="F47" s="48" t="e">
        <f ca="1">C47/OFFSET(C47,3,0)</f>
        <v>#DIV/0!</v>
      </c>
      <c r="G47" s="48">
        <f t="shared" ref="G47:H47" ca="1" si="23">D47/OFFSET(D47,3,0)</f>
        <v>0</v>
      </c>
      <c r="H47" s="48">
        <f t="shared" ca="1" si="23"/>
        <v>0</v>
      </c>
      <c r="I47" s="31"/>
    </row>
    <row r="48" spans="1:9" s="3" customFormat="1">
      <c r="A48" s="38"/>
      <c r="B48" s="46" t="s">
        <v>8</v>
      </c>
      <c r="C48" s="67">
        <v>0</v>
      </c>
      <c r="D48" s="67">
        <v>0</v>
      </c>
      <c r="E48" s="40">
        <f t="shared" si="5"/>
        <v>0</v>
      </c>
      <c r="F48" s="48" t="e">
        <f ca="1">C48/OFFSET(C48,2,0)</f>
        <v>#DIV/0!</v>
      </c>
      <c r="G48" s="48">
        <f t="shared" ref="G48:H48" ca="1" si="24">D48/OFFSET(D48,2,0)</f>
        <v>0</v>
      </c>
      <c r="H48" s="48">
        <f t="shared" ca="1" si="24"/>
        <v>0</v>
      </c>
      <c r="I48" s="31"/>
    </row>
    <row r="49" spans="1:9" s="3" customFormat="1" ht="14.4">
      <c r="A49" s="38"/>
      <c r="B49" s="46" t="s">
        <v>9</v>
      </c>
      <c r="C49" s="67">
        <v>0</v>
      </c>
      <c r="D49" s="67">
        <v>0</v>
      </c>
      <c r="E49" s="40">
        <f t="shared" si="5"/>
        <v>0</v>
      </c>
      <c r="F49" s="48" t="e">
        <f ca="1">C49/OFFSET(C49,1,0)</f>
        <v>#DIV/0!</v>
      </c>
      <c r="G49" s="48">
        <f t="shared" ref="G49:H49" ca="1" si="25">D49/OFFSET(D49,1,0)</f>
        <v>0</v>
      </c>
      <c r="H49" s="53">
        <f t="shared" ca="1" si="25"/>
        <v>0</v>
      </c>
      <c r="I49" s="68"/>
    </row>
    <row r="50" spans="1:9" s="3" customFormat="1">
      <c r="A50" s="38" t="s">
        <v>27</v>
      </c>
      <c r="B50" s="36" t="s">
        <v>28</v>
      </c>
      <c r="C50" s="37">
        <f>SUM(C46:C49)</f>
        <v>0</v>
      </c>
      <c r="D50" s="37">
        <f>SUM(D46:D49)</f>
        <v>14</v>
      </c>
      <c r="E50" s="40">
        <f t="shared" si="5"/>
        <v>14</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209">
        <v>33</v>
      </c>
      <c r="D53" s="209">
        <v>5</v>
      </c>
      <c r="E53" s="40">
        <f t="shared" si="5"/>
        <v>38</v>
      </c>
      <c r="F53" s="48">
        <f ca="1">C53/OFFSET(C53,4,0)</f>
        <v>0.33673469387755101</v>
      </c>
      <c r="G53" s="48">
        <f t="shared" ref="G53:H53" ca="1" si="26">D53/OFFSET(D53,4,0)</f>
        <v>0.625</v>
      </c>
      <c r="H53" s="48">
        <f t="shared" ca="1" si="26"/>
        <v>0.35849056603773582</v>
      </c>
      <c r="I53" s="68"/>
    </row>
    <row r="54" spans="1:9" s="3" customFormat="1">
      <c r="A54" s="38"/>
      <c r="B54" s="46" t="s">
        <v>7</v>
      </c>
      <c r="C54" s="323">
        <v>20</v>
      </c>
      <c r="D54" s="323">
        <v>2</v>
      </c>
      <c r="E54" s="40">
        <f t="shared" si="5"/>
        <v>22</v>
      </c>
      <c r="F54" s="48">
        <f ca="1">C54/OFFSET(C54,3,0)</f>
        <v>0.20408163265306123</v>
      </c>
      <c r="G54" s="48">
        <f t="shared" ref="G54:H54" ca="1" si="27">D54/OFFSET(D54,3,0)</f>
        <v>0.25</v>
      </c>
      <c r="H54" s="48">
        <f t="shared" ca="1" si="27"/>
        <v>0.20754716981132076</v>
      </c>
      <c r="I54" s="31"/>
    </row>
    <row r="55" spans="1:9" s="3" customFormat="1">
      <c r="A55" s="38"/>
      <c r="B55" s="46" t="s">
        <v>8</v>
      </c>
      <c r="C55" s="323">
        <v>23</v>
      </c>
      <c r="D55" s="323">
        <v>1</v>
      </c>
      <c r="E55" s="40">
        <f t="shared" si="5"/>
        <v>24</v>
      </c>
      <c r="F55" s="48">
        <f ca="1">C55/OFFSET(C55,2,0)</f>
        <v>0.23469387755102042</v>
      </c>
      <c r="G55" s="48">
        <f t="shared" ref="G55:H55" ca="1" si="28">D55/OFFSET(D55,2,0)</f>
        <v>0.125</v>
      </c>
      <c r="H55" s="48">
        <f t="shared" ca="1" si="28"/>
        <v>0.22641509433962265</v>
      </c>
      <c r="I55" s="74"/>
    </row>
    <row r="56" spans="1:9" s="3" customFormat="1">
      <c r="A56" s="38"/>
      <c r="B56" s="46" t="s">
        <v>9</v>
      </c>
      <c r="C56" s="211">
        <v>22</v>
      </c>
      <c r="D56" s="211">
        <v>0</v>
      </c>
      <c r="E56" s="40">
        <f t="shared" si="5"/>
        <v>22</v>
      </c>
      <c r="F56" s="48">
        <f ca="1">C56/OFFSET(C56,1,0)</f>
        <v>0.22448979591836735</v>
      </c>
      <c r="G56" s="48">
        <f t="shared" ref="G56:H56" ca="1" si="29">D56/OFFSET(D56,1,0)</f>
        <v>0</v>
      </c>
      <c r="H56" s="53">
        <f t="shared" ca="1" si="29"/>
        <v>0.20754716981132076</v>
      </c>
      <c r="I56" s="31"/>
    </row>
    <row r="57" spans="1:9" s="3" customFormat="1">
      <c r="A57" s="38" t="s">
        <v>29</v>
      </c>
      <c r="B57" s="36" t="s">
        <v>30</v>
      </c>
      <c r="C57" s="37">
        <f>SUM(C53:C56)</f>
        <v>98</v>
      </c>
      <c r="D57" s="37">
        <f>SUM(D53:D56)</f>
        <v>8</v>
      </c>
      <c r="E57" s="40">
        <f t="shared" si="5"/>
        <v>106</v>
      </c>
      <c r="F57" s="14"/>
      <c r="G57" s="14"/>
      <c r="H57" s="14"/>
      <c r="I57" s="31"/>
    </row>
    <row r="58" spans="1:9" s="3" customFormat="1">
      <c r="A58" s="38"/>
      <c r="B58" s="36"/>
      <c r="C58" s="51"/>
      <c r="D58" s="51"/>
      <c r="E58" s="40"/>
      <c r="F58" s="2"/>
      <c r="G58" s="31"/>
      <c r="H58" s="31"/>
      <c r="I58" s="31"/>
    </row>
    <row r="59" spans="1:9" s="3" customFormat="1">
      <c r="A59" s="76" t="s">
        <v>72</v>
      </c>
      <c r="B59" s="36" t="s">
        <v>31</v>
      </c>
      <c r="C59" s="77">
        <v>232</v>
      </c>
      <c r="D59" s="77">
        <v>471</v>
      </c>
      <c r="E59" s="40">
        <f t="shared" si="5"/>
        <v>703</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v>0</v>
      </c>
      <c r="D62" s="81">
        <v>643</v>
      </c>
      <c r="E62" s="40">
        <f t="shared" si="5"/>
        <v>643</v>
      </c>
      <c r="F62" s="48">
        <f ca="1">C62/OFFSET(C62,4,0)</f>
        <v>0</v>
      </c>
      <c r="G62" s="48">
        <f t="shared" ref="G62:H62" ca="1" si="30">D62/OFFSET(D62,4,0)</f>
        <v>0.16478728856996411</v>
      </c>
      <c r="H62" s="48">
        <f t="shared" ca="1" si="30"/>
        <v>0.12249952371880359</v>
      </c>
      <c r="I62" s="71"/>
    </row>
    <row r="63" spans="1:9" s="3" customFormat="1">
      <c r="A63" s="38" t="s">
        <v>35</v>
      </c>
      <c r="B63" s="80" t="s">
        <v>36</v>
      </c>
      <c r="C63" s="81">
        <v>96</v>
      </c>
      <c r="D63" s="81">
        <v>1516</v>
      </c>
      <c r="E63" s="40">
        <f t="shared" si="5"/>
        <v>1612</v>
      </c>
      <c r="F63" s="48">
        <f ca="1">C63/OFFSET(C63,3,0)</f>
        <v>7.126948775055679E-2</v>
      </c>
      <c r="G63" s="48">
        <f t="shared" ref="G63:H63" ca="1" si="31">D63/OFFSET(D63,3,0)</f>
        <v>0.38851870835468988</v>
      </c>
      <c r="H63" s="48">
        <f t="shared" ca="1" si="31"/>
        <v>0.30710611545056199</v>
      </c>
      <c r="I63" s="31"/>
    </row>
    <row r="64" spans="1:9" s="3" customFormat="1">
      <c r="A64" s="38" t="s">
        <v>37</v>
      </c>
      <c r="B64" s="80" t="s">
        <v>38</v>
      </c>
      <c r="C64" s="81">
        <v>39</v>
      </c>
      <c r="D64" s="81">
        <v>277</v>
      </c>
      <c r="E64" s="40">
        <f t="shared" si="5"/>
        <v>316</v>
      </c>
      <c r="F64" s="48">
        <f ca="1">C64/OFFSET(C64,2,0)</f>
        <v>2.8953229398663696E-2</v>
      </c>
      <c r="G64" s="48">
        <f t="shared" ref="G64:H64" ca="1" si="32">D64/OFFSET(D64,2,0)</f>
        <v>7.0989236289082519E-2</v>
      </c>
      <c r="H64" s="48">
        <f t="shared" ca="1" si="32"/>
        <v>6.0201943227281389E-2</v>
      </c>
    </row>
    <row r="65" spans="1:9" s="3" customFormat="1">
      <c r="A65" s="38" t="s">
        <v>39</v>
      </c>
      <c r="B65" s="80" t="s">
        <v>40</v>
      </c>
      <c r="C65" s="81">
        <v>1212</v>
      </c>
      <c r="D65" s="81">
        <v>1466</v>
      </c>
      <c r="E65" s="40">
        <f t="shared" si="5"/>
        <v>2678</v>
      </c>
      <c r="F65" s="48">
        <f ca="1">C65/OFFSET(C65,1,0)</f>
        <v>0.89977728285077951</v>
      </c>
      <c r="G65" s="48">
        <f t="shared" ref="G65:H65" ca="1" si="33">D65/OFFSET(D65,1,0)</f>
        <v>0.37570476678626347</v>
      </c>
      <c r="H65" s="53">
        <f t="shared" ca="1" si="33"/>
        <v>0.51019241760335299</v>
      </c>
    </row>
    <row r="66" spans="1:9" s="3" customFormat="1">
      <c r="A66" s="38" t="s">
        <v>41</v>
      </c>
      <c r="B66" s="55" t="s">
        <v>55</v>
      </c>
      <c r="C66" s="37">
        <f>SUM(C62:C65)</f>
        <v>1347</v>
      </c>
      <c r="D66" s="37">
        <f>SUM(D62:D65)</f>
        <v>3902</v>
      </c>
      <c r="E66" s="40">
        <f t="shared" si="5"/>
        <v>5249</v>
      </c>
      <c r="F66" s="48">
        <f>C66/C33</f>
        <v>0.35958355579284568</v>
      </c>
      <c r="G66" s="48">
        <f t="shared" ref="G66:H66" si="34">D66/D33</f>
        <v>0.46887767363614513</v>
      </c>
      <c r="H66" s="48">
        <f t="shared" si="34"/>
        <v>0.43495193901226381</v>
      </c>
    </row>
    <row r="67" spans="1:9" s="3" customFormat="1">
      <c r="A67" s="56" t="s">
        <v>42</v>
      </c>
      <c r="B67" s="57" t="s">
        <v>21</v>
      </c>
      <c r="C67" s="58">
        <v>243</v>
      </c>
      <c r="D67" s="58">
        <v>534</v>
      </c>
      <c r="E67" s="40">
        <f t="shared" si="5"/>
        <v>777</v>
      </c>
      <c r="F67" s="2"/>
      <c r="G67" s="31"/>
      <c r="H67" s="31"/>
    </row>
    <row r="68" spans="1:9" s="3" customFormat="1" ht="14.4">
      <c r="A68" s="38" t="s">
        <v>43</v>
      </c>
      <c r="B68" s="36" t="s">
        <v>44</v>
      </c>
      <c r="C68" s="37">
        <f>C66-C67</f>
        <v>1104</v>
      </c>
      <c r="D68" s="37">
        <f>D66-D67</f>
        <v>3368</v>
      </c>
      <c r="E68" s="40">
        <f t="shared" si="5"/>
        <v>4472</v>
      </c>
      <c r="F68" s="2"/>
      <c r="G68" s="70"/>
      <c r="H68" s="82"/>
    </row>
    <row r="69" spans="1:9" s="3" customFormat="1">
      <c r="A69" s="38"/>
      <c r="B69" s="36"/>
      <c r="C69" s="51"/>
      <c r="D69" s="51"/>
      <c r="E69" s="40"/>
      <c r="F69" s="2"/>
      <c r="G69" s="31"/>
      <c r="H69" s="31"/>
    </row>
    <row r="70" spans="1:9" s="3" customFormat="1" ht="14.4">
      <c r="A70" s="38" t="s">
        <v>45</v>
      </c>
      <c r="B70" s="36" t="s">
        <v>46</v>
      </c>
      <c r="C70" s="50">
        <f>C43+C50+C57+C59+C60+C68</f>
        <v>3400</v>
      </c>
      <c r="D70" s="50">
        <f>D43+D50+D57+D59+D60+D68</f>
        <v>7664</v>
      </c>
      <c r="E70" s="40">
        <f t="shared" si="5"/>
        <v>11064</v>
      </c>
      <c r="F70" s="2"/>
      <c r="G70" s="83"/>
      <c r="H70" s="71"/>
    </row>
    <row r="71" spans="1:9" s="3" customFormat="1">
      <c r="A71" s="38"/>
      <c r="B71" s="84"/>
      <c r="C71" s="51"/>
      <c r="D71" s="51"/>
      <c r="E71" s="40"/>
      <c r="F71" s="2"/>
      <c r="G71" s="31"/>
      <c r="H71" s="31"/>
    </row>
    <row r="72" spans="1:9" s="3" customFormat="1" ht="14.4">
      <c r="A72" s="38" t="s">
        <v>47</v>
      </c>
      <c r="B72" s="36" t="s">
        <v>48</v>
      </c>
      <c r="C72" s="37">
        <v>81</v>
      </c>
      <c r="D72" s="37">
        <v>114</v>
      </c>
      <c r="E72" s="40">
        <f t="shared" si="5"/>
        <v>195</v>
      </c>
      <c r="F72" s="27"/>
      <c r="G72" s="85"/>
      <c r="H72" s="86"/>
    </row>
    <row r="73" spans="1:9" s="3" customFormat="1">
      <c r="A73" s="38"/>
      <c r="B73" s="84"/>
      <c r="C73" s="51"/>
      <c r="D73" s="51"/>
      <c r="E73" s="40"/>
      <c r="F73" s="2"/>
      <c r="G73" s="31"/>
      <c r="H73" s="31"/>
      <c r="I73" s="31"/>
    </row>
    <row r="74" spans="1:9" s="3" customFormat="1">
      <c r="A74" s="38" t="s">
        <v>49</v>
      </c>
      <c r="B74" s="36" t="s">
        <v>50</v>
      </c>
      <c r="C74" s="40">
        <f>C70+C72</f>
        <v>3481</v>
      </c>
      <c r="D74" s="40">
        <f>D70+D72</f>
        <v>7778</v>
      </c>
      <c r="E74" s="40">
        <f>D74+C74</f>
        <v>11259</v>
      </c>
      <c r="F74" s="2"/>
      <c r="G74" s="31"/>
      <c r="H74" s="31"/>
      <c r="I74" s="31"/>
    </row>
    <row r="75" spans="1:9" s="3" customFormat="1">
      <c r="A75" s="38"/>
      <c r="B75" s="36" t="s">
        <v>94</v>
      </c>
      <c r="C75" s="51"/>
      <c r="D75" s="51"/>
      <c r="E75" s="40">
        <f>D75+C75</f>
        <v>0</v>
      </c>
      <c r="F75" s="2"/>
      <c r="G75" s="31"/>
      <c r="H75" s="31"/>
      <c r="I75" s="31"/>
    </row>
    <row r="76" spans="1:9" s="3" customFormat="1" ht="13.8" thickBot="1">
      <c r="A76" s="87" t="s">
        <v>51</v>
      </c>
      <c r="B76" s="88" t="s">
        <v>64</v>
      </c>
      <c r="C76" s="89">
        <v>111</v>
      </c>
      <c r="D76" s="89">
        <v>234</v>
      </c>
      <c r="E76" s="40">
        <f>D76+C76</f>
        <v>345</v>
      </c>
      <c r="F76" s="2"/>
      <c r="G76" s="31"/>
      <c r="H76" s="31"/>
      <c r="I76" s="31"/>
    </row>
    <row r="77" spans="1:9" s="3" customFormat="1" ht="30.75" customHeight="1">
      <c r="A77" s="120" t="s">
        <v>56</v>
      </c>
      <c r="B77" s="121"/>
      <c r="C77" s="90">
        <f>C6+C33-C67-C74</f>
        <v>111</v>
      </c>
      <c r="D77" s="90">
        <f>D6+D33-D67-D74</f>
        <v>234</v>
      </c>
      <c r="E77" s="91">
        <f>(E6+E33)-(E67+E74)</f>
        <v>345</v>
      </c>
      <c r="F77" s="2"/>
      <c r="G77" s="31"/>
      <c r="H77" s="31"/>
      <c r="I77" s="31"/>
    </row>
    <row r="78" spans="1:9" s="3" customFormat="1" ht="16.2" customHeight="1">
      <c r="A78" s="92"/>
      <c r="B78" s="20" t="s">
        <v>67</v>
      </c>
      <c r="C78" s="93">
        <f>(C43+C57+C59+C60+C50)/(C43+C57+C59+C68+C60+C50)</f>
        <v>0.67529411764705882</v>
      </c>
      <c r="D78" s="93">
        <f t="shared" ref="D78:E78" si="35">(D43+D57+D59+D60+D50)/(D43+D57+D59+D68+D60+D50)</f>
        <v>0.56054279749478075</v>
      </c>
      <c r="E78" s="93">
        <f t="shared" si="35"/>
        <v>0.59580621836587133</v>
      </c>
      <c r="F78" s="94"/>
      <c r="G78" s="31"/>
      <c r="H78" s="31"/>
      <c r="I78" s="31"/>
    </row>
    <row r="79" spans="1:9" s="3" customFormat="1" ht="16.2" customHeight="1">
      <c r="A79" s="92"/>
      <c r="B79" s="20" t="s">
        <v>68</v>
      </c>
      <c r="C79" s="93">
        <f>(C43+C57+C59+C60+C50)/(C43+C57+C59+C68+C72+C67+C60+C50)</f>
        <v>0.61654135338345861</v>
      </c>
      <c r="D79" s="93">
        <f t="shared" ref="D79:E79" si="36">(D43+D57+D59+D60+D50)/(D43+D57+D59+D68+D72+D67+D60+D50)</f>
        <v>0.51684311838306063</v>
      </c>
      <c r="E79" s="93">
        <f t="shared" si="36"/>
        <v>0.54769026254569619</v>
      </c>
      <c r="F79" s="2"/>
      <c r="G79" s="31"/>
      <c r="H79" s="31"/>
      <c r="I79" s="31"/>
    </row>
    <row r="80" spans="1:9" ht="16.2" customHeight="1">
      <c r="A80" s="92"/>
      <c r="B80" s="20" t="s">
        <v>70</v>
      </c>
      <c r="C80" s="93">
        <f>C59/C35</f>
        <v>6.6228946617185272E-2</v>
      </c>
      <c r="D80" s="93">
        <f t="shared" ref="D80:E80" si="37">D59/D35</f>
        <v>6.0477657935285055E-2</v>
      </c>
      <c r="E80" s="93">
        <f t="shared" si="37"/>
        <v>6.2261978567000269E-2</v>
      </c>
    </row>
    <row r="81" spans="1:11" ht="16.2" customHeight="1">
      <c r="A81" s="92"/>
      <c r="B81" s="20" t="s">
        <v>69</v>
      </c>
      <c r="C81" s="93">
        <f>D66/E66</f>
        <v>0.74337969136978477</v>
      </c>
      <c r="D81" s="93"/>
      <c r="E81" s="93"/>
    </row>
    <row r="82" spans="1:11" ht="16.2" customHeight="1">
      <c r="A82" s="92"/>
      <c r="B82" s="20" t="s">
        <v>89</v>
      </c>
      <c r="C82" s="95">
        <f>C20/C35</f>
        <v>0</v>
      </c>
      <c r="D82" s="95">
        <f t="shared" ref="D82:E82" si="38">D20/D35</f>
        <v>1.6692347200821776E-3</v>
      </c>
      <c r="E82" s="95">
        <f t="shared" si="38"/>
        <v>1.1513594898591799E-3</v>
      </c>
    </row>
    <row r="83" spans="1:11" ht="16.2" customHeight="1">
      <c r="A83" s="92"/>
      <c r="B83" s="20" t="s">
        <v>95</v>
      </c>
      <c r="C83" s="95">
        <f>(C43+C50+C57+C59+C60)/(C6+C33)</f>
        <v>0.59869621903520209</v>
      </c>
      <c r="D83" s="95">
        <f t="shared" ref="D83:E83" si="39">(D43+D50+D57+D59+D60)/(D6+D33)</f>
        <v>0.50269131757547392</v>
      </c>
      <c r="E83" s="95">
        <f t="shared" si="39"/>
        <v>0.53242872142799447</v>
      </c>
    </row>
    <row r="84" spans="1:11" ht="82.2" customHeight="1">
      <c r="A84" s="122" t="s">
        <v>57</v>
      </c>
      <c r="B84" s="123"/>
      <c r="C84" s="123"/>
      <c r="D84" s="123"/>
      <c r="E84" s="123"/>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f>(C74-C68)/C74</f>
        <v>0.6828497558172939</v>
      </c>
      <c r="D93" s="1" t="s">
        <v>66</v>
      </c>
      <c r="E93" s="98">
        <f>(D74-D68)/D74</f>
        <v>0.56698380046284391</v>
      </c>
      <c r="F93" s="2"/>
      <c r="G93" s="31"/>
      <c r="H93" s="31"/>
      <c r="I93" s="31"/>
      <c r="J93" s="5"/>
      <c r="K93" s="5"/>
    </row>
    <row r="94" spans="1:11" ht="68.25" customHeight="1">
      <c r="A94" s="124" t="s">
        <v>52</v>
      </c>
      <c r="B94" s="124"/>
      <c r="C94" s="124"/>
      <c r="D94" s="124"/>
      <c r="E94" s="124"/>
    </row>
    <row r="95" spans="1:11" ht="25.5" customHeight="1"/>
    <row r="96" spans="1:11" ht="18.75" customHeight="1">
      <c r="A96" s="99" t="s">
        <v>53</v>
      </c>
    </row>
  </sheetData>
  <pageMargins left="0.27" right="0.25" top="0.3" bottom="0.22" header="0.25" footer="0.18"/>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96"/>
  <sheetViews>
    <sheetView topLeftCell="A66"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t="s">
        <v>505</v>
      </c>
      <c r="D1" s="14"/>
      <c r="E1" s="14"/>
      <c r="F1" s="2" t="s">
        <v>91</v>
      </c>
      <c r="G1" s="25"/>
      <c r="H1" s="26"/>
      <c r="I1" s="26"/>
    </row>
    <row r="2" spans="1:9" s="3" customFormat="1" ht="15.6">
      <c r="A2" s="14"/>
      <c r="B2" s="24" t="s">
        <v>92</v>
      </c>
      <c r="C2" s="14" t="s">
        <v>506</v>
      </c>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111</v>
      </c>
      <c r="D6" s="39">
        <v>234</v>
      </c>
      <c r="E6" s="40">
        <f>D6+C6</f>
        <v>345</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2002</v>
      </c>
      <c r="D10" s="47">
        <v>6093</v>
      </c>
      <c r="E10" s="40">
        <f>D10+C10</f>
        <v>8095</v>
      </c>
      <c r="F10" s="48">
        <f ca="1">C10/OFFSET(C10,4,0)</f>
        <v>0.90711372904395104</v>
      </c>
      <c r="G10" s="48">
        <f t="shared" ref="G10:H10" ca="1" si="0">D10/OFFSET(D10,4,0)</f>
        <v>0.85515789473684212</v>
      </c>
      <c r="H10" s="48">
        <f t="shared" ca="1" si="0"/>
        <v>0.86744534933561934</v>
      </c>
      <c r="I10" s="29"/>
    </row>
    <row r="11" spans="1:9" s="3" customFormat="1">
      <c r="A11" s="38"/>
      <c r="B11" s="46" t="s">
        <v>7</v>
      </c>
      <c r="C11" s="47">
        <v>121</v>
      </c>
      <c r="D11" s="47">
        <v>525</v>
      </c>
      <c r="E11" s="40">
        <f t="shared" ref="E11:E14" si="1">D11+C11</f>
        <v>646</v>
      </c>
      <c r="F11" s="48">
        <f ca="1">C11/OFFSET(C11,3,0)</f>
        <v>5.4825555052106935E-2</v>
      </c>
      <c r="G11" s="48">
        <f t="shared" ref="G11:H11" ca="1" si="2">D11/OFFSET(D11,3,0)</f>
        <v>7.3684210526315783E-2</v>
      </c>
      <c r="H11" s="48">
        <f t="shared" ca="1" si="2"/>
        <v>6.9224174882126024E-2</v>
      </c>
      <c r="I11" s="31"/>
    </row>
    <row r="12" spans="1:9" s="3" customFormat="1">
      <c r="A12" s="38"/>
      <c r="B12" s="46" t="s">
        <v>8</v>
      </c>
      <c r="C12" s="47">
        <v>42</v>
      </c>
      <c r="D12" s="47">
        <v>112</v>
      </c>
      <c r="E12" s="40">
        <f t="shared" si="1"/>
        <v>154</v>
      </c>
      <c r="F12" s="48">
        <f ca="1">C12/OFFSET(C12,2,0)</f>
        <v>1.9030357951971E-2</v>
      </c>
      <c r="G12" s="48">
        <f t="shared" ref="G12:H12" ca="1" si="3">D12/OFFSET(D12,2,0)</f>
        <v>1.5719298245614036E-2</v>
      </c>
      <c r="H12" s="48">
        <f t="shared" ca="1" si="3"/>
        <v>1.6502357479639948E-2</v>
      </c>
      <c r="I12" s="31"/>
    </row>
    <row r="13" spans="1:9" s="3" customFormat="1">
      <c r="A13" s="38"/>
      <c r="B13" s="46" t="s">
        <v>9</v>
      </c>
      <c r="C13" s="47">
        <v>42</v>
      </c>
      <c r="D13" s="47">
        <v>395</v>
      </c>
      <c r="E13" s="40">
        <f t="shared" si="1"/>
        <v>437</v>
      </c>
      <c r="F13" s="48">
        <f ca="1">C13/OFFSET(C13,1,0)</f>
        <v>1.9030357951971E-2</v>
      </c>
      <c r="G13" s="48">
        <f t="shared" ref="G13:H13" ca="1" si="4">D13/OFFSET(D13,1,0)</f>
        <v>5.5438596491228072E-2</v>
      </c>
      <c r="H13" s="48">
        <f t="shared" ca="1" si="4"/>
        <v>4.6828118302614657E-2</v>
      </c>
      <c r="I13" s="31"/>
    </row>
    <row r="14" spans="1:9" s="3" customFormat="1">
      <c r="A14" s="38" t="s">
        <v>10</v>
      </c>
      <c r="B14" s="49" t="s">
        <v>11</v>
      </c>
      <c r="C14" s="50">
        <f>SUM(C10:C13)</f>
        <v>2207</v>
      </c>
      <c r="D14" s="50">
        <f>SUM(D10:D13)</f>
        <v>7125</v>
      </c>
      <c r="E14" s="40">
        <f t="shared" si="1"/>
        <v>9332</v>
      </c>
      <c r="F14" s="48"/>
      <c r="G14" s="48"/>
      <c r="H14" s="48"/>
      <c r="I14" s="31"/>
    </row>
    <row r="15" spans="1:9" s="3" customFormat="1">
      <c r="A15" s="38"/>
      <c r="B15" s="43" t="s">
        <v>58</v>
      </c>
      <c r="C15" s="51"/>
      <c r="D15" s="51"/>
      <c r="E15" s="40"/>
      <c r="F15" s="2"/>
      <c r="G15" s="31"/>
      <c r="H15" s="31"/>
      <c r="I15" s="31"/>
    </row>
    <row r="16" spans="1:9" s="3" customFormat="1">
      <c r="A16" s="38"/>
      <c r="B16" s="46" t="s">
        <v>6</v>
      </c>
      <c r="C16" s="51">
        <v>8</v>
      </c>
      <c r="D16" s="51">
        <v>1</v>
      </c>
      <c r="E16" s="40">
        <f t="shared" ref="E16:E72" si="5">D16+C16</f>
        <v>9</v>
      </c>
      <c r="F16" s="48">
        <f ca="1">C16/OFFSET(C16,4,0)</f>
        <v>1</v>
      </c>
      <c r="G16" s="48">
        <f t="shared" ref="G16:H16" ca="1" si="6">D16/OFFSET(D16,4,0)</f>
        <v>1</v>
      </c>
      <c r="H16" s="48">
        <f t="shared" ca="1" si="6"/>
        <v>1</v>
      </c>
      <c r="I16" s="31"/>
    </row>
    <row r="17" spans="1:9" s="3" customFormat="1">
      <c r="A17" s="38"/>
      <c r="B17" s="46" t="s">
        <v>7</v>
      </c>
      <c r="C17" s="51">
        <v>0</v>
      </c>
      <c r="D17" s="51">
        <v>0</v>
      </c>
      <c r="E17" s="40">
        <f t="shared" si="5"/>
        <v>0</v>
      </c>
      <c r="F17" s="48">
        <f ca="1">C17/OFFSET(C17,3,0)</f>
        <v>0</v>
      </c>
      <c r="G17" s="48">
        <f t="shared" ref="G17:H17" ca="1" si="7">D17/OFFSET(D17,3,0)</f>
        <v>0</v>
      </c>
      <c r="H17" s="48">
        <f t="shared" ca="1" si="7"/>
        <v>0</v>
      </c>
      <c r="I17" s="31"/>
    </row>
    <row r="18" spans="1:9" s="3" customFormat="1" ht="15.6">
      <c r="A18" s="38"/>
      <c r="B18" s="46" t="s">
        <v>8</v>
      </c>
      <c r="C18" s="51">
        <v>0</v>
      </c>
      <c r="D18" s="51">
        <v>0</v>
      </c>
      <c r="E18" s="40">
        <f t="shared" si="5"/>
        <v>0</v>
      </c>
      <c r="F18" s="48">
        <f ca="1">C18/OFFSET(C18,2,0)</f>
        <v>0</v>
      </c>
      <c r="G18" s="48">
        <f t="shared" ref="G18:H18" ca="1" si="8">D18/OFFSET(D18,2,0)</f>
        <v>0</v>
      </c>
      <c r="H18" s="48">
        <f t="shared" ca="1" si="8"/>
        <v>0</v>
      </c>
      <c r="I18" s="52"/>
    </row>
    <row r="19" spans="1:9" s="3" customFormat="1">
      <c r="A19" s="38"/>
      <c r="B19" s="46" t="s">
        <v>9</v>
      </c>
      <c r="C19" s="51">
        <v>0</v>
      </c>
      <c r="D19" s="51">
        <v>0</v>
      </c>
      <c r="E19" s="40">
        <f t="shared" si="5"/>
        <v>0</v>
      </c>
      <c r="F19" s="48">
        <f ca="1">C19/OFFSET(C19,1,0)</f>
        <v>0</v>
      </c>
      <c r="G19" s="48">
        <f t="shared" ref="G19:H19" ca="1" si="9">D19/OFFSET(D19,1,0)</f>
        <v>0</v>
      </c>
      <c r="H19" s="53">
        <f t="shared" ca="1" si="9"/>
        <v>0</v>
      </c>
      <c r="I19" s="31"/>
    </row>
    <row r="20" spans="1:9" s="3" customFormat="1">
      <c r="A20" s="38" t="s">
        <v>12</v>
      </c>
      <c r="B20" s="49" t="s">
        <v>13</v>
      </c>
      <c r="C20" s="40">
        <f>SUM(C16:C19)</f>
        <v>8</v>
      </c>
      <c r="D20" s="40">
        <f>SUM(D16:D19)</f>
        <v>1</v>
      </c>
      <c r="E20" s="40">
        <f t="shared" si="5"/>
        <v>9</v>
      </c>
      <c r="F20" s="48"/>
      <c r="G20" s="48"/>
      <c r="H20" s="48"/>
      <c r="I20" s="31"/>
    </row>
    <row r="21" spans="1:9" s="3" customFormat="1">
      <c r="A21" s="38"/>
      <c r="B21" s="43" t="s">
        <v>59</v>
      </c>
      <c r="C21" s="51"/>
      <c r="D21" s="51"/>
      <c r="E21" s="40"/>
      <c r="F21" s="2"/>
      <c r="G21" s="31"/>
      <c r="H21" s="31"/>
      <c r="I21" s="31"/>
    </row>
    <row r="22" spans="1:9" s="3" customFormat="1" ht="15.6">
      <c r="A22" s="38"/>
      <c r="B22" s="46" t="s">
        <v>6</v>
      </c>
      <c r="C22" s="54">
        <v>555</v>
      </c>
      <c r="D22" s="54">
        <v>48</v>
      </c>
      <c r="E22" s="40">
        <f t="shared" si="5"/>
        <v>603</v>
      </c>
      <c r="F22" s="48">
        <f ca="1">C22/OFFSET(C22,4,0)</f>
        <v>0.92964824120603018</v>
      </c>
      <c r="G22" s="48">
        <f t="shared" ref="G22:H22" ca="1" si="10">D22/OFFSET(D22,4,0)</f>
        <v>0.87272727272727268</v>
      </c>
      <c r="H22" s="48">
        <f t="shared" ca="1" si="10"/>
        <v>0.92484662576687116</v>
      </c>
      <c r="I22" s="52"/>
    </row>
    <row r="23" spans="1:9" s="3" customFormat="1">
      <c r="A23" s="38"/>
      <c r="B23" s="46" t="s">
        <v>7</v>
      </c>
      <c r="C23" s="54">
        <v>33</v>
      </c>
      <c r="D23" s="54">
        <v>2</v>
      </c>
      <c r="E23" s="40">
        <f t="shared" si="5"/>
        <v>35</v>
      </c>
      <c r="F23" s="48">
        <f ca="1">C23/OFFSET(C23,3,0)</f>
        <v>5.5276381909547742E-2</v>
      </c>
      <c r="G23" s="48">
        <f t="shared" ref="G23:H23" ca="1" si="11">D23/OFFSET(D23,3,0)</f>
        <v>3.6363636363636362E-2</v>
      </c>
      <c r="H23" s="48">
        <f t="shared" ca="1" si="11"/>
        <v>5.3680981595092027E-2</v>
      </c>
      <c r="I23" s="31"/>
    </row>
    <row r="24" spans="1:9" s="3" customFormat="1">
      <c r="A24" s="38"/>
      <c r="B24" s="46" t="s">
        <v>8</v>
      </c>
      <c r="C24" s="54">
        <v>6</v>
      </c>
      <c r="D24" s="54">
        <v>0</v>
      </c>
      <c r="E24" s="40">
        <f t="shared" si="5"/>
        <v>6</v>
      </c>
      <c r="F24" s="48">
        <f ca="1">C24/OFFSET(C24,2,0)</f>
        <v>1.0050251256281407E-2</v>
      </c>
      <c r="G24" s="48">
        <f t="shared" ref="G24:H24" ca="1" si="12">D24/OFFSET(D24,2,0)</f>
        <v>0</v>
      </c>
      <c r="H24" s="48">
        <f t="shared" ca="1" si="12"/>
        <v>9.202453987730062E-3</v>
      </c>
      <c r="I24" s="31"/>
    </row>
    <row r="25" spans="1:9" s="3" customFormat="1">
      <c r="A25" s="38"/>
      <c r="B25" s="46" t="s">
        <v>9</v>
      </c>
      <c r="C25" s="54">
        <v>3</v>
      </c>
      <c r="D25" s="54">
        <v>5</v>
      </c>
      <c r="E25" s="40">
        <f t="shared" si="5"/>
        <v>8</v>
      </c>
      <c r="F25" s="48">
        <f ca="1">C25/OFFSET(C25,1,0)</f>
        <v>5.0251256281407036E-3</v>
      </c>
      <c r="G25" s="48">
        <f t="shared" ref="G25:H25" ca="1" si="13">D25/OFFSET(D25,1,0)</f>
        <v>9.0909090909090912E-2</v>
      </c>
      <c r="H25" s="53">
        <f t="shared" ca="1" si="13"/>
        <v>1.2269938650306749E-2</v>
      </c>
      <c r="I25" s="31"/>
    </row>
    <row r="26" spans="1:9" s="3" customFormat="1">
      <c r="A26" s="38" t="s">
        <v>14</v>
      </c>
      <c r="B26" s="49" t="s">
        <v>15</v>
      </c>
      <c r="C26" s="40">
        <f>SUM(C22:C25)</f>
        <v>597</v>
      </c>
      <c r="D26" s="40">
        <f>SUM(D22:D25)</f>
        <v>55</v>
      </c>
      <c r="E26" s="40">
        <f t="shared" si="5"/>
        <v>652</v>
      </c>
      <c r="F26" s="48"/>
      <c r="G26" s="48"/>
      <c r="H26" s="48"/>
      <c r="I26" s="31"/>
    </row>
    <row r="27" spans="1:9" s="3" customFormat="1">
      <c r="A27" s="38"/>
      <c r="B27" s="43" t="s">
        <v>16</v>
      </c>
      <c r="C27" s="51"/>
      <c r="D27" s="51"/>
      <c r="E27" s="40"/>
      <c r="F27" s="2"/>
      <c r="G27" s="31"/>
      <c r="H27" s="31"/>
      <c r="I27" s="31"/>
    </row>
    <row r="28" spans="1:9" s="3" customFormat="1">
      <c r="A28" s="38"/>
      <c r="B28" s="46" t="s">
        <v>6</v>
      </c>
      <c r="C28" s="51">
        <v>7</v>
      </c>
      <c r="D28" s="51">
        <v>39</v>
      </c>
      <c r="E28" s="40">
        <f t="shared" si="5"/>
        <v>46</v>
      </c>
      <c r="F28" s="48">
        <f ca="1">C28/OFFSET(C28,4,0)</f>
        <v>2.1538461538461538E-2</v>
      </c>
      <c r="G28" s="48">
        <f t="shared" ref="G28:H28" ca="1" si="14">D28/OFFSET(D28,4,0)</f>
        <v>4.5614035087719301E-2</v>
      </c>
      <c r="H28" s="48">
        <f t="shared" ca="1" si="14"/>
        <v>3.898305084745763E-2</v>
      </c>
      <c r="I28" s="31"/>
    </row>
    <row r="29" spans="1:9" s="3" customFormat="1" ht="15.6">
      <c r="A29" s="38"/>
      <c r="B29" s="46" t="s">
        <v>7</v>
      </c>
      <c r="C29" s="51">
        <v>1</v>
      </c>
      <c r="D29" s="51">
        <v>27</v>
      </c>
      <c r="E29" s="40">
        <f t="shared" si="5"/>
        <v>28</v>
      </c>
      <c r="F29" s="48">
        <f ca="1">C29/OFFSET(C29,3,0)</f>
        <v>3.0769230769230769E-3</v>
      </c>
      <c r="G29" s="48">
        <f t="shared" ref="G29:H29" ca="1" si="15">D29/OFFSET(D29,3,0)</f>
        <v>3.1578947368421054E-2</v>
      </c>
      <c r="H29" s="48">
        <f t="shared" ca="1" si="15"/>
        <v>2.3728813559322035E-2</v>
      </c>
      <c r="I29" s="29"/>
    </row>
    <row r="30" spans="1:9" s="3" customFormat="1">
      <c r="A30" s="38"/>
      <c r="B30" s="46" t="s">
        <v>8</v>
      </c>
      <c r="C30" s="51">
        <v>5</v>
      </c>
      <c r="D30" s="51">
        <v>2</v>
      </c>
      <c r="E30" s="40">
        <f t="shared" si="5"/>
        <v>7</v>
      </c>
      <c r="F30" s="48">
        <f ca="1">C30/OFFSET(C30,2,0)</f>
        <v>1.5384615384615385E-2</v>
      </c>
      <c r="G30" s="48">
        <f t="shared" ref="G30:H30" ca="1" si="16">D30/OFFSET(D30,2,0)</f>
        <v>2.3391812865497076E-3</v>
      </c>
      <c r="H30" s="48">
        <f t="shared" ca="1" si="16"/>
        <v>5.9322033898305086E-3</v>
      </c>
      <c r="I30" s="31"/>
    </row>
    <row r="31" spans="1:9" s="3" customFormat="1" ht="15.6">
      <c r="A31" s="38"/>
      <c r="B31" s="46" t="s">
        <v>9</v>
      </c>
      <c r="C31" s="51">
        <v>312</v>
      </c>
      <c r="D31" s="51">
        <v>787</v>
      </c>
      <c r="E31" s="40">
        <f t="shared" si="5"/>
        <v>1099</v>
      </c>
      <c r="F31" s="48">
        <f ca="1">C31/OFFSET(C31,1,0)</f>
        <v>0.96</v>
      </c>
      <c r="G31" s="48">
        <f t="shared" ref="G31:H31" ca="1" si="17">D31/OFFSET(D31,1,0)</f>
        <v>0.92046783625730999</v>
      </c>
      <c r="H31" s="53">
        <f t="shared" ca="1" si="17"/>
        <v>0.93135593220338986</v>
      </c>
      <c r="I31" s="29"/>
    </row>
    <row r="32" spans="1:9" s="3" customFormat="1">
      <c r="A32" s="38" t="s">
        <v>17</v>
      </c>
      <c r="B32" s="49" t="s">
        <v>18</v>
      </c>
      <c r="C32" s="40">
        <f>SUM(C28:C31)</f>
        <v>325</v>
      </c>
      <c r="D32" s="40">
        <f>SUM(D28:D31)</f>
        <v>855</v>
      </c>
      <c r="E32" s="40">
        <f t="shared" si="5"/>
        <v>1180</v>
      </c>
      <c r="F32" s="2"/>
      <c r="G32" s="31"/>
      <c r="H32" s="31"/>
      <c r="I32" s="31"/>
    </row>
    <row r="33" spans="1:9" s="3" customFormat="1">
      <c r="A33" s="38" t="s">
        <v>19</v>
      </c>
      <c r="B33" s="55" t="s">
        <v>54</v>
      </c>
      <c r="C33" s="37">
        <f>C14+C20+C26+C32</f>
        <v>3137</v>
      </c>
      <c r="D33" s="37">
        <f>D14+D20+D26+D32</f>
        <v>8036</v>
      </c>
      <c r="E33" s="40">
        <f t="shared" si="5"/>
        <v>11173</v>
      </c>
      <c r="F33" s="27"/>
      <c r="G33" s="31"/>
      <c r="H33" s="31"/>
      <c r="I33" s="31"/>
    </row>
    <row r="34" spans="1:9" s="3" customFormat="1" ht="15.6">
      <c r="A34" s="56" t="s">
        <v>20</v>
      </c>
      <c r="B34" s="57" t="s">
        <v>21</v>
      </c>
      <c r="C34" s="58">
        <v>312</v>
      </c>
      <c r="D34" s="58">
        <v>787</v>
      </c>
      <c r="E34" s="40">
        <f t="shared" si="5"/>
        <v>1099</v>
      </c>
      <c r="F34" s="27"/>
      <c r="G34" s="41"/>
      <c r="H34" s="59"/>
      <c r="I34" s="41"/>
    </row>
    <row r="35" spans="1:9" s="3" customFormat="1" ht="15.6">
      <c r="A35" s="38" t="s">
        <v>22</v>
      </c>
      <c r="B35" s="36" t="s">
        <v>23</v>
      </c>
      <c r="C35" s="37">
        <f>C33-C34</f>
        <v>2825</v>
      </c>
      <c r="D35" s="37">
        <f>D33-D34</f>
        <v>7249</v>
      </c>
      <c r="E35" s="40">
        <f t="shared" si="5"/>
        <v>10074</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v>1491</v>
      </c>
      <c r="D39" s="66">
        <v>3810</v>
      </c>
      <c r="E39" s="40">
        <f t="shared" si="5"/>
        <v>5301</v>
      </c>
      <c r="F39" s="48">
        <f ca="1">C39/OFFSET(C39,4,0)</f>
        <v>0.93479623824451408</v>
      </c>
      <c r="G39" s="48">
        <f t="shared" ref="G39:H39" ca="1" si="18">D39/OFFSET(D39,4,0)</f>
        <v>0.93842364532019706</v>
      </c>
      <c r="H39" s="48">
        <f t="shared" ca="1" si="18"/>
        <v>0.93740053050397876</v>
      </c>
      <c r="I39" s="31"/>
    </row>
    <row r="40" spans="1:9" s="3" customFormat="1">
      <c r="A40" s="38"/>
      <c r="B40" s="46" t="s">
        <v>7</v>
      </c>
      <c r="C40" s="66">
        <v>79</v>
      </c>
      <c r="D40" s="66">
        <v>192</v>
      </c>
      <c r="E40" s="40">
        <f t="shared" si="5"/>
        <v>271</v>
      </c>
      <c r="F40" s="48">
        <f ca="1">C40/OFFSET(C40,3,0)</f>
        <v>4.9529780564263326E-2</v>
      </c>
      <c r="G40" s="48">
        <f t="shared" ref="G40:H40" ca="1" si="19">D40/OFFSET(D40,3,0)</f>
        <v>4.7290640394088673E-2</v>
      </c>
      <c r="H40" s="48">
        <f t="shared" ca="1" si="19"/>
        <v>4.7922192749778957E-2</v>
      </c>
      <c r="I40" s="31"/>
    </row>
    <row r="41" spans="1:9" s="3" customFormat="1">
      <c r="A41" s="38"/>
      <c r="B41" s="46" t="s">
        <v>8</v>
      </c>
      <c r="C41" s="66">
        <v>23</v>
      </c>
      <c r="D41" s="66">
        <v>42</v>
      </c>
      <c r="E41" s="40">
        <f t="shared" si="5"/>
        <v>65</v>
      </c>
      <c r="F41" s="48">
        <f ca="1">C41/OFFSET(C41,2,0)</f>
        <v>1.4420062695924765E-2</v>
      </c>
      <c r="G41" s="48">
        <f t="shared" ref="G41:H41" ca="1" si="20">D41/OFFSET(D41,2,0)</f>
        <v>1.0344827586206896E-2</v>
      </c>
      <c r="H41" s="48">
        <f t="shared" ca="1" si="20"/>
        <v>1.1494252873563218E-2</v>
      </c>
      <c r="I41" s="31"/>
    </row>
    <row r="42" spans="1:9" s="3" customFormat="1">
      <c r="A42" s="38"/>
      <c r="B42" s="46" t="s">
        <v>9</v>
      </c>
      <c r="C42" s="66">
        <v>2</v>
      </c>
      <c r="D42" s="66">
        <v>16</v>
      </c>
      <c r="E42" s="40">
        <f t="shared" si="5"/>
        <v>18</v>
      </c>
      <c r="F42" s="48">
        <f ca="1">C42/OFFSET(C42,1,0)</f>
        <v>1.2539184952978057E-3</v>
      </c>
      <c r="G42" s="48">
        <f t="shared" ref="G42:H42" ca="1" si="21">D42/OFFSET(D42,1,0)</f>
        <v>3.9408866995073889E-3</v>
      </c>
      <c r="H42" s="53">
        <f t="shared" ca="1" si="21"/>
        <v>3.183023872679045E-3</v>
      </c>
      <c r="I42" s="31"/>
    </row>
    <row r="43" spans="1:9" s="3" customFormat="1">
      <c r="A43" s="38" t="s">
        <v>25</v>
      </c>
      <c r="B43" s="49" t="s">
        <v>26</v>
      </c>
      <c r="C43" s="37">
        <f>SUM(C39:C42)</f>
        <v>1595</v>
      </c>
      <c r="D43" s="37">
        <f>SUM(D39:D42)</f>
        <v>4060</v>
      </c>
      <c r="E43" s="40">
        <f t="shared" si="5"/>
        <v>5655</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v>114</v>
      </c>
      <c r="D53" s="73">
        <v>5</v>
      </c>
      <c r="E53" s="40">
        <f t="shared" si="5"/>
        <v>119</v>
      </c>
      <c r="F53" s="48">
        <f ca="1">C53/OFFSET(C53,4,0)</f>
        <v>0.70807453416149069</v>
      </c>
      <c r="G53" s="48">
        <f t="shared" ref="G53:H53" ca="1" si="26">D53/OFFSET(D53,4,0)</f>
        <v>0.625</v>
      </c>
      <c r="H53" s="48">
        <f t="shared" ca="1" si="26"/>
        <v>0.70414201183431957</v>
      </c>
      <c r="I53" s="68"/>
    </row>
    <row r="54" spans="1:9" s="3" customFormat="1">
      <c r="A54" s="38"/>
      <c r="B54" s="46" t="s">
        <v>7</v>
      </c>
      <c r="C54" s="51">
        <v>19</v>
      </c>
      <c r="D54" s="51">
        <v>1</v>
      </c>
      <c r="E54" s="40">
        <f t="shared" si="5"/>
        <v>20</v>
      </c>
      <c r="F54" s="48">
        <f ca="1">C54/OFFSET(C54,3,0)</f>
        <v>0.11801242236024845</v>
      </c>
      <c r="G54" s="48">
        <f t="shared" ref="G54:H54" ca="1" si="27">D54/OFFSET(D54,3,0)</f>
        <v>0.125</v>
      </c>
      <c r="H54" s="48">
        <f t="shared" ca="1" si="27"/>
        <v>0.11834319526627218</v>
      </c>
      <c r="I54" s="31"/>
    </row>
    <row r="55" spans="1:9" s="3" customFormat="1">
      <c r="A55" s="38"/>
      <c r="B55" s="46" t="s">
        <v>8</v>
      </c>
      <c r="C55" s="51">
        <v>13</v>
      </c>
      <c r="D55" s="51">
        <v>1</v>
      </c>
      <c r="E55" s="40">
        <f t="shared" si="5"/>
        <v>14</v>
      </c>
      <c r="F55" s="48">
        <f ca="1">C55/OFFSET(C55,2,0)</f>
        <v>8.0745341614906832E-2</v>
      </c>
      <c r="G55" s="48">
        <f t="shared" ref="G55:H55" ca="1" si="28">D55/OFFSET(D55,2,0)</f>
        <v>0.125</v>
      </c>
      <c r="H55" s="48">
        <f t="shared" ca="1" si="28"/>
        <v>8.2840236686390539E-2</v>
      </c>
      <c r="I55" s="74"/>
    </row>
    <row r="56" spans="1:9" s="3" customFormat="1">
      <c r="A56" s="38"/>
      <c r="B56" s="46" t="s">
        <v>9</v>
      </c>
      <c r="C56" s="75">
        <v>15</v>
      </c>
      <c r="D56" s="75">
        <v>1</v>
      </c>
      <c r="E56" s="40">
        <f t="shared" si="5"/>
        <v>16</v>
      </c>
      <c r="F56" s="48">
        <f ca="1">C56/OFFSET(C56,1,0)</f>
        <v>9.3167701863354033E-2</v>
      </c>
      <c r="G56" s="48">
        <f t="shared" ref="G56:H56" ca="1" si="29">D56/OFFSET(D56,1,0)</f>
        <v>0.125</v>
      </c>
      <c r="H56" s="53">
        <f t="shared" ca="1" si="29"/>
        <v>9.4674556213017749E-2</v>
      </c>
      <c r="I56" s="31"/>
    </row>
    <row r="57" spans="1:9" s="3" customFormat="1">
      <c r="A57" s="38" t="s">
        <v>29</v>
      </c>
      <c r="B57" s="36" t="s">
        <v>30</v>
      </c>
      <c r="C57" s="37">
        <f>SUM(C53:C56)</f>
        <v>161</v>
      </c>
      <c r="D57" s="37">
        <f>SUM(D53:D56)</f>
        <v>8</v>
      </c>
      <c r="E57" s="40">
        <f t="shared" si="5"/>
        <v>169</v>
      </c>
      <c r="F57" s="14"/>
      <c r="G57" s="14"/>
      <c r="H57" s="14"/>
      <c r="I57" s="31"/>
    </row>
    <row r="58" spans="1:9" s="3" customFormat="1">
      <c r="A58" s="38"/>
      <c r="B58" s="36"/>
      <c r="C58" s="51"/>
      <c r="D58" s="51"/>
      <c r="E58" s="40"/>
      <c r="F58" s="2"/>
      <c r="G58" s="31"/>
      <c r="H58" s="31"/>
      <c r="I58" s="31"/>
    </row>
    <row r="59" spans="1:9" s="3" customFormat="1">
      <c r="A59" s="76" t="s">
        <v>72</v>
      </c>
      <c r="B59" s="36" t="s">
        <v>31</v>
      </c>
      <c r="C59" s="77">
        <v>205</v>
      </c>
      <c r="D59" s="77">
        <v>296</v>
      </c>
      <c r="E59" s="40">
        <f t="shared" si="5"/>
        <v>501</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v>2</v>
      </c>
      <c r="D62" s="81">
        <v>822</v>
      </c>
      <c r="E62" s="40">
        <f t="shared" si="5"/>
        <v>824</v>
      </c>
      <c r="F62" s="48">
        <f ca="1">C62/OFFSET(C62,4,0)</f>
        <v>1.7746228926353151E-3</v>
      </c>
      <c r="G62" s="48">
        <f t="shared" ref="G62:H62" ca="1" si="30">D62/OFFSET(D62,4,0)</f>
        <v>0.23654676258992804</v>
      </c>
      <c r="H62" s="48">
        <f t="shared" ca="1" si="30"/>
        <v>0.17905258583224684</v>
      </c>
      <c r="I62" s="71"/>
    </row>
    <row r="63" spans="1:9" s="3" customFormat="1">
      <c r="A63" s="38" t="s">
        <v>35</v>
      </c>
      <c r="B63" s="80" t="s">
        <v>36</v>
      </c>
      <c r="C63" s="81">
        <v>58</v>
      </c>
      <c r="D63" s="81">
        <v>1137</v>
      </c>
      <c r="E63" s="40">
        <f t="shared" si="5"/>
        <v>1195</v>
      </c>
      <c r="F63" s="48">
        <f ca="1">C63/OFFSET(C63,3,0)</f>
        <v>5.1464063886424133E-2</v>
      </c>
      <c r="G63" s="48">
        <f t="shared" ref="G63:H63" ca="1" si="31">D63/OFFSET(D63,3,0)</f>
        <v>0.32719424460431656</v>
      </c>
      <c r="H63" s="48">
        <f t="shared" ca="1" si="31"/>
        <v>0.25966970882225121</v>
      </c>
      <c r="I63" s="31"/>
    </row>
    <row r="64" spans="1:9" s="3" customFormat="1">
      <c r="A64" s="38" t="s">
        <v>37</v>
      </c>
      <c r="B64" s="80" t="s">
        <v>38</v>
      </c>
      <c r="C64" s="81">
        <v>26</v>
      </c>
      <c r="D64" s="81">
        <v>190</v>
      </c>
      <c r="E64" s="40">
        <f t="shared" si="5"/>
        <v>216</v>
      </c>
      <c r="F64" s="48">
        <f ca="1">C64/OFFSET(C64,2,0)</f>
        <v>2.3070097604259095E-2</v>
      </c>
      <c r="G64" s="48">
        <f t="shared" ref="G64:H64" ca="1" si="32">D64/OFFSET(D64,2,0)</f>
        <v>5.4676258992805753E-2</v>
      </c>
      <c r="H64" s="48">
        <f t="shared" ca="1" si="32"/>
        <v>4.6936114732724903E-2</v>
      </c>
    </row>
    <row r="65" spans="1:11" s="3" customFormat="1">
      <c r="A65" s="38" t="s">
        <v>39</v>
      </c>
      <c r="B65" s="80" t="s">
        <v>40</v>
      </c>
      <c r="C65" s="81">
        <v>1041</v>
      </c>
      <c r="D65" s="81">
        <v>1326</v>
      </c>
      <c r="E65" s="40">
        <f t="shared" si="5"/>
        <v>2367</v>
      </c>
      <c r="F65" s="48">
        <f ca="1">C65/OFFSET(C65,1,0)</f>
        <v>0.92369121561668144</v>
      </c>
      <c r="G65" s="48">
        <f t="shared" ref="G65:H65" ca="1" si="33">D65/OFFSET(D65,1,0)</f>
        <v>0.38158273381294966</v>
      </c>
      <c r="H65" s="53">
        <f t="shared" ca="1" si="33"/>
        <v>0.51434159061277707</v>
      </c>
    </row>
    <row r="66" spans="1:11" s="3" customFormat="1">
      <c r="A66" s="38" t="s">
        <v>41</v>
      </c>
      <c r="B66" s="55" t="s">
        <v>55</v>
      </c>
      <c r="C66" s="37">
        <f>SUM(C62:C65)</f>
        <v>1127</v>
      </c>
      <c r="D66" s="37">
        <f>SUM(D62:D65)</f>
        <v>3475</v>
      </c>
      <c r="E66" s="40">
        <f t="shared" si="5"/>
        <v>4602</v>
      </c>
      <c r="F66" s="48">
        <f>C66/C33</f>
        <v>0.35926043991074275</v>
      </c>
      <c r="G66" s="48">
        <f t="shared" ref="G66:H66" si="34">D66/D33</f>
        <v>0.43242906918865109</v>
      </c>
      <c r="H66" s="48">
        <f t="shared" si="34"/>
        <v>0.41188579611563592</v>
      </c>
    </row>
    <row r="67" spans="1:11" s="3" customFormat="1">
      <c r="A67" s="56" t="s">
        <v>42</v>
      </c>
      <c r="B67" s="57" t="s">
        <v>21</v>
      </c>
      <c r="C67" s="58">
        <v>282</v>
      </c>
      <c r="D67" s="58">
        <v>726</v>
      </c>
      <c r="E67" s="40">
        <f t="shared" si="5"/>
        <v>1008</v>
      </c>
      <c r="F67" s="2"/>
      <c r="G67" s="31"/>
      <c r="H67" s="31"/>
    </row>
    <row r="68" spans="1:11" s="3" customFormat="1" ht="14.4">
      <c r="A68" s="38" t="s">
        <v>43</v>
      </c>
      <c r="B68" s="36" t="s">
        <v>44</v>
      </c>
      <c r="C68" s="37">
        <f>C66-C67</f>
        <v>845</v>
      </c>
      <c r="D68" s="37">
        <f>D66-D67</f>
        <v>2749</v>
      </c>
      <c r="E68" s="40">
        <f t="shared" si="5"/>
        <v>3594</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2806</v>
      </c>
      <c r="D70" s="50">
        <f>D43+D50+D57+D59+D60+D68</f>
        <v>7113</v>
      </c>
      <c r="E70" s="40">
        <f t="shared" si="5"/>
        <v>9919</v>
      </c>
      <c r="F70" s="2"/>
      <c r="G70" s="83"/>
      <c r="H70" s="71"/>
    </row>
    <row r="71" spans="1:11" s="3" customFormat="1">
      <c r="A71" s="38"/>
      <c r="B71" s="84"/>
      <c r="C71" s="51"/>
      <c r="D71" s="51"/>
      <c r="E71" s="40"/>
      <c r="F71" s="2"/>
      <c r="G71" s="31"/>
      <c r="H71" s="31"/>
    </row>
    <row r="72" spans="1:11" s="3" customFormat="1" ht="14.4">
      <c r="A72" s="38" t="s">
        <v>47</v>
      </c>
      <c r="B72" s="36" t="s">
        <v>48</v>
      </c>
      <c r="C72" s="37">
        <v>50</v>
      </c>
      <c r="D72" s="37">
        <v>106</v>
      </c>
      <c r="E72" s="40">
        <f t="shared" si="5"/>
        <v>156</v>
      </c>
      <c r="F72" s="27"/>
      <c r="G72" s="85"/>
      <c r="H72" s="86"/>
    </row>
    <row r="73" spans="1:11" s="3" customFormat="1">
      <c r="A73" s="38"/>
      <c r="B73" s="84"/>
      <c r="C73" s="51"/>
      <c r="D73" s="51"/>
      <c r="E73" s="40"/>
      <c r="F73" s="2"/>
      <c r="G73" s="31"/>
      <c r="H73" s="31"/>
      <c r="I73" s="31"/>
    </row>
    <row r="74" spans="1:11" s="3" customFormat="1">
      <c r="A74" s="38" t="s">
        <v>49</v>
      </c>
      <c r="B74" s="36" t="s">
        <v>50</v>
      </c>
      <c r="C74" s="40">
        <f>C70+C72</f>
        <v>2856</v>
      </c>
      <c r="D74" s="40">
        <f>D70+D72</f>
        <v>7219</v>
      </c>
      <c r="E74" s="40">
        <f>D74+C74</f>
        <v>10075</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v>110</v>
      </c>
      <c r="D76" s="89">
        <v>325</v>
      </c>
      <c r="E76" s="40">
        <f>D76+C76</f>
        <v>435</v>
      </c>
      <c r="F76" s="2"/>
      <c r="G76" s="31"/>
      <c r="H76" s="31"/>
      <c r="I76" s="31"/>
    </row>
    <row r="77" spans="1:11" s="3" customFormat="1" ht="30.75" customHeight="1">
      <c r="A77" s="326" t="s">
        <v>56</v>
      </c>
      <c r="B77" s="327"/>
      <c r="C77" s="90">
        <f>C6+C33-C67-C74</f>
        <v>110</v>
      </c>
      <c r="D77" s="90">
        <f>D6+D33-D67-D74</f>
        <v>325</v>
      </c>
      <c r="E77" s="91">
        <f>(E6+E33)-(E67+E74)</f>
        <v>435</v>
      </c>
      <c r="F77" s="2"/>
      <c r="G77" s="31"/>
      <c r="H77" s="31"/>
      <c r="I77" s="31"/>
    </row>
    <row r="78" spans="1:11" s="115" customFormat="1" ht="37.799999999999997" customHeight="1">
      <c r="A78" s="111"/>
      <c r="B78" s="111" t="s">
        <v>101</v>
      </c>
      <c r="C78" s="112">
        <f>(C43+C59+C50)/(C43+C59+C68+C50+C72)</f>
        <v>0.66790352504638217</v>
      </c>
      <c r="D78" s="112">
        <f t="shared" ref="D78:E78" si="35">(D43+D59+D50)/(D43+D59+D68+D50+D72)</f>
        <v>0.60407710442379703</v>
      </c>
      <c r="E78" s="112">
        <f t="shared" si="35"/>
        <v>0.62144155057540884</v>
      </c>
      <c r="F78" s="113"/>
      <c r="G78" s="114"/>
      <c r="H78" s="114"/>
      <c r="I78" s="114"/>
    </row>
    <row r="79" spans="1:11" s="115" customFormat="1" ht="42" customHeight="1">
      <c r="A79" s="111"/>
      <c r="B79" s="111" t="s">
        <v>102</v>
      </c>
      <c r="C79" s="112">
        <f>(C43+C59+C50)/(C43+C59+C72+C66+C50)</f>
        <v>0.60463553913335577</v>
      </c>
      <c r="D79" s="112">
        <f t="shared" ref="D79:E79" si="36">(D43+D59+D50)/(D43+D59+D72+D66+D50)</f>
        <v>0.54882197303767166</v>
      </c>
      <c r="E79" s="112">
        <f t="shared" si="36"/>
        <v>0.5640461792193513</v>
      </c>
      <c r="F79" s="116"/>
      <c r="G79" s="114"/>
      <c r="H79" s="114"/>
      <c r="I79" s="114"/>
    </row>
    <row r="80" spans="1:11" s="118" customFormat="1" ht="16.2" customHeight="1">
      <c r="A80" s="111"/>
      <c r="B80" s="117" t="s">
        <v>103</v>
      </c>
      <c r="C80" s="112">
        <f>C59/C35</f>
        <v>7.2566371681415928E-2</v>
      </c>
      <c r="D80" s="112">
        <f t="shared" ref="D80:E80" si="37">D59/D35</f>
        <v>4.0833218374948271E-2</v>
      </c>
      <c r="E80" s="112">
        <f t="shared" si="37"/>
        <v>4.9731983323406788E-2</v>
      </c>
      <c r="F80" s="116"/>
      <c r="G80" s="114"/>
      <c r="H80" s="114"/>
      <c r="I80" s="114"/>
      <c r="J80" s="115"/>
      <c r="K80" s="115"/>
    </row>
    <row r="81" spans="1:11" s="118" customFormat="1" ht="16.2" customHeight="1">
      <c r="A81" s="111"/>
      <c r="B81" s="117" t="s">
        <v>104</v>
      </c>
      <c r="C81" s="112">
        <f>D66/E66</f>
        <v>0.7551064754454585</v>
      </c>
      <c r="D81" s="112"/>
      <c r="E81" s="112"/>
      <c r="F81" s="116"/>
      <c r="G81" s="114"/>
      <c r="H81" s="114"/>
      <c r="I81" s="114"/>
      <c r="J81" s="115"/>
      <c r="K81" s="115"/>
    </row>
    <row r="82" spans="1:11" s="118" customFormat="1" ht="16.2" customHeight="1">
      <c r="A82" s="111"/>
      <c r="B82" s="117" t="s">
        <v>100</v>
      </c>
      <c r="C82" s="119">
        <f>C26/C35</f>
        <v>0.21132743362831857</v>
      </c>
      <c r="D82" s="119">
        <f t="shared" ref="D82:E82" si="38">D26/D35</f>
        <v>7.5872534142640367E-3</v>
      </c>
      <c r="E82" s="119">
        <f t="shared" si="38"/>
        <v>6.4721064125471517E-2</v>
      </c>
      <c r="F82" s="116"/>
      <c r="G82" s="114"/>
      <c r="H82" s="114"/>
      <c r="I82" s="114"/>
      <c r="J82" s="115"/>
      <c r="K82" s="115"/>
    </row>
    <row r="83" spans="1:11" s="118" customFormat="1" ht="16.2" customHeight="1">
      <c r="A83" s="111"/>
      <c r="B83" s="117" t="s">
        <v>105</v>
      </c>
      <c r="C83" s="119">
        <f>(C43+C50+C59)/(C6+C33)</f>
        <v>0.55418719211822665</v>
      </c>
      <c r="D83" s="119">
        <f t="shared" ref="D83:E83" si="39">(D43+D50+D59)/(D6+D33)</f>
        <v>0.52672309552599761</v>
      </c>
      <c r="E83" s="119">
        <f t="shared" si="39"/>
        <v>0.5344677895467963</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f>(C74-C68)/C74</f>
        <v>0.70413165266106448</v>
      </c>
      <c r="D93" s="1" t="s">
        <v>66</v>
      </c>
      <c r="E93" s="98">
        <f>(D74-D68)/D74</f>
        <v>0.61919933508796232</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96"/>
  <sheetViews>
    <sheetView workbookViewId="0">
      <selection activeCell="C1" sqref="C1"/>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t="s">
        <v>505</v>
      </c>
      <c r="D1" s="14"/>
      <c r="E1" s="14"/>
      <c r="F1" s="2" t="s">
        <v>91</v>
      </c>
      <c r="G1" s="25"/>
      <c r="H1" s="26"/>
      <c r="I1" s="26"/>
    </row>
    <row r="2" spans="1:9" s="3" customFormat="1" ht="15.6">
      <c r="A2" s="14"/>
      <c r="B2" s="24" t="s">
        <v>92</v>
      </c>
      <c r="C2" s="14" t="s">
        <v>496</v>
      </c>
      <c r="D2" s="14" t="s">
        <v>503</v>
      </c>
      <c r="E2" s="14"/>
      <c r="F2" s="27" t="s">
        <v>93</v>
      </c>
      <c r="G2" s="28"/>
      <c r="H2" s="29"/>
      <c r="I2" s="29"/>
    </row>
    <row r="3" spans="1:9" s="3" customFormat="1" ht="13.8" thickBot="1">
      <c r="A3" s="30"/>
      <c r="B3" s="17"/>
      <c r="C3" s="14" t="s">
        <v>498</v>
      </c>
      <c r="D3" s="14" t="s">
        <v>504</v>
      </c>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110</v>
      </c>
      <c r="D6" s="39">
        <v>309</v>
      </c>
      <c r="E6" s="40">
        <f>D6+C6</f>
        <v>419</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2038</v>
      </c>
      <c r="D10" s="47">
        <v>6010</v>
      </c>
      <c r="E10" s="40">
        <f>D10+C10</f>
        <v>8048</v>
      </c>
      <c r="F10" s="48">
        <f ca="1">C10/OFFSET(C10,4,0)</f>
        <v>0.89268506351292154</v>
      </c>
      <c r="G10" s="48">
        <f t="shared" ref="G10:H10" ca="1" si="0">D10/OFFSET(D10,4,0)</f>
        <v>0.846836691559814</v>
      </c>
      <c r="H10" s="48">
        <f t="shared" ca="1" si="0"/>
        <v>0.85799573560767595</v>
      </c>
      <c r="I10" s="29"/>
    </row>
    <row r="11" spans="1:9" s="3" customFormat="1">
      <c r="A11" s="38"/>
      <c r="B11" s="46" t="s">
        <v>7</v>
      </c>
      <c r="C11" s="47">
        <v>119</v>
      </c>
      <c r="D11" s="47">
        <v>550</v>
      </c>
      <c r="E11" s="40">
        <f t="shared" ref="E11:E14" si="1">D11+C11</f>
        <v>669</v>
      </c>
      <c r="F11" s="48">
        <f ca="1">C11/OFFSET(C11,3,0)</f>
        <v>5.2124397722295226E-2</v>
      </c>
      <c r="G11" s="48">
        <f t="shared" ref="G11:H11" ca="1" si="2">D11/OFFSET(D11,3,0)</f>
        <v>7.7497534169367333E-2</v>
      </c>
      <c r="H11" s="48">
        <f t="shared" ca="1" si="2"/>
        <v>7.1321961620469082E-2</v>
      </c>
      <c r="I11" s="31"/>
    </row>
    <row r="12" spans="1:9" s="3" customFormat="1">
      <c r="A12" s="38"/>
      <c r="B12" s="46" t="s">
        <v>8</v>
      </c>
      <c r="C12" s="47">
        <v>58</v>
      </c>
      <c r="D12" s="47">
        <v>188</v>
      </c>
      <c r="E12" s="40">
        <f t="shared" si="1"/>
        <v>246</v>
      </c>
      <c r="F12" s="48">
        <f ca="1">C12/OFFSET(C12,2,0)</f>
        <v>2.5405168637757335E-2</v>
      </c>
      <c r="G12" s="48">
        <f t="shared" ref="G12:H12" ca="1" si="3">D12/OFFSET(D12,2,0)</f>
        <v>2.6490066225165563E-2</v>
      </c>
      <c r="H12" s="48">
        <f t="shared" ca="1" si="3"/>
        <v>2.6226012793176972E-2</v>
      </c>
      <c r="I12" s="31"/>
    </row>
    <row r="13" spans="1:9" s="3" customFormat="1">
      <c r="A13" s="38"/>
      <c r="B13" s="46" t="s">
        <v>9</v>
      </c>
      <c r="C13" s="47">
        <v>68</v>
      </c>
      <c r="D13" s="47">
        <v>349</v>
      </c>
      <c r="E13" s="40">
        <f t="shared" si="1"/>
        <v>417</v>
      </c>
      <c r="F13" s="48">
        <f ca="1">C13/OFFSET(C13,1,0)</f>
        <v>2.9785370127025843E-2</v>
      </c>
      <c r="G13" s="48">
        <f t="shared" ref="G13:H13" ca="1" si="4">D13/OFFSET(D13,1,0)</f>
        <v>4.9175708045653091E-2</v>
      </c>
      <c r="H13" s="48">
        <f t="shared" ca="1" si="4"/>
        <v>4.4456289978678037E-2</v>
      </c>
      <c r="I13" s="31"/>
    </row>
    <row r="14" spans="1:9" s="3" customFormat="1">
      <c r="A14" s="38" t="s">
        <v>10</v>
      </c>
      <c r="B14" s="49" t="s">
        <v>11</v>
      </c>
      <c r="C14" s="50">
        <f>SUM(C10:C13)</f>
        <v>2283</v>
      </c>
      <c r="D14" s="50">
        <f>SUM(D10:D13)</f>
        <v>7097</v>
      </c>
      <c r="E14" s="40">
        <f t="shared" si="1"/>
        <v>9380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v>393</v>
      </c>
      <c r="D22" s="54">
        <v>52</v>
      </c>
      <c r="E22" s="40">
        <f t="shared" si="5"/>
        <v>445</v>
      </c>
      <c r="F22" s="48">
        <f ca="1">C22/OFFSET(C22,4,0)</f>
        <v>0.94019138755980858</v>
      </c>
      <c r="G22" s="48">
        <f t="shared" ref="G22:H22" ca="1" si="10">D22/OFFSET(D22,4,0)</f>
        <v>0.91228070175438591</v>
      </c>
      <c r="H22" s="48">
        <f t="shared" ca="1" si="10"/>
        <v>0.93684210526315792</v>
      </c>
      <c r="I22" s="52"/>
    </row>
    <row r="23" spans="1:9" s="3" customFormat="1">
      <c r="A23" s="38"/>
      <c r="B23" s="46" t="s">
        <v>7</v>
      </c>
      <c r="C23" s="54">
        <v>20</v>
      </c>
      <c r="D23" s="54">
        <v>3</v>
      </c>
      <c r="E23" s="40">
        <f t="shared" si="5"/>
        <v>23</v>
      </c>
      <c r="F23" s="48">
        <f ca="1">C23/OFFSET(C23,3,0)</f>
        <v>4.784688995215311E-2</v>
      </c>
      <c r="G23" s="48">
        <f t="shared" ref="G23:H23" ca="1" si="11">D23/OFFSET(D23,3,0)</f>
        <v>5.2631578947368418E-2</v>
      </c>
      <c r="H23" s="48">
        <f t="shared" ca="1" si="11"/>
        <v>4.8421052631578948E-2</v>
      </c>
      <c r="I23" s="31"/>
    </row>
    <row r="24" spans="1:9" s="3" customFormat="1">
      <c r="A24" s="38"/>
      <c r="B24" s="46" t="s">
        <v>8</v>
      </c>
      <c r="C24" s="54">
        <v>3</v>
      </c>
      <c r="D24" s="54">
        <v>1</v>
      </c>
      <c r="E24" s="40">
        <f t="shared" si="5"/>
        <v>4</v>
      </c>
      <c r="F24" s="48">
        <f ca="1">C24/OFFSET(C24,2,0)</f>
        <v>7.1770334928229667E-3</v>
      </c>
      <c r="G24" s="48">
        <f t="shared" ref="G24:H24" ca="1" si="12">D24/OFFSET(D24,2,0)</f>
        <v>1.7543859649122806E-2</v>
      </c>
      <c r="H24" s="48">
        <f t="shared" ca="1" si="12"/>
        <v>8.4210526315789472E-3</v>
      </c>
      <c r="I24" s="31"/>
    </row>
    <row r="25" spans="1:9" s="3" customFormat="1">
      <c r="A25" s="38"/>
      <c r="B25" s="46" t="s">
        <v>9</v>
      </c>
      <c r="C25" s="54">
        <v>2</v>
      </c>
      <c r="D25" s="54">
        <v>1</v>
      </c>
      <c r="E25" s="40">
        <f t="shared" si="5"/>
        <v>3</v>
      </c>
      <c r="F25" s="48">
        <f ca="1">C25/OFFSET(C25,1,0)</f>
        <v>4.7846889952153108E-3</v>
      </c>
      <c r="G25" s="48">
        <f t="shared" ref="G25:H25" ca="1" si="13">D25/OFFSET(D25,1,0)</f>
        <v>1.7543859649122806E-2</v>
      </c>
      <c r="H25" s="53">
        <f t="shared" ca="1" si="13"/>
        <v>6.3157894736842104E-3</v>
      </c>
      <c r="I25" s="31"/>
    </row>
    <row r="26" spans="1:9" s="3" customFormat="1">
      <c r="A26" s="38" t="s">
        <v>14</v>
      </c>
      <c r="B26" s="49" t="s">
        <v>15</v>
      </c>
      <c r="C26" s="40">
        <f>SUM(C22:C25)</f>
        <v>418</v>
      </c>
      <c r="D26" s="40">
        <f>SUM(D22:D25)</f>
        <v>57</v>
      </c>
      <c r="E26" s="40">
        <f t="shared" si="5"/>
        <v>475</v>
      </c>
      <c r="F26" s="48"/>
      <c r="G26" s="48"/>
      <c r="H26" s="48"/>
      <c r="I26" s="31"/>
    </row>
    <row r="27" spans="1:9" s="3" customFormat="1">
      <c r="A27" s="38"/>
      <c r="B27" s="43" t="s">
        <v>16</v>
      </c>
      <c r="C27" s="51"/>
      <c r="D27" s="51"/>
      <c r="E27" s="40"/>
      <c r="F27" s="2"/>
      <c r="G27" s="31"/>
      <c r="H27" s="31"/>
      <c r="I27" s="31"/>
    </row>
    <row r="28" spans="1:9" s="3" customFormat="1">
      <c r="A28" s="38"/>
      <c r="B28" s="46" t="s">
        <v>6</v>
      </c>
      <c r="C28" s="51">
        <v>20</v>
      </c>
      <c r="D28" s="51">
        <v>37</v>
      </c>
      <c r="E28" s="40">
        <f t="shared" si="5"/>
        <v>57</v>
      </c>
      <c r="F28" s="48">
        <f ca="1">C28/OFFSET(C28,4,0)</f>
        <v>6.3091482649842268E-2</v>
      </c>
      <c r="G28" s="48">
        <f t="shared" ref="G28:H28" ca="1" si="14">D28/OFFSET(D28,4,0)</f>
        <v>6.0162601626016263E-2</v>
      </c>
      <c r="H28" s="48">
        <f t="shared" ca="1" si="14"/>
        <v>6.1158798283261803E-2</v>
      </c>
      <c r="I28" s="31"/>
    </row>
    <row r="29" spans="1:9" s="3" customFormat="1" ht="15.6">
      <c r="A29" s="38"/>
      <c r="B29" s="46" t="s">
        <v>7</v>
      </c>
      <c r="C29" s="51">
        <v>2</v>
      </c>
      <c r="D29" s="51">
        <v>5</v>
      </c>
      <c r="E29" s="40">
        <f t="shared" si="5"/>
        <v>7</v>
      </c>
      <c r="F29" s="48">
        <f ca="1">C29/OFFSET(C29,3,0)</f>
        <v>6.3091482649842269E-3</v>
      </c>
      <c r="G29" s="48">
        <f t="shared" ref="G29:H29" ca="1" si="15">D29/OFFSET(D29,3,0)</f>
        <v>8.130081300813009E-3</v>
      </c>
      <c r="H29" s="48">
        <f t="shared" ca="1" si="15"/>
        <v>7.5107296137339056E-3</v>
      </c>
      <c r="I29" s="29"/>
    </row>
    <row r="30" spans="1:9" s="3" customFormat="1">
      <c r="A30" s="38"/>
      <c r="B30" s="46" t="s">
        <v>8</v>
      </c>
      <c r="C30" s="51">
        <v>8</v>
      </c>
      <c r="D30" s="51">
        <v>13</v>
      </c>
      <c r="E30" s="40">
        <f t="shared" si="5"/>
        <v>21</v>
      </c>
      <c r="F30" s="48">
        <f ca="1">C30/OFFSET(C30,2,0)</f>
        <v>2.5236593059936908E-2</v>
      </c>
      <c r="G30" s="48">
        <f t="shared" ref="G30:H30" ca="1" si="16">D30/OFFSET(D30,2,0)</f>
        <v>2.113821138211382E-2</v>
      </c>
      <c r="H30" s="48">
        <f t="shared" ca="1" si="16"/>
        <v>2.2532188841201718E-2</v>
      </c>
      <c r="I30" s="31"/>
    </row>
    <row r="31" spans="1:9" s="3" customFormat="1" ht="15.6">
      <c r="A31" s="38"/>
      <c r="B31" s="46" t="s">
        <v>9</v>
      </c>
      <c r="C31" s="51">
        <v>287</v>
      </c>
      <c r="D31" s="51">
        <v>560</v>
      </c>
      <c r="E31" s="40">
        <f t="shared" si="5"/>
        <v>847</v>
      </c>
      <c r="F31" s="48">
        <f ca="1">C31/OFFSET(C31,1,0)</f>
        <v>0.90536277602523663</v>
      </c>
      <c r="G31" s="48">
        <f t="shared" ref="G31:H31" ca="1" si="17">D31/OFFSET(D31,1,0)</f>
        <v>0.91056910569105687</v>
      </c>
      <c r="H31" s="53">
        <f t="shared" ca="1" si="17"/>
        <v>0.90879828326180256</v>
      </c>
      <c r="I31" s="29"/>
    </row>
    <row r="32" spans="1:9" s="3" customFormat="1">
      <c r="A32" s="38" t="s">
        <v>17</v>
      </c>
      <c r="B32" s="49" t="s">
        <v>18</v>
      </c>
      <c r="C32" s="40">
        <f>SUM(C28:C31)</f>
        <v>317</v>
      </c>
      <c r="D32" s="40">
        <f>SUM(D28:D31)</f>
        <v>615</v>
      </c>
      <c r="E32" s="40">
        <f t="shared" si="5"/>
        <v>932</v>
      </c>
      <c r="F32" s="2"/>
      <c r="G32" s="31"/>
      <c r="H32" s="31"/>
      <c r="I32" s="31"/>
    </row>
    <row r="33" spans="1:9" s="3" customFormat="1">
      <c r="A33" s="38" t="s">
        <v>19</v>
      </c>
      <c r="B33" s="55" t="s">
        <v>54</v>
      </c>
      <c r="C33" s="37">
        <f>C14+C20+C26+C32</f>
        <v>3018</v>
      </c>
      <c r="D33" s="37">
        <f>D14+D20+D26+D32</f>
        <v>7769</v>
      </c>
      <c r="E33" s="40">
        <f t="shared" si="5"/>
        <v>10787</v>
      </c>
      <c r="F33" s="27"/>
      <c r="G33" s="31"/>
      <c r="H33" s="31"/>
      <c r="I33" s="31"/>
    </row>
    <row r="34" spans="1:9" s="3" customFormat="1" ht="15.6">
      <c r="A34" s="56" t="s">
        <v>20</v>
      </c>
      <c r="B34" s="57" t="s">
        <v>21</v>
      </c>
      <c r="C34" s="58">
        <v>284</v>
      </c>
      <c r="D34" s="58">
        <v>545</v>
      </c>
      <c r="E34" s="40">
        <f t="shared" si="5"/>
        <v>829</v>
      </c>
      <c r="F34" s="27"/>
      <c r="G34" s="41"/>
      <c r="H34" s="59"/>
      <c r="I34" s="41"/>
    </row>
    <row r="35" spans="1:9" s="3" customFormat="1" ht="15.6">
      <c r="A35" s="38" t="s">
        <v>22</v>
      </c>
      <c r="B35" s="36" t="s">
        <v>23</v>
      </c>
      <c r="C35" s="37">
        <f>C33-C34</f>
        <v>2734</v>
      </c>
      <c r="D35" s="37">
        <f>D33-D34</f>
        <v>7224</v>
      </c>
      <c r="E35" s="40">
        <f t="shared" si="5"/>
        <v>9958</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v>1531</v>
      </c>
      <c r="D39" s="66">
        <v>3706</v>
      </c>
      <c r="E39" s="40">
        <f t="shared" si="5"/>
        <v>5237</v>
      </c>
      <c r="F39" s="48">
        <f ca="1">C39/OFFSET(C39,4,0)</f>
        <v>0.93239951278928135</v>
      </c>
      <c r="G39" s="48">
        <f t="shared" ref="G39:H39" ca="1" si="18">D39/OFFSET(D39,4,0)</f>
        <v>0.92143212332173052</v>
      </c>
      <c r="H39" s="48">
        <f t="shared" ca="1" si="18"/>
        <v>0.92461158192090398</v>
      </c>
      <c r="I39" s="31"/>
    </row>
    <row r="40" spans="1:9" s="3" customFormat="1">
      <c r="A40" s="38"/>
      <c r="B40" s="46" t="s">
        <v>7</v>
      </c>
      <c r="C40" s="66">
        <v>75</v>
      </c>
      <c r="D40" s="66">
        <v>274</v>
      </c>
      <c r="E40" s="40">
        <f t="shared" si="5"/>
        <v>349</v>
      </c>
      <c r="F40" s="48">
        <f ca="1">C40/OFFSET(C40,3,0)</f>
        <v>4.5676004872107184E-2</v>
      </c>
      <c r="G40" s="48">
        <f t="shared" ref="G40:H40" ca="1" si="19">D40/OFFSET(D40,3,0)</f>
        <v>6.8125310790651414E-2</v>
      </c>
      <c r="H40" s="48">
        <f t="shared" ca="1" si="19"/>
        <v>6.1617231638418077E-2</v>
      </c>
      <c r="I40" s="31"/>
    </row>
    <row r="41" spans="1:9" s="3" customFormat="1">
      <c r="A41" s="38"/>
      <c r="B41" s="46" t="s">
        <v>8</v>
      </c>
      <c r="C41" s="66">
        <v>30</v>
      </c>
      <c r="D41" s="66">
        <v>32</v>
      </c>
      <c r="E41" s="40">
        <f t="shared" si="5"/>
        <v>62</v>
      </c>
      <c r="F41" s="48">
        <f ca="1">C41/OFFSET(C41,2,0)</f>
        <v>1.8270401948842874E-2</v>
      </c>
      <c r="G41" s="48">
        <f t="shared" ref="G41:H41" ca="1" si="20">D41/OFFSET(D41,2,0)</f>
        <v>7.9562406762804568E-3</v>
      </c>
      <c r="H41" s="48">
        <f t="shared" ca="1" si="20"/>
        <v>1.0946327683615819E-2</v>
      </c>
      <c r="I41" s="31"/>
    </row>
    <row r="42" spans="1:9" s="3" customFormat="1">
      <c r="A42" s="38"/>
      <c r="B42" s="46" t="s">
        <v>9</v>
      </c>
      <c r="C42" s="66">
        <v>6</v>
      </c>
      <c r="D42" s="66">
        <v>10</v>
      </c>
      <c r="E42" s="40">
        <f t="shared" si="5"/>
        <v>16</v>
      </c>
      <c r="F42" s="48">
        <f ca="1">C42/OFFSET(C42,1,0)</f>
        <v>3.6540803897685747E-3</v>
      </c>
      <c r="G42" s="48">
        <f t="shared" ref="G42:H42" ca="1" si="21">D42/OFFSET(D42,1,0)</f>
        <v>2.4863252113376429E-3</v>
      </c>
      <c r="H42" s="53">
        <f t="shared" ca="1" si="21"/>
        <v>2.8248587570621469E-3</v>
      </c>
      <c r="I42" s="31"/>
    </row>
    <row r="43" spans="1:9" s="3" customFormat="1">
      <c r="A43" s="38" t="s">
        <v>25</v>
      </c>
      <c r="B43" s="49" t="s">
        <v>26</v>
      </c>
      <c r="C43" s="37">
        <f>SUM(C39:C42)</f>
        <v>1642</v>
      </c>
      <c r="D43" s="37">
        <f>SUM(D39:D42)</f>
        <v>4022</v>
      </c>
      <c r="E43" s="40">
        <f t="shared" si="5"/>
        <v>5664</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209">
        <v>66</v>
      </c>
      <c r="D53" s="209">
        <v>28</v>
      </c>
      <c r="E53" s="40">
        <f t="shared" si="5"/>
        <v>94</v>
      </c>
      <c r="F53" s="48">
        <f ca="1">C53/OFFSET(C53,4,0)</f>
        <v>0.52380952380952384</v>
      </c>
      <c r="G53" s="48">
        <f t="shared" ref="G53:H53" ca="1" si="26">D53/OFFSET(D53,4,0)</f>
        <v>0.93333333333333335</v>
      </c>
      <c r="H53" s="48">
        <f t="shared" ca="1" si="26"/>
        <v>0.60256410256410253</v>
      </c>
      <c r="I53" s="68"/>
    </row>
    <row r="54" spans="1:9" s="3" customFormat="1">
      <c r="A54" s="38"/>
      <c r="B54" s="46" t="s">
        <v>7</v>
      </c>
      <c r="C54" s="323">
        <v>17</v>
      </c>
      <c r="D54" s="323">
        <v>2</v>
      </c>
      <c r="E54" s="40">
        <f t="shared" si="5"/>
        <v>19</v>
      </c>
      <c r="F54" s="48">
        <f ca="1">C54/OFFSET(C54,3,0)</f>
        <v>0.13492063492063491</v>
      </c>
      <c r="G54" s="48">
        <f t="shared" ref="G54:H54" ca="1" si="27">D54/OFFSET(D54,3,0)</f>
        <v>6.6666666666666666E-2</v>
      </c>
      <c r="H54" s="48">
        <f t="shared" ca="1" si="27"/>
        <v>0.12179487179487179</v>
      </c>
      <c r="I54" s="31"/>
    </row>
    <row r="55" spans="1:9" s="3" customFormat="1">
      <c r="A55" s="38"/>
      <c r="B55" s="46" t="s">
        <v>8</v>
      </c>
      <c r="C55" s="323">
        <v>6</v>
      </c>
      <c r="D55" s="323">
        <v>0</v>
      </c>
      <c r="E55" s="40">
        <f t="shared" si="5"/>
        <v>6</v>
      </c>
      <c r="F55" s="48">
        <f ca="1">C55/OFFSET(C55,2,0)</f>
        <v>4.7619047619047616E-2</v>
      </c>
      <c r="G55" s="48">
        <f t="shared" ref="G55:H55" ca="1" si="28">D55/OFFSET(D55,2,0)</f>
        <v>0</v>
      </c>
      <c r="H55" s="48">
        <f t="shared" ca="1" si="28"/>
        <v>3.8461538461538464E-2</v>
      </c>
      <c r="I55" s="74"/>
    </row>
    <row r="56" spans="1:9" s="3" customFormat="1">
      <c r="A56" s="38"/>
      <c r="B56" s="46" t="s">
        <v>9</v>
      </c>
      <c r="C56" s="211">
        <v>37</v>
      </c>
      <c r="D56" s="211">
        <v>0</v>
      </c>
      <c r="E56" s="40">
        <f t="shared" si="5"/>
        <v>37</v>
      </c>
      <c r="F56" s="48">
        <f ca="1">C56/OFFSET(C56,1,0)</f>
        <v>0.29365079365079366</v>
      </c>
      <c r="G56" s="48">
        <f t="shared" ref="G56:H56" ca="1" si="29">D56/OFFSET(D56,1,0)</f>
        <v>0</v>
      </c>
      <c r="H56" s="53">
        <f t="shared" ca="1" si="29"/>
        <v>0.23717948717948717</v>
      </c>
      <c r="I56" s="31"/>
    </row>
    <row r="57" spans="1:9" s="3" customFormat="1">
      <c r="A57" s="38" t="s">
        <v>29</v>
      </c>
      <c r="B57" s="36" t="s">
        <v>30</v>
      </c>
      <c r="C57" s="37">
        <f>SUM(C53:C56)</f>
        <v>126</v>
      </c>
      <c r="D57" s="37">
        <f>SUM(D53:D56)</f>
        <v>30</v>
      </c>
      <c r="E57" s="40">
        <f t="shared" si="5"/>
        <v>156</v>
      </c>
      <c r="F57" s="14"/>
      <c r="G57" s="14"/>
      <c r="H57" s="14"/>
      <c r="I57" s="31"/>
    </row>
    <row r="58" spans="1:9" s="3" customFormat="1">
      <c r="A58" s="38"/>
      <c r="B58" s="36"/>
      <c r="C58" s="51"/>
      <c r="D58" s="51"/>
      <c r="E58" s="40"/>
      <c r="F58" s="2"/>
      <c r="G58" s="31"/>
      <c r="H58" s="31"/>
      <c r="I58" s="31"/>
    </row>
    <row r="59" spans="1:9" s="3" customFormat="1">
      <c r="A59" s="76" t="s">
        <v>72</v>
      </c>
      <c r="B59" s="36" t="s">
        <v>31</v>
      </c>
      <c r="C59" s="77">
        <v>151</v>
      </c>
      <c r="D59" s="77">
        <v>333</v>
      </c>
      <c r="E59" s="40">
        <f t="shared" si="5"/>
        <v>484</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v>2</v>
      </c>
      <c r="D62" s="81">
        <v>637</v>
      </c>
      <c r="E62" s="40">
        <f t="shared" si="5"/>
        <v>639</v>
      </c>
      <c r="F62" s="48">
        <f ca="1">C62/OFFSET(C62,4,0)</f>
        <v>1.8921475875118259E-3</v>
      </c>
      <c r="G62" s="48">
        <f t="shared" ref="G62:H62" ca="1" si="30">D62/OFFSET(D62,4,0)</f>
        <v>0.19569892473118281</v>
      </c>
      <c r="H62" s="48">
        <f t="shared" ca="1" si="30"/>
        <v>0.14819109461966604</v>
      </c>
      <c r="I62" s="71"/>
    </row>
    <row r="63" spans="1:9" s="3" customFormat="1">
      <c r="A63" s="38" t="s">
        <v>35</v>
      </c>
      <c r="B63" s="80" t="s">
        <v>36</v>
      </c>
      <c r="C63" s="81">
        <v>56</v>
      </c>
      <c r="D63" s="81">
        <v>1143</v>
      </c>
      <c r="E63" s="40">
        <f t="shared" si="5"/>
        <v>1199</v>
      </c>
      <c r="F63" s="48">
        <f ca="1">C63/OFFSET(C63,3,0)</f>
        <v>5.2980132450331126E-2</v>
      </c>
      <c r="G63" s="48">
        <f t="shared" ref="G63:H63" ca="1" si="31">D63/OFFSET(D63,3,0)</f>
        <v>0.35115207373271889</v>
      </c>
      <c r="H63" s="48">
        <f t="shared" ca="1" si="31"/>
        <v>0.27806122448979592</v>
      </c>
      <c r="I63" s="31"/>
    </row>
    <row r="64" spans="1:9" s="3" customFormat="1">
      <c r="A64" s="38" t="s">
        <v>37</v>
      </c>
      <c r="B64" s="80" t="s">
        <v>38</v>
      </c>
      <c r="C64" s="81">
        <v>41</v>
      </c>
      <c r="D64" s="81">
        <v>264</v>
      </c>
      <c r="E64" s="40">
        <f t="shared" si="5"/>
        <v>305</v>
      </c>
      <c r="F64" s="48">
        <f ca="1">C64/OFFSET(C64,2,0)</f>
        <v>3.8789025543992432E-2</v>
      </c>
      <c r="G64" s="48">
        <f t="shared" ref="G64:H64" ca="1" si="32">D64/OFFSET(D64,2,0)</f>
        <v>8.1105990783410145E-2</v>
      </c>
      <c r="H64" s="48">
        <f t="shared" ca="1" si="32"/>
        <v>7.0732838589981445E-2</v>
      </c>
    </row>
    <row r="65" spans="1:11" s="3" customFormat="1">
      <c r="A65" s="38" t="s">
        <v>39</v>
      </c>
      <c r="B65" s="80" t="s">
        <v>40</v>
      </c>
      <c r="C65" s="81">
        <v>958</v>
      </c>
      <c r="D65" s="81">
        <v>1211</v>
      </c>
      <c r="E65" s="40">
        <f t="shared" si="5"/>
        <v>2169</v>
      </c>
      <c r="F65" s="48">
        <f ca="1">C65/OFFSET(C65,1,0)</f>
        <v>0.90633869441816461</v>
      </c>
      <c r="G65" s="48">
        <f t="shared" ref="G65:H65" ca="1" si="33">D65/OFFSET(D65,1,0)</f>
        <v>0.3720430107526882</v>
      </c>
      <c r="H65" s="53">
        <f t="shared" ca="1" si="33"/>
        <v>0.5030148423005566</v>
      </c>
    </row>
    <row r="66" spans="1:11" s="3" customFormat="1">
      <c r="A66" s="38" t="s">
        <v>41</v>
      </c>
      <c r="B66" s="55" t="s">
        <v>55</v>
      </c>
      <c r="C66" s="37">
        <f>SUM(C62:C65)</f>
        <v>1057</v>
      </c>
      <c r="D66" s="37">
        <f>SUM(D62:D65)</f>
        <v>3255</v>
      </c>
      <c r="E66" s="40">
        <f t="shared" si="5"/>
        <v>4312</v>
      </c>
      <c r="F66" s="48">
        <f>C66/C33</f>
        <v>0.3502319416832339</v>
      </c>
      <c r="G66" s="48">
        <f t="shared" ref="G66:H66" si="34">D66/D33</f>
        <v>0.41897284077744884</v>
      </c>
      <c r="H66" s="48">
        <f t="shared" si="34"/>
        <v>0.39974042829331602</v>
      </c>
    </row>
    <row r="67" spans="1:11" s="3" customFormat="1">
      <c r="A67" s="56" t="s">
        <v>42</v>
      </c>
      <c r="B67" s="57" t="s">
        <v>21</v>
      </c>
      <c r="C67" s="58">
        <v>284</v>
      </c>
      <c r="D67" s="58">
        <v>544</v>
      </c>
      <c r="E67" s="40">
        <f t="shared" si="5"/>
        <v>828</v>
      </c>
      <c r="F67" s="2"/>
      <c r="G67" s="31"/>
      <c r="H67" s="31"/>
    </row>
    <row r="68" spans="1:11" s="3" customFormat="1" ht="14.4">
      <c r="A68" s="38" t="s">
        <v>43</v>
      </c>
      <c r="B68" s="36" t="s">
        <v>44</v>
      </c>
      <c r="C68" s="37">
        <f>C66-C67</f>
        <v>773</v>
      </c>
      <c r="D68" s="37">
        <f>D66-D67</f>
        <v>2711</v>
      </c>
      <c r="E68" s="40">
        <f t="shared" si="5"/>
        <v>3484</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2692</v>
      </c>
      <c r="D70" s="50">
        <f>D43+D50+D57+D59+D60+D68</f>
        <v>7096</v>
      </c>
      <c r="E70" s="40">
        <f t="shared" si="5"/>
        <v>9788</v>
      </c>
      <c r="F70" s="2"/>
      <c r="G70" s="83"/>
      <c r="H70" s="71"/>
    </row>
    <row r="71" spans="1:11" s="3" customFormat="1">
      <c r="A71" s="38"/>
      <c r="B71" s="84"/>
      <c r="C71" s="51"/>
      <c r="D71" s="51"/>
      <c r="E71" s="40"/>
      <c r="F71" s="2"/>
      <c r="G71" s="31"/>
      <c r="H71" s="31"/>
    </row>
    <row r="72" spans="1:11" s="3" customFormat="1" ht="14.4">
      <c r="A72" s="38" t="s">
        <v>47</v>
      </c>
      <c r="B72" s="36" t="s">
        <v>48</v>
      </c>
      <c r="C72" s="37">
        <v>42</v>
      </c>
      <c r="D72" s="37">
        <v>101</v>
      </c>
      <c r="E72" s="40">
        <f t="shared" si="5"/>
        <v>143</v>
      </c>
      <c r="F72" s="27"/>
      <c r="G72" s="85"/>
      <c r="H72" s="86"/>
    </row>
    <row r="73" spans="1:11" s="3" customFormat="1">
      <c r="A73" s="38"/>
      <c r="B73" s="84"/>
      <c r="C73" s="51"/>
      <c r="D73" s="51"/>
      <c r="E73" s="40"/>
      <c r="F73" s="2"/>
      <c r="G73" s="31"/>
      <c r="H73" s="31"/>
      <c r="I73" s="31"/>
    </row>
    <row r="74" spans="1:11" s="3" customFormat="1">
      <c r="A74" s="38" t="s">
        <v>49</v>
      </c>
      <c r="B74" s="36" t="s">
        <v>50</v>
      </c>
      <c r="C74" s="40">
        <f>C70+C72</f>
        <v>2734</v>
      </c>
      <c r="D74" s="40">
        <f>D70+D72</f>
        <v>7197</v>
      </c>
      <c r="E74" s="40">
        <f>D74+C74</f>
        <v>9931</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v>110</v>
      </c>
      <c r="D76" s="89">
        <v>337</v>
      </c>
      <c r="E76" s="40">
        <f>D76+C76</f>
        <v>447</v>
      </c>
      <c r="F76" s="2"/>
      <c r="G76" s="31"/>
      <c r="H76" s="31"/>
      <c r="I76" s="31"/>
    </row>
    <row r="77" spans="1:11" s="3" customFormat="1" ht="30.75" customHeight="1">
      <c r="A77" s="326" t="s">
        <v>56</v>
      </c>
      <c r="B77" s="327"/>
      <c r="C77" s="90">
        <f>C6+C33-C67-C74</f>
        <v>110</v>
      </c>
      <c r="D77" s="90">
        <f>D6+D33-D67-D74</f>
        <v>337</v>
      </c>
      <c r="E77" s="91">
        <f>(E6+E33)-(E67+E74)</f>
        <v>447</v>
      </c>
      <c r="F77" s="2"/>
      <c r="G77" s="31"/>
      <c r="H77" s="31"/>
      <c r="I77" s="31"/>
    </row>
    <row r="78" spans="1:11" s="115" customFormat="1" ht="37.799999999999997" customHeight="1">
      <c r="A78" s="111"/>
      <c r="B78" s="111" t="s">
        <v>101</v>
      </c>
      <c r="C78" s="112">
        <f>(C43+C59+C50)/(C43+C59+C68+C50+C72)</f>
        <v>0.6875</v>
      </c>
      <c r="D78" s="112">
        <f t="shared" ref="D78:E78" si="35">(D43+D59+D50)/(D43+D59+D68+D50+D72)</f>
        <v>0.60764615599274452</v>
      </c>
      <c r="E78" s="112">
        <f t="shared" si="35"/>
        <v>0.62895140664961635</v>
      </c>
      <c r="F78" s="113"/>
      <c r="G78" s="114"/>
      <c r="H78" s="114"/>
      <c r="I78" s="114"/>
    </row>
    <row r="79" spans="1:11" s="115" customFormat="1" ht="42" customHeight="1">
      <c r="A79" s="111"/>
      <c r="B79" s="111" t="s">
        <v>102</v>
      </c>
      <c r="C79" s="112">
        <f>(C43+C59+C50)/(C43+C59+C72+C66+C50)</f>
        <v>0.61998616874135548</v>
      </c>
      <c r="D79" s="112">
        <f t="shared" ref="D79:E79" si="36">(D43+D59+D50)/(D43+D59+D72+D66+D50)</f>
        <v>0.56477759045519393</v>
      </c>
      <c r="E79" s="112">
        <f t="shared" si="36"/>
        <v>0.57983589550127324</v>
      </c>
      <c r="F79" s="116"/>
      <c r="G79" s="114"/>
      <c r="H79" s="114"/>
      <c r="I79" s="114"/>
    </row>
    <row r="80" spans="1:11" s="118" customFormat="1" ht="16.2" customHeight="1">
      <c r="A80" s="111"/>
      <c r="B80" s="117" t="s">
        <v>103</v>
      </c>
      <c r="C80" s="112">
        <f>C59/C35</f>
        <v>5.5230431602048283E-2</v>
      </c>
      <c r="D80" s="112">
        <f t="shared" ref="D80:E80" si="37">D59/D35</f>
        <v>4.6096345514950163E-2</v>
      </c>
      <c r="E80" s="112">
        <f t="shared" si="37"/>
        <v>4.8604137376983332E-2</v>
      </c>
      <c r="F80" s="116"/>
      <c r="G80" s="114"/>
      <c r="H80" s="114"/>
      <c r="I80" s="114"/>
      <c r="J80" s="115"/>
      <c r="K80" s="115"/>
    </row>
    <row r="81" spans="1:11" s="118" customFormat="1" ht="16.2" customHeight="1">
      <c r="A81" s="111"/>
      <c r="B81" s="117" t="s">
        <v>104</v>
      </c>
      <c r="C81" s="112">
        <f>D66/E66</f>
        <v>0.75487012987012991</v>
      </c>
      <c r="D81" s="112"/>
      <c r="E81" s="112"/>
      <c r="F81" s="116"/>
      <c r="G81" s="114"/>
      <c r="H81" s="114"/>
      <c r="I81" s="114"/>
      <c r="J81" s="115"/>
      <c r="K81" s="115"/>
    </row>
    <row r="82" spans="1:11" s="118" customFormat="1" ht="16.2" customHeight="1">
      <c r="A82" s="111"/>
      <c r="B82" s="117" t="s">
        <v>100</v>
      </c>
      <c r="C82" s="119">
        <f>C26/C35</f>
        <v>0.1528895391367959</v>
      </c>
      <c r="D82" s="119">
        <f t="shared" ref="D82:E82" si="38">D26/D35</f>
        <v>7.890365448504983E-3</v>
      </c>
      <c r="E82" s="119">
        <f t="shared" si="38"/>
        <v>4.7700341434022894E-2</v>
      </c>
      <c r="F82" s="116"/>
      <c r="G82" s="114"/>
      <c r="H82" s="114"/>
      <c r="I82" s="114"/>
      <c r="J82" s="115"/>
      <c r="K82" s="115"/>
    </row>
    <row r="83" spans="1:11" s="118" customFormat="1" ht="16.2" customHeight="1">
      <c r="A83" s="111"/>
      <c r="B83" s="117" t="s">
        <v>105</v>
      </c>
      <c r="C83" s="119">
        <f>(C43+C50+C59)/(C6+C33)</f>
        <v>0.57320971867007675</v>
      </c>
      <c r="D83" s="119">
        <f t="shared" ref="D83:E83" si="39">(D43+D50+D59)/(D6+D33)</f>
        <v>0.53911859371131465</v>
      </c>
      <c r="E83" s="119">
        <f t="shared" si="39"/>
        <v>0.54863466000356953</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f>(C74-C68)/C74</f>
        <v>0.71726408193123625</v>
      </c>
      <c r="D93" s="1" t="s">
        <v>66</v>
      </c>
      <c r="E93" s="98">
        <f>(D74-D68)/D74</f>
        <v>0.62331527025149369</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96"/>
  <sheetViews>
    <sheetView topLeftCell="A67"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t="s">
        <v>496</v>
      </c>
      <c r="D2" s="14" t="s">
        <v>497</v>
      </c>
      <c r="E2" s="14"/>
      <c r="F2" s="27" t="s">
        <v>93</v>
      </c>
      <c r="G2" s="28"/>
      <c r="H2" s="29"/>
      <c r="I2" s="29"/>
    </row>
    <row r="3" spans="1:9" s="3" customFormat="1" ht="13.8" thickBot="1">
      <c r="A3" s="30"/>
      <c r="B3" s="17"/>
      <c r="C3" s="14" t="s">
        <v>498</v>
      </c>
      <c r="D3" s="14" t="s">
        <v>499</v>
      </c>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111</v>
      </c>
      <c r="D6" s="39">
        <v>334</v>
      </c>
      <c r="E6" s="40">
        <f>D6+C6</f>
        <v>445</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2193</v>
      </c>
      <c r="D10" s="47">
        <v>5921</v>
      </c>
      <c r="E10" s="40">
        <f>D10+C10</f>
        <v>8114</v>
      </c>
      <c r="F10" s="48">
        <f ca="1">C10/OFFSET(C10,4,0)</f>
        <v>0.91374999999999995</v>
      </c>
      <c r="G10" s="48">
        <f t="shared" ref="G10:H10" ca="1" si="0">D10/OFFSET(D10,4,0)</f>
        <v>0.87472300192051999</v>
      </c>
      <c r="H10" s="48">
        <f t="shared" ca="1" si="0"/>
        <v>0.88493837932162722</v>
      </c>
      <c r="I10" s="29"/>
    </row>
    <row r="11" spans="1:9" s="3" customFormat="1">
      <c r="A11" s="38"/>
      <c r="B11" s="46" t="s">
        <v>7</v>
      </c>
      <c r="C11" s="47">
        <v>92</v>
      </c>
      <c r="D11" s="47">
        <v>315</v>
      </c>
      <c r="E11" s="40">
        <f t="shared" ref="E11:E14" si="1">D11+C11</f>
        <v>407</v>
      </c>
      <c r="F11" s="48">
        <f ca="1">C11/OFFSET(C11,3,0)</f>
        <v>3.833333333333333E-2</v>
      </c>
      <c r="G11" s="48">
        <f t="shared" ref="G11:H11" ca="1" si="2">D11/OFFSET(D11,3,0)</f>
        <v>4.6535677352637021E-2</v>
      </c>
      <c r="H11" s="48">
        <f t="shared" ca="1" si="2"/>
        <v>4.4388701057912532E-2</v>
      </c>
      <c r="I11" s="31"/>
    </row>
    <row r="12" spans="1:9" s="3" customFormat="1">
      <c r="A12" s="38"/>
      <c r="B12" s="46" t="s">
        <v>8</v>
      </c>
      <c r="C12" s="47">
        <v>68</v>
      </c>
      <c r="D12" s="47">
        <v>219</v>
      </c>
      <c r="E12" s="40">
        <f t="shared" si="1"/>
        <v>287</v>
      </c>
      <c r="F12" s="48">
        <f ca="1">C12/OFFSET(C12,2,0)</f>
        <v>2.8333333333333332E-2</v>
      </c>
      <c r="G12" s="48">
        <f t="shared" ref="G12:H12" ca="1" si="3">D12/OFFSET(D12,2,0)</f>
        <v>3.235337568326193E-2</v>
      </c>
      <c r="H12" s="48">
        <f t="shared" ca="1" si="3"/>
        <v>3.1301123350419895E-2</v>
      </c>
      <c r="I12" s="31"/>
    </row>
    <row r="13" spans="1:9" s="3" customFormat="1">
      <c r="A13" s="38"/>
      <c r="B13" s="46" t="s">
        <v>9</v>
      </c>
      <c r="C13" s="47">
        <v>47</v>
      </c>
      <c r="D13" s="47">
        <v>314</v>
      </c>
      <c r="E13" s="40">
        <f t="shared" si="1"/>
        <v>361</v>
      </c>
      <c r="F13" s="48">
        <f ca="1">C13/OFFSET(C13,1,0)</f>
        <v>1.9583333333333335E-2</v>
      </c>
      <c r="G13" s="48">
        <f t="shared" ref="G13:H13" ca="1" si="4">D13/OFFSET(D13,1,0)</f>
        <v>4.6387945043581034E-2</v>
      </c>
      <c r="H13" s="48">
        <f t="shared" ca="1" si="4"/>
        <v>3.9371796270040352E-2</v>
      </c>
      <c r="I13" s="31"/>
    </row>
    <row r="14" spans="1:9" s="3" customFormat="1">
      <c r="A14" s="38" t="s">
        <v>10</v>
      </c>
      <c r="B14" s="49" t="s">
        <v>11</v>
      </c>
      <c r="C14" s="50">
        <f>SUM(C10:C13)</f>
        <v>2400</v>
      </c>
      <c r="D14" s="50">
        <f>SUM(D10:D13)</f>
        <v>6769</v>
      </c>
      <c r="E14" s="40">
        <f t="shared" si="1"/>
        <v>9169</v>
      </c>
      <c r="F14" s="48"/>
      <c r="G14" s="48"/>
      <c r="H14" s="48"/>
      <c r="I14" s="31"/>
    </row>
    <row r="15" spans="1:9" s="3" customFormat="1">
      <c r="A15" s="38"/>
      <c r="B15" s="43" t="s">
        <v>58</v>
      </c>
      <c r="C15" s="51"/>
      <c r="D15" s="51"/>
      <c r="E15" s="40"/>
      <c r="F15" s="2"/>
      <c r="G15" s="31"/>
      <c r="H15" s="31"/>
      <c r="I15" s="31"/>
    </row>
    <row r="16" spans="1:9" s="3" customFormat="1">
      <c r="A16" s="38"/>
      <c r="B16" s="46" t="s">
        <v>6</v>
      </c>
      <c r="C16" s="51">
        <v>3</v>
      </c>
      <c r="D16" s="51">
        <v>0</v>
      </c>
      <c r="E16" s="40">
        <f t="shared" ref="E16:E72" si="5">D16+C16</f>
        <v>3</v>
      </c>
      <c r="F16" s="48">
        <f ca="1">C16/OFFSET(C16,4,0)</f>
        <v>1</v>
      </c>
      <c r="G16" s="48" t="e">
        <f t="shared" ref="G16:H16" ca="1" si="6">D16/OFFSET(D16,4,0)</f>
        <v>#DIV/0!</v>
      </c>
      <c r="H16" s="48">
        <f t="shared" ca="1" si="6"/>
        <v>1</v>
      </c>
      <c r="I16" s="31"/>
    </row>
    <row r="17" spans="1:9" s="3" customFormat="1">
      <c r="A17" s="38"/>
      <c r="B17" s="46" t="s">
        <v>7</v>
      </c>
      <c r="C17" s="51"/>
      <c r="D17" s="51"/>
      <c r="E17" s="40">
        <f t="shared" si="5"/>
        <v>0</v>
      </c>
      <c r="F17" s="48">
        <f ca="1">C17/OFFSET(C17,3,0)</f>
        <v>0</v>
      </c>
      <c r="G17" s="48" t="e">
        <f t="shared" ref="G17:H17" ca="1" si="7">D17/OFFSET(D17,3,0)</f>
        <v>#DIV/0!</v>
      </c>
      <c r="H17" s="48">
        <f t="shared" ca="1" si="7"/>
        <v>0</v>
      </c>
      <c r="I17" s="31"/>
    </row>
    <row r="18" spans="1:9" s="3" customFormat="1" ht="15.6">
      <c r="A18" s="38"/>
      <c r="B18" s="46" t="s">
        <v>8</v>
      </c>
      <c r="C18" s="51"/>
      <c r="D18" s="51"/>
      <c r="E18" s="40">
        <f t="shared" si="5"/>
        <v>0</v>
      </c>
      <c r="F18" s="48">
        <f ca="1">C18/OFFSET(C18,2,0)</f>
        <v>0</v>
      </c>
      <c r="G18" s="48" t="e">
        <f t="shared" ref="G18:H18" ca="1" si="8">D18/OFFSET(D18,2,0)</f>
        <v>#DIV/0!</v>
      </c>
      <c r="H18" s="48">
        <f t="shared" ca="1" si="8"/>
        <v>0</v>
      </c>
      <c r="I18" s="52"/>
    </row>
    <row r="19" spans="1:9" s="3" customFormat="1">
      <c r="A19" s="38"/>
      <c r="B19" s="46" t="s">
        <v>9</v>
      </c>
      <c r="C19" s="51"/>
      <c r="D19" s="51"/>
      <c r="E19" s="40">
        <f t="shared" si="5"/>
        <v>0</v>
      </c>
      <c r="F19" s="48">
        <f ca="1">C19/OFFSET(C19,1,0)</f>
        <v>0</v>
      </c>
      <c r="G19" s="48" t="e">
        <f t="shared" ref="G19:H19" ca="1" si="9">D19/OFFSET(D19,1,0)</f>
        <v>#DIV/0!</v>
      </c>
      <c r="H19" s="53">
        <f t="shared" ca="1" si="9"/>
        <v>0</v>
      </c>
      <c r="I19" s="31"/>
    </row>
    <row r="20" spans="1:9" s="3" customFormat="1">
      <c r="A20" s="38" t="s">
        <v>12</v>
      </c>
      <c r="B20" s="49" t="s">
        <v>13</v>
      </c>
      <c r="C20" s="40">
        <f>SUM(C16:C19)</f>
        <v>3</v>
      </c>
      <c r="D20" s="40">
        <f>SUM(D16:D19)</f>
        <v>0</v>
      </c>
      <c r="E20" s="40">
        <f t="shared" si="5"/>
        <v>3</v>
      </c>
      <c r="F20" s="48"/>
      <c r="G20" s="48"/>
      <c r="H20" s="48"/>
      <c r="I20" s="31"/>
    </row>
    <row r="21" spans="1:9" s="3" customFormat="1">
      <c r="A21" s="38"/>
      <c r="B21" s="43" t="s">
        <v>59</v>
      </c>
      <c r="C21" s="51"/>
      <c r="D21" s="51"/>
      <c r="E21" s="40"/>
      <c r="F21" s="2"/>
      <c r="G21" s="31"/>
      <c r="H21" s="31"/>
      <c r="I21" s="31"/>
    </row>
    <row r="22" spans="1:9" s="3" customFormat="1" ht="15.6">
      <c r="A22" s="38"/>
      <c r="B22" s="46" t="s">
        <v>6</v>
      </c>
      <c r="C22" s="54">
        <v>403</v>
      </c>
      <c r="D22" s="54">
        <v>39</v>
      </c>
      <c r="E22" s="40">
        <f t="shared" si="5"/>
        <v>442</v>
      </c>
      <c r="F22" s="48">
        <f ca="1">C22/OFFSET(C22,4,0)</f>
        <v>0.94158878504672894</v>
      </c>
      <c r="G22" s="48">
        <f t="shared" ref="G22:H22" ca="1" si="10">D22/OFFSET(D22,4,0)</f>
        <v>0.9285714285714286</v>
      </c>
      <c r="H22" s="48">
        <f t="shared" ca="1" si="10"/>
        <v>0.94042553191489364</v>
      </c>
      <c r="I22" s="52"/>
    </row>
    <row r="23" spans="1:9" s="3" customFormat="1">
      <c r="A23" s="38"/>
      <c r="B23" s="46" t="s">
        <v>7</v>
      </c>
      <c r="C23" s="54">
        <v>13</v>
      </c>
      <c r="D23" s="54">
        <v>3</v>
      </c>
      <c r="E23" s="40">
        <f t="shared" si="5"/>
        <v>16</v>
      </c>
      <c r="F23" s="48">
        <f ca="1">C23/OFFSET(C23,3,0)</f>
        <v>3.0373831775700934E-2</v>
      </c>
      <c r="G23" s="48">
        <f t="shared" ref="G23:H23" ca="1" si="11">D23/OFFSET(D23,3,0)</f>
        <v>7.1428571428571425E-2</v>
      </c>
      <c r="H23" s="48">
        <f t="shared" ca="1" si="11"/>
        <v>3.4042553191489362E-2</v>
      </c>
      <c r="I23" s="31"/>
    </row>
    <row r="24" spans="1:9" s="3" customFormat="1">
      <c r="A24" s="38"/>
      <c r="B24" s="46" t="s">
        <v>8</v>
      </c>
      <c r="C24" s="54">
        <v>1</v>
      </c>
      <c r="D24" s="54">
        <v>0</v>
      </c>
      <c r="E24" s="40">
        <f t="shared" si="5"/>
        <v>1</v>
      </c>
      <c r="F24" s="48">
        <f ca="1">C24/OFFSET(C24,2,0)</f>
        <v>2.3364485981308409E-3</v>
      </c>
      <c r="G24" s="48">
        <f t="shared" ref="G24:H24" ca="1" si="12">D24/OFFSET(D24,2,0)</f>
        <v>0</v>
      </c>
      <c r="H24" s="48">
        <f t="shared" ca="1" si="12"/>
        <v>2.1276595744680851E-3</v>
      </c>
      <c r="I24" s="31"/>
    </row>
    <row r="25" spans="1:9" s="3" customFormat="1">
      <c r="A25" s="38"/>
      <c r="B25" s="46" t="s">
        <v>9</v>
      </c>
      <c r="C25" s="54">
        <v>11</v>
      </c>
      <c r="D25" s="54">
        <v>0</v>
      </c>
      <c r="E25" s="40">
        <f t="shared" si="5"/>
        <v>11</v>
      </c>
      <c r="F25" s="48">
        <f ca="1">C25/OFFSET(C25,1,0)</f>
        <v>2.5700934579439252E-2</v>
      </c>
      <c r="G25" s="48">
        <f t="shared" ref="G25:H25" ca="1" si="13">D25/OFFSET(D25,1,0)</f>
        <v>0</v>
      </c>
      <c r="H25" s="53">
        <f t="shared" ca="1" si="13"/>
        <v>2.3404255319148935E-2</v>
      </c>
      <c r="I25" s="31"/>
    </row>
    <row r="26" spans="1:9" s="3" customFormat="1">
      <c r="A26" s="38" t="s">
        <v>14</v>
      </c>
      <c r="B26" s="49" t="s">
        <v>15</v>
      </c>
      <c r="C26" s="40">
        <f>SUM(C22:C25)</f>
        <v>428</v>
      </c>
      <c r="D26" s="40">
        <f>SUM(D22:D25)</f>
        <v>42</v>
      </c>
      <c r="E26" s="40">
        <f t="shared" si="5"/>
        <v>470</v>
      </c>
      <c r="F26" s="48"/>
      <c r="G26" s="48"/>
      <c r="H26" s="48"/>
      <c r="I26" s="31"/>
    </row>
    <row r="27" spans="1:9" s="3" customFormat="1">
      <c r="A27" s="38"/>
      <c r="B27" s="43" t="s">
        <v>16</v>
      </c>
      <c r="C27" s="51"/>
      <c r="D27" s="51"/>
      <c r="E27" s="40"/>
      <c r="F27" s="2"/>
      <c r="G27" s="31"/>
      <c r="H27" s="31"/>
      <c r="I27" s="31"/>
    </row>
    <row r="28" spans="1:9" s="3" customFormat="1">
      <c r="A28" s="38"/>
      <c r="B28" s="46" t="s">
        <v>6</v>
      </c>
      <c r="C28" s="51">
        <v>12</v>
      </c>
      <c r="D28" s="51">
        <v>83</v>
      </c>
      <c r="E28" s="40">
        <f t="shared" si="5"/>
        <v>95</v>
      </c>
      <c r="F28" s="48">
        <f ca="1">C28/OFFSET(C28,4,0)</f>
        <v>4.3956043956043959E-2</v>
      </c>
      <c r="G28" s="48">
        <f t="shared" ref="G28:H28" ca="1" si="14">D28/OFFSET(D28,4,0)</f>
        <v>0.12808641975308643</v>
      </c>
      <c r="H28" s="48">
        <f t="shared" ca="1" si="14"/>
        <v>0.10314875135722042</v>
      </c>
      <c r="I28" s="31"/>
    </row>
    <row r="29" spans="1:9" s="3" customFormat="1" ht="15.6">
      <c r="A29" s="38"/>
      <c r="B29" s="46" t="s">
        <v>7</v>
      </c>
      <c r="C29" s="51">
        <v>0</v>
      </c>
      <c r="D29" s="51">
        <v>2</v>
      </c>
      <c r="E29" s="40">
        <f t="shared" si="5"/>
        <v>2</v>
      </c>
      <c r="F29" s="48">
        <f ca="1">C29/OFFSET(C29,3,0)</f>
        <v>0</v>
      </c>
      <c r="G29" s="48">
        <f t="shared" ref="G29:H29" ca="1" si="15">D29/OFFSET(D29,3,0)</f>
        <v>3.0864197530864196E-3</v>
      </c>
      <c r="H29" s="48">
        <f t="shared" ca="1" si="15"/>
        <v>2.1715526601520088E-3</v>
      </c>
      <c r="I29" s="29"/>
    </row>
    <row r="30" spans="1:9" s="3" customFormat="1">
      <c r="A30" s="38"/>
      <c r="B30" s="46" t="s">
        <v>8</v>
      </c>
      <c r="C30" s="51">
        <v>3</v>
      </c>
      <c r="D30" s="51">
        <v>6</v>
      </c>
      <c r="E30" s="40">
        <f t="shared" si="5"/>
        <v>9</v>
      </c>
      <c r="F30" s="48">
        <f ca="1">C30/OFFSET(C30,2,0)</f>
        <v>1.098901098901099E-2</v>
      </c>
      <c r="G30" s="48">
        <f t="shared" ref="G30:H30" ca="1" si="16">D30/OFFSET(D30,2,0)</f>
        <v>9.2592592592592587E-3</v>
      </c>
      <c r="H30" s="48">
        <f t="shared" ca="1" si="16"/>
        <v>9.7719869706840382E-3</v>
      </c>
      <c r="I30" s="31"/>
    </row>
    <row r="31" spans="1:9" s="3" customFormat="1" ht="15.6">
      <c r="A31" s="38"/>
      <c r="B31" s="46" t="s">
        <v>9</v>
      </c>
      <c r="C31" s="51">
        <v>258</v>
      </c>
      <c r="D31" s="51">
        <v>557</v>
      </c>
      <c r="E31" s="40">
        <f t="shared" si="5"/>
        <v>815</v>
      </c>
      <c r="F31" s="48">
        <f ca="1">C31/OFFSET(C31,1,0)</f>
        <v>0.94505494505494503</v>
      </c>
      <c r="G31" s="48">
        <f t="shared" ref="G31:H31" ca="1" si="17">D31/OFFSET(D31,1,0)</f>
        <v>0.85956790123456794</v>
      </c>
      <c r="H31" s="53">
        <f t="shared" ca="1" si="17"/>
        <v>0.88490770901194349</v>
      </c>
      <c r="I31" s="29"/>
    </row>
    <row r="32" spans="1:9" s="3" customFormat="1">
      <c r="A32" s="38" t="s">
        <v>17</v>
      </c>
      <c r="B32" s="49" t="s">
        <v>18</v>
      </c>
      <c r="C32" s="40">
        <f>SUM(C28:C31)</f>
        <v>273</v>
      </c>
      <c r="D32" s="40">
        <f>SUM(D28:D31)</f>
        <v>648</v>
      </c>
      <c r="E32" s="40">
        <f t="shared" si="5"/>
        <v>921</v>
      </c>
      <c r="F32" s="2"/>
      <c r="G32" s="31"/>
      <c r="H32" s="31"/>
      <c r="I32" s="31"/>
    </row>
    <row r="33" spans="1:9" s="3" customFormat="1">
      <c r="A33" s="38" t="s">
        <v>19</v>
      </c>
      <c r="B33" s="55" t="s">
        <v>54</v>
      </c>
      <c r="C33" s="37">
        <f>C14+C20+C26+C32</f>
        <v>3104</v>
      </c>
      <c r="D33" s="37">
        <f>D14+D20+D26+D32</f>
        <v>7459</v>
      </c>
      <c r="E33" s="40">
        <f t="shared" si="5"/>
        <v>10563</v>
      </c>
      <c r="F33" s="27"/>
      <c r="G33" s="31"/>
      <c r="H33" s="31"/>
      <c r="I33" s="31"/>
    </row>
    <row r="34" spans="1:9" s="3" customFormat="1" ht="15.6">
      <c r="A34" s="56" t="s">
        <v>20</v>
      </c>
      <c r="B34" s="57" t="s">
        <v>21</v>
      </c>
      <c r="C34" s="58">
        <v>246</v>
      </c>
      <c r="D34" s="58">
        <v>549</v>
      </c>
      <c r="E34" s="40">
        <f t="shared" si="5"/>
        <v>795</v>
      </c>
      <c r="F34" s="27"/>
      <c r="G34" s="41"/>
      <c r="H34" s="59"/>
      <c r="I34" s="41"/>
    </row>
    <row r="35" spans="1:9" s="3" customFormat="1" ht="15.6">
      <c r="A35" s="38" t="s">
        <v>22</v>
      </c>
      <c r="B35" s="36" t="s">
        <v>23</v>
      </c>
      <c r="C35" s="37">
        <f>C33-C34</f>
        <v>2858</v>
      </c>
      <c r="D35" s="37">
        <f>D33-D34</f>
        <v>6910</v>
      </c>
      <c r="E35" s="40">
        <f t="shared" si="5"/>
        <v>9768</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v>1436</v>
      </c>
      <c r="D39" s="66">
        <v>3487</v>
      </c>
      <c r="E39" s="40">
        <f t="shared" si="5"/>
        <v>4923</v>
      </c>
      <c r="F39" s="48">
        <f ca="1">C39/OFFSET(C39,4,0)</f>
        <v>0.93368010403120938</v>
      </c>
      <c r="G39" s="48">
        <f t="shared" ref="G39:H39" ca="1" si="18">D39/OFFSET(D39,4,0)</f>
        <v>0.93460198338247114</v>
      </c>
      <c r="H39" s="48">
        <f t="shared" ca="1" si="18"/>
        <v>0.93433289049155432</v>
      </c>
      <c r="I39" s="31"/>
    </row>
    <row r="40" spans="1:9" s="3" customFormat="1">
      <c r="A40" s="38"/>
      <c r="B40" s="46" t="s">
        <v>7</v>
      </c>
      <c r="C40" s="66">
        <v>77</v>
      </c>
      <c r="D40" s="66">
        <v>197</v>
      </c>
      <c r="E40" s="40">
        <f t="shared" si="5"/>
        <v>274</v>
      </c>
      <c r="F40" s="48">
        <f ca="1">C40/OFFSET(C40,3,0)</f>
        <v>5.0065019505851759E-2</v>
      </c>
      <c r="G40" s="48">
        <f t="shared" ref="G40:H40" ca="1" si="19">D40/OFFSET(D40,3,0)</f>
        <v>5.2800857678906458E-2</v>
      </c>
      <c r="H40" s="48">
        <f t="shared" ca="1" si="19"/>
        <v>5.2002277472006073E-2</v>
      </c>
      <c r="I40" s="31"/>
    </row>
    <row r="41" spans="1:9" s="3" customFormat="1">
      <c r="A41" s="38"/>
      <c r="B41" s="46" t="s">
        <v>8</v>
      </c>
      <c r="C41" s="66">
        <v>22</v>
      </c>
      <c r="D41" s="66">
        <v>35</v>
      </c>
      <c r="E41" s="40">
        <f t="shared" si="5"/>
        <v>57</v>
      </c>
      <c r="F41" s="48">
        <f ca="1">C41/OFFSET(C41,2,0)</f>
        <v>1.4304291287386216E-2</v>
      </c>
      <c r="G41" s="48">
        <f t="shared" ref="G41:H41" ca="1" si="20">D41/OFFSET(D41,2,0)</f>
        <v>9.3808630393996256E-3</v>
      </c>
      <c r="H41" s="48">
        <f t="shared" ca="1" si="20"/>
        <v>1.0817992028847978E-2</v>
      </c>
      <c r="I41" s="31"/>
    </row>
    <row r="42" spans="1:9" s="3" customFormat="1">
      <c r="A42" s="38"/>
      <c r="B42" s="46" t="s">
        <v>9</v>
      </c>
      <c r="C42" s="66">
        <v>3</v>
      </c>
      <c r="D42" s="66">
        <v>12</v>
      </c>
      <c r="E42" s="40">
        <f t="shared" si="5"/>
        <v>15</v>
      </c>
      <c r="F42" s="48">
        <f ca="1">C42/OFFSET(C42,1,0)</f>
        <v>1.9505851755526658E-3</v>
      </c>
      <c r="G42" s="48">
        <f t="shared" ref="G42:H42" ca="1" si="21">D42/OFFSET(D42,1,0)</f>
        <v>3.2162958992227285E-3</v>
      </c>
      <c r="H42" s="53">
        <f t="shared" ca="1" si="21"/>
        <v>2.8468400075915734E-3</v>
      </c>
      <c r="I42" s="31"/>
    </row>
    <row r="43" spans="1:9" s="3" customFormat="1">
      <c r="A43" s="38" t="s">
        <v>25</v>
      </c>
      <c r="B43" s="49" t="s">
        <v>26</v>
      </c>
      <c r="C43" s="37">
        <f>SUM(C39:C42)</f>
        <v>1538</v>
      </c>
      <c r="D43" s="37">
        <f>SUM(D39:D42)</f>
        <v>3731</v>
      </c>
      <c r="E43" s="40">
        <f t="shared" si="5"/>
        <v>5269</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v>123</v>
      </c>
      <c r="D53" s="73">
        <v>2</v>
      </c>
      <c r="E53" s="40">
        <f t="shared" si="5"/>
        <v>125</v>
      </c>
      <c r="F53" s="48">
        <f ca="1">C53/OFFSET(C53,4,0)</f>
        <v>0.77848101265822789</v>
      </c>
      <c r="G53" s="48">
        <f t="shared" ref="G53:H53" ca="1" si="26">D53/OFFSET(D53,4,0)</f>
        <v>0.5</v>
      </c>
      <c r="H53" s="48">
        <f t="shared" ca="1" si="26"/>
        <v>0.77160493827160492</v>
      </c>
      <c r="I53" s="68"/>
    </row>
    <row r="54" spans="1:9" s="3" customFormat="1">
      <c r="A54" s="38"/>
      <c r="B54" s="46" t="s">
        <v>7</v>
      </c>
      <c r="C54" s="51">
        <v>12</v>
      </c>
      <c r="D54" s="51">
        <v>0</v>
      </c>
      <c r="E54" s="40">
        <f t="shared" si="5"/>
        <v>12</v>
      </c>
      <c r="F54" s="48">
        <f ca="1">C54/OFFSET(C54,3,0)</f>
        <v>7.5949367088607597E-2</v>
      </c>
      <c r="G54" s="48">
        <f t="shared" ref="G54:H54" ca="1" si="27">D54/OFFSET(D54,3,0)</f>
        <v>0</v>
      </c>
      <c r="H54" s="48">
        <f t="shared" ca="1" si="27"/>
        <v>7.407407407407407E-2</v>
      </c>
      <c r="I54" s="31"/>
    </row>
    <row r="55" spans="1:9" s="3" customFormat="1">
      <c r="A55" s="38"/>
      <c r="B55" s="46" t="s">
        <v>8</v>
      </c>
      <c r="C55" s="51">
        <v>7</v>
      </c>
      <c r="D55" s="51">
        <v>2</v>
      </c>
      <c r="E55" s="40">
        <f t="shared" si="5"/>
        <v>9</v>
      </c>
      <c r="F55" s="48">
        <f ca="1">C55/OFFSET(C55,2,0)</f>
        <v>4.4303797468354431E-2</v>
      </c>
      <c r="G55" s="48">
        <f t="shared" ref="G55:H55" ca="1" si="28">D55/OFFSET(D55,2,0)</f>
        <v>0.5</v>
      </c>
      <c r="H55" s="48">
        <f t="shared" ca="1" si="28"/>
        <v>5.5555555555555552E-2</v>
      </c>
      <c r="I55" s="74"/>
    </row>
    <row r="56" spans="1:9" s="3" customFormat="1">
      <c r="A56" s="38"/>
      <c r="B56" s="46" t="s">
        <v>9</v>
      </c>
      <c r="C56" s="75">
        <v>16</v>
      </c>
      <c r="D56" s="75">
        <v>0</v>
      </c>
      <c r="E56" s="40">
        <f t="shared" si="5"/>
        <v>16</v>
      </c>
      <c r="F56" s="48">
        <f ca="1">C56/OFFSET(C56,1,0)</f>
        <v>0.10126582278481013</v>
      </c>
      <c r="G56" s="48">
        <f t="shared" ref="G56:H56" ca="1" si="29">D56/OFFSET(D56,1,0)</f>
        <v>0</v>
      </c>
      <c r="H56" s="53">
        <f t="shared" ca="1" si="29"/>
        <v>9.8765432098765427E-2</v>
      </c>
      <c r="I56" s="31"/>
    </row>
    <row r="57" spans="1:9" s="3" customFormat="1">
      <c r="A57" s="38" t="s">
        <v>29</v>
      </c>
      <c r="B57" s="36" t="s">
        <v>30</v>
      </c>
      <c r="C57" s="37">
        <f>SUM(C53:C56)</f>
        <v>158</v>
      </c>
      <c r="D57" s="37">
        <f>SUM(D53:D56)</f>
        <v>4</v>
      </c>
      <c r="E57" s="40">
        <f t="shared" si="5"/>
        <v>162</v>
      </c>
      <c r="F57" s="14"/>
      <c r="G57" s="14"/>
      <c r="H57" s="14"/>
      <c r="I57" s="31"/>
    </row>
    <row r="58" spans="1:9" s="3" customFormat="1">
      <c r="A58" s="38"/>
      <c r="B58" s="36"/>
      <c r="C58" s="51"/>
      <c r="D58" s="51"/>
      <c r="E58" s="40"/>
      <c r="F58" s="2"/>
      <c r="G58" s="31"/>
      <c r="H58" s="31"/>
      <c r="I58" s="31"/>
    </row>
    <row r="59" spans="1:9" s="3" customFormat="1">
      <c r="A59" s="76" t="s">
        <v>72</v>
      </c>
      <c r="B59" s="36" t="s">
        <v>31</v>
      </c>
      <c r="C59" s="77">
        <v>185</v>
      </c>
      <c r="D59" s="77">
        <v>305</v>
      </c>
      <c r="E59" s="40">
        <f t="shared" si="5"/>
        <v>490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v>0</v>
      </c>
      <c r="D62" s="81">
        <v>686</v>
      </c>
      <c r="E62" s="40">
        <f t="shared" si="5"/>
        <v>686</v>
      </c>
      <c r="F62" s="48">
        <f ca="1">C62/OFFSET(C62,4,0)</f>
        <v>0</v>
      </c>
      <c r="G62" s="48">
        <f t="shared" ref="G62:H62" ca="1" si="30">D62/OFFSET(D62,4,0)</f>
        <v>0.20416666666666666</v>
      </c>
      <c r="H62" s="48">
        <f t="shared" ca="1" si="30"/>
        <v>0.15057067603160668</v>
      </c>
      <c r="I62" s="71"/>
    </row>
    <row r="63" spans="1:9" s="3" customFormat="1">
      <c r="A63" s="38" t="s">
        <v>35</v>
      </c>
      <c r="B63" s="80" t="s">
        <v>36</v>
      </c>
      <c r="C63" s="81">
        <v>60</v>
      </c>
      <c r="D63" s="81">
        <v>1176</v>
      </c>
      <c r="E63" s="40">
        <f t="shared" si="5"/>
        <v>1236</v>
      </c>
      <c r="F63" s="48">
        <f ca="1">C63/OFFSET(C63,3,0)</f>
        <v>5.016722408026756E-2</v>
      </c>
      <c r="G63" s="48">
        <f t="shared" ref="G63:H63" ca="1" si="31">D63/OFFSET(D63,3,0)</f>
        <v>0.35</v>
      </c>
      <c r="H63" s="48">
        <f t="shared" ca="1" si="31"/>
        <v>0.27129060579455661</v>
      </c>
      <c r="I63" s="31"/>
    </row>
    <row r="64" spans="1:9" s="3" customFormat="1">
      <c r="A64" s="38" t="s">
        <v>37</v>
      </c>
      <c r="B64" s="80" t="s">
        <v>38</v>
      </c>
      <c r="C64" s="81">
        <v>42</v>
      </c>
      <c r="D64" s="81">
        <v>346</v>
      </c>
      <c r="E64" s="40">
        <f t="shared" si="5"/>
        <v>388</v>
      </c>
      <c r="F64" s="48">
        <f ca="1">C64/OFFSET(C64,2,0)</f>
        <v>3.5117056856187288E-2</v>
      </c>
      <c r="G64" s="48">
        <f t="shared" ref="G64:H64" ca="1" si="32">D64/OFFSET(D64,2,0)</f>
        <v>0.10297619047619047</v>
      </c>
      <c r="H64" s="48">
        <f t="shared" ca="1" si="32"/>
        <v>8.5162423178226518E-2</v>
      </c>
    </row>
    <row r="65" spans="1:11" s="3" customFormat="1">
      <c r="A65" s="38" t="s">
        <v>39</v>
      </c>
      <c r="B65" s="80" t="s">
        <v>40</v>
      </c>
      <c r="C65" s="81">
        <v>1094</v>
      </c>
      <c r="D65" s="81">
        <v>1152</v>
      </c>
      <c r="E65" s="40">
        <f t="shared" si="5"/>
        <v>2246</v>
      </c>
      <c r="F65" s="48">
        <f ca="1">C65/OFFSET(C65,1,0)</f>
        <v>0.9147157190635451</v>
      </c>
      <c r="G65" s="48">
        <f t="shared" ref="G65:H65" ca="1" si="33">D65/OFFSET(D65,1,0)</f>
        <v>0.34285714285714286</v>
      </c>
      <c r="H65" s="53">
        <f t="shared" ca="1" si="33"/>
        <v>0.49297629499561019</v>
      </c>
    </row>
    <row r="66" spans="1:11" s="3" customFormat="1">
      <c r="A66" s="38" t="s">
        <v>41</v>
      </c>
      <c r="B66" s="55" t="s">
        <v>55</v>
      </c>
      <c r="C66" s="37">
        <f>SUM(C62:C65)</f>
        <v>1196</v>
      </c>
      <c r="D66" s="37">
        <f>SUM(D62:D65)</f>
        <v>3360</v>
      </c>
      <c r="E66" s="40">
        <f t="shared" si="5"/>
        <v>4556</v>
      </c>
      <c r="F66" s="48">
        <f>C66/C33</f>
        <v>0.38530927835051548</v>
      </c>
      <c r="G66" s="48">
        <f t="shared" ref="G66:H66" si="34">D66/D33</f>
        <v>0.45046252848907359</v>
      </c>
      <c r="H66" s="48">
        <f t="shared" si="34"/>
        <v>0.43131686074032</v>
      </c>
    </row>
    <row r="67" spans="1:11" s="3" customFormat="1">
      <c r="A67" s="56" t="s">
        <v>42</v>
      </c>
      <c r="B67" s="57" t="s">
        <v>21</v>
      </c>
      <c r="C67" s="58">
        <v>246</v>
      </c>
      <c r="D67" s="58">
        <v>550</v>
      </c>
      <c r="E67" s="40">
        <f t="shared" si="5"/>
        <v>796</v>
      </c>
      <c r="F67" s="2"/>
      <c r="G67" s="31"/>
      <c r="H67" s="31"/>
    </row>
    <row r="68" spans="1:11" s="3" customFormat="1" ht="14.4">
      <c r="A68" s="38" t="s">
        <v>43</v>
      </c>
      <c r="B68" s="36" t="s">
        <v>44</v>
      </c>
      <c r="C68" s="37">
        <f>C66-C67</f>
        <v>950</v>
      </c>
      <c r="D68" s="37">
        <f>D66-D67</f>
        <v>2810</v>
      </c>
      <c r="E68" s="40">
        <f t="shared" si="5"/>
        <v>3760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2831</v>
      </c>
      <c r="D70" s="50">
        <f>D43+D50+D57+D59+D60+D68</f>
        <v>6850</v>
      </c>
      <c r="E70" s="40">
        <f t="shared" si="5"/>
        <v>9681</v>
      </c>
      <c r="F70" s="2"/>
      <c r="G70" s="83"/>
      <c r="H70" s="71"/>
    </row>
    <row r="71" spans="1:11" s="3" customFormat="1">
      <c r="A71" s="38"/>
      <c r="B71" s="84"/>
      <c r="C71" s="51"/>
      <c r="D71" s="51"/>
      <c r="E71" s="40"/>
      <c r="F71" s="2"/>
      <c r="G71" s="31"/>
      <c r="H71" s="31"/>
    </row>
    <row r="72" spans="1:11" s="3" customFormat="1" ht="14.4">
      <c r="A72" s="38" t="s">
        <v>47</v>
      </c>
      <c r="B72" s="36" t="s">
        <v>48</v>
      </c>
      <c r="C72" s="37">
        <v>21</v>
      </c>
      <c r="D72" s="37">
        <v>69</v>
      </c>
      <c r="E72" s="40">
        <f t="shared" si="5"/>
        <v>90</v>
      </c>
      <c r="F72" s="27"/>
      <c r="G72" s="85"/>
      <c r="H72" s="86"/>
    </row>
    <row r="73" spans="1:11" s="3" customFormat="1">
      <c r="A73" s="38"/>
      <c r="B73" s="84"/>
      <c r="C73" s="51"/>
      <c r="D73" s="51"/>
      <c r="E73" s="40"/>
      <c r="F73" s="2"/>
      <c r="G73" s="31"/>
      <c r="H73" s="31"/>
      <c r="I73" s="31"/>
    </row>
    <row r="74" spans="1:11" s="3" customFormat="1">
      <c r="A74" s="38" t="s">
        <v>49</v>
      </c>
      <c r="B74" s="36" t="s">
        <v>50</v>
      </c>
      <c r="C74" s="40">
        <f>C70+C72</f>
        <v>2852</v>
      </c>
      <c r="D74" s="40">
        <f>D70+D72</f>
        <v>6919</v>
      </c>
      <c r="E74" s="40">
        <f>D74+C74</f>
        <v>9771</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v>117</v>
      </c>
      <c r="D76" s="89">
        <v>324</v>
      </c>
      <c r="E76" s="40">
        <f>D76+C76</f>
        <v>441</v>
      </c>
      <c r="F76" s="2"/>
      <c r="G76" s="31"/>
      <c r="H76" s="31"/>
      <c r="I76" s="31"/>
    </row>
    <row r="77" spans="1:11" s="3" customFormat="1" ht="30.75" customHeight="1">
      <c r="A77" s="326" t="s">
        <v>56</v>
      </c>
      <c r="B77" s="327"/>
      <c r="C77" s="90">
        <f>C6+C33-C67-C74</f>
        <v>117</v>
      </c>
      <c r="D77" s="90">
        <f>D6+D33-D67-D74</f>
        <v>324</v>
      </c>
      <c r="E77" s="91">
        <f>(E6+E33)-(E67+E74)</f>
        <v>441</v>
      </c>
      <c r="F77" s="2"/>
      <c r="G77" s="31"/>
      <c r="H77" s="31"/>
      <c r="I77" s="31"/>
    </row>
    <row r="78" spans="1:11" s="115" customFormat="1" ht="37.799999999999997" customHeight="1">
      <c r="A78" s="111"/>
      <c r="B78" s="111" t="s">
        <v>101</v>
      </c>
      <c r="C78" s="112">
        <f>(C43+C59+C50)/(C43+C59+C68+C50+C72)</f>
        <v>0.63956941351150709</v>
      </c>
      <c r="D78" s="112">
        <f t="shared" ref="D78:E78" si="35">(D43+D59+D50)/(D43+D59+D68+D50+D72)</f>
        <v>0.58365871294287786</v>
      </c>
      <c r="E78" s="112">
        <f t="shared" si="35"/>
        <v>0.59933395774794462</v>
      </c>
      <c r="F78" s="113"/>
      <c r="G78" s="114"/>
      <c r="H78" s="114"/>
      <c r="I78" s="114"/>
    </row>
    <row r="79" spans="1:11" s="115" customFormat="1" ht="42" customHeight="1">
      <c r="A79" s="111"/>
      <c r="B79" s="111" t="s">
        <v>102</v>
      </c>
      <c r="C79" s="112">
        <f>(C43+C59+C50)/(C43+C59+C72+C66+C50)</f>
        <v>0.58605442176870748</v>
      </c>
      <c r="D79" s="112">
        <f t="shared" ref="D79:E79" si="36">(D43+D59+D50)/(D43+D59+D72+D66+D50)</f>
        <v>0.54065639651707975</v>
      </c>
      <c r="E79" s="112">
        <f t="shared" si="36"/>
        <v>0.55348390197020658</v>
      </c>
      <c r="F79" s="116"/>
      <c r="G79" s="114"/>
      <c r="H79" s="114"/>
      <c r="I79" s="114"/>
    </row>
    <row r="80" spans="1:11" s="118" customFormat="1" ht="16.2" customHeight="1">
      <c r="A80" s="111"/>
      <c r="B80" s="117" t="s">
        <v>103</v>
      </c>
      <c r="C80" s="112">
        <f>C59/C35</f>
        <v>6.4730580825752268E-2</v>
      </c>
      <c r="D80" s="112">
        <f t="shared" ref="D80:E80" si="37">D59/D35</f>
        <v>4.4138929088277858E-2</v>
      </c>
      <c r="E80" s="112">
        <f t="shared" si="37"/>
        <v>5.0163800163800162E-2</v>
      </c>
      <c r="F80" s="116"/>
      <c r="G80" s="114"/>
      <c r="H80" s="114"/>
      <c r="I80" s="114"/>
      <c r="J80" s="115"/>
      <c r="K80" s="115"/>
    </row>
    <row r="81" spans="1:11" s="118" customFormat="1" ht="16.2" customHeight="1">
      <c r="A81" s="111"/>
      <c r="B81" s="117" t="s">
        <v>104</v>
      </c>
      <c r="C81" s="112">
        <f>D66/E66</f>
        <v>0.73748902546093065</v>
      </c>
      <c r="D81" s="112"/>
      <c r="E81" s="112"/>
      <c r="F81" s="116"/>
      <c r="G81" s="114"/>
      <c r="H81" s="114"/>
      <c r="I81" s="114"/>
      <c r="J81" s="115"/>
      <c r="K81" s="115"/>
    </row>
    <row r="82" spans="1:11" s="118" customFormat="1" ht="16.2" customHeight="1">
      <c r="A82" s="111"/>
      <c r="B82" s="117" t="s">
        <v>100</v>
      </c>
      <c r="C82" s="119">
        <f>C26/C35</f>
        <v>0.14975507347795661</v>
      </c>
      <c r="D82" s="119">
        <f t="shared" ref="D82:E82" si="38">D26/D35</f>
        <v>6.0781476121562952E-3</v>
      </c>
      <c r="E82" s="119">
        <f t="shared" si="38"/>
        <v>4.8116298116298119E-2</v>
      </c>
      <c r="F82" s="116"/>
      <c r="G82" s="114"/>
      <c r="H82" s="114"/>
      <c r="I82" s="114"/>
      <c r="J82" s="115"/>
      <c r="K82" s="115"/>
    </row>
    <row r="83" spans="1:11" s="118" customFormat="1" ht="16.2" customHeight="1">
      <c r="A83" s="111"/>
      <c r="B83" s="117" t="s">
        <v>105</v>
      </c>
      <c r="C83" s="119">
        <f>(C43+C50+C59)/(C6+C33)</f>
        <v>0.5359253499222395</v>
      </c>
      <c r="D83" s="119">
        <f t="shared" ref="D83:E83" si="39">(D43+D50+D59)/(D6+D33)</f>
        <v>0.51790068009752344</v>
      </c>
      <c r="E83" s="119">
        <f t="shared" si="39"/>
        <v>0.52316497093023251</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f>(C74-C68)/C74</f>
        <v>0.66690042075736322</v>
      </c>
      <c r="D93" s="1" t="s">
        <v>66</v>
      </c>
      <c r="E93" s="98">
        <f>(D74-D68)/D74</f>
        <v>0.59387194681312327</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96"/>
  <sheetViews>
    <sheetView workbookViewId="0">
      <selection activeCell="C1" sqref="C1"/>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t="s">
        <v>505</v>
      </c>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96"/>
  <sheetViews>
    <sheetView topLeftCell="A70"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96"/>
  <sheetViews>
    <sheetView topLeftCell="A76"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96"/>
  <sheetViews>
    <sheetView topLeftCell="A5"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96"/>
  <sheetViews>
    <sheetView topLeftCell="A55" workbookViewId="0">
      <selection activeCell="C76" sqref="C76:D76"/>
    </sheetView>
  </sheetViews>
  <sheetFormatPr defaultRowHeight="13.2"/>
  <cols>
    <col min="1" max="1" width="3.33203125" style="17" customWidth="1"/>
    <col min="2" max="2" width="28.6640625" style="17" customWidth="1"/>
    <col min="3" max="5" width="8.88671875" style="17"/>
    <col min="6" max="8" width="7.88671875" style="2" customWidth="1"/>
    <col min="9" max="9" width="8.109375" style="2" customWidth="1"/>
    <col min="10" max="10" width="6.21875" style="173" customWidth="1"/>
    <col min="11" max="11" width="35.33203125" style="173" customWidth="1"/>
    <col min="12" max="17" width="7.6640625" style="17" customWidth="1"/>
    <col min="18" max="18" width="18.21875" style="166" customWidth="1"/>
    <col min="19" max="16384" width="8.88671875" style="17"/>
  </cols>
  <sheetData>
    <row r="1" spans="1:19" s="173" customFormat="1" ht="13.8">
      <c r="A1" s="17"/>
      <c r="B1" s="24" t="s">
        <v>90</v>
      </c>
      <c r="C1" s="17"/>
      <c r="D1" s="17"/>
      <c r="E1" s="17"/>
      <c r="F1" s="2" t="s">
        <v>91</v>
      </c>
      <c r="G1" s="172"/>
      <c r="H1" s="27"/>
      <c r="I1" s="27"/>
      <c r="J1" s="125"/>
      <c r="K1" s="126" t="s">
        <v>106</v>
      </c>
      <c r="L1" s="125"/>
      <c r="M1" s="125"/>
      <c r="N1" s="127" t="s">
        <v>170</v>
      </c>
      <c r="O1" s="127"/>
      <c r="P1" s="127"/>
      <c r="Q1" s="127"/>
      <c r="R1" s="100"/>
    </row>
    <row r="2" spans="1:19" s="173" customFormat="1" ht="15.6">
      <c r="A2" s="17"/>
      <c r="B2" s="24" t="s">
        <v>92</v>
      </c>
      <c r="C2" s="17"/>
      <c r="D2" s="17"/>
      <c r="E2" s="17"/>
      <c r="F2" s="27" t="s">
        <v>93</v>
      </c>
      <c r="G2" s="174"/>
      <c r="H2" s="175"/>
      <c r="I2" s="175"/>
      <c r="J2" s="125"/>
      <c r="K2" s="128"/>
      <c r="L2" s="129" t="s">
        <v>107</v>
      </c>
      <c r="M2" s="129" t="s">
        <v>108</v>
      </c>
      <c r="N2" s="129" t="s">
        <v>107</v>
      </c>
      <c r="O2" s="129" t="s">
        <v>108</v>
      </c>
      <c r="P2" s="129"/>
      <c r="Q2" s="129"/>
    </row>
    <row r="3" spans="1:19" s="173" customFormat="1" ht="14.4" thickBot="1">
      <c r="A3" s="176"/>
      <c r="B3" s="17"/>
      <c r="C3" s="17"/>
      <c r="D3" s="17"/>
      <c r="E3" s="17"/>
      <c r="F3" s="2"/>
      <c r="G3" s="2"/>
      <c r="H3" s="2"/>
      <c r="I3" s="170">
        <f>L3+N3</f>
        <v>24</v>
      </c>
      <c r="J3" s="170">
        <f>M3+O3</f>
        <v>31</v>
      </c>
      <c r="K3" s="126" t="s">
        <v>109</v>
      </c>
      <c r="L3" s="127">
        <v>24</v>
      </c>
      <c r="M3" s="127">
        <v>31</v>
      </c>
      <c r="N3" s="127"/>
      <c r="O3" s="127"/>
      <c r="P3" s="127"/>
      <c r="Q3" s="127"/>
    </row>
    <row r="4" spans="1:19" s="173" customFormat="1" ht="13.8">
      <c r="A4" s="177"/>
      <c r="B4" s="19"/>
      <c r="C4" s="178" t="s">
        <v>0</v>
      </c>
      <c r="D4" s="178" t="s">
        <v>1</v>
      </c>
      <c r="E4" s="179" t="s">
        <v>2</v>
      </c>
      <c r="F4" s="2"/>
      <c r="G4" s="2"/>
      <c r="H4" s="2"/>
      <c r="I4" s="170">
        <f t="shared" ref="I4:I21" si="0">L4+N4</f>
        <v>0</v>
      </c>
      <c r="J4" s="170">
        <f t="shared" ref="J4:J21" si="1">M4+O4</f>
        <v>0</v>
      </c>
      <c r="K4" s="126" t="s">
        <v>4</v>
      </c>
      <c r="L4" s="125"/>
      <c r="M4" s="125"/>
      <c r="N4" s="125"/>
      <c r="O4" s="125"/>
      <c r="P4" s="125"/>
      <c r="Q4" s="125"/>
    </row>
    <row r="5" spans="1:19" s="173" customFormat="1" ht="13.8">
      <c r="A5" s="180"/>
      <c r="B5" s="36"/>
      <c r="C5" s="181"/>
      <c r="D5" s="181"/>
      <c r="E5" s="181"/>
      <c r="F5" s="4"/>
      <c r="G5" s="2"/>
      <c r="H5" s="2"/>
      <c r="I5" s="170">
        <f t="shared" si="0"/>
        <v>2156</v>
      </c>
      <c r="J5" s="170">
        <f t="shared" si="1"/>
        <v>2879</v>
      </c>
      <c r="K5" s="126" t="s">
        <v>5</v>
      </c>
      <c r="L5" s="127">
        <v>841</v>
      </c>
      <c r="M5" s="127">
        <v>1529</v>
      </c>
      <c r="N5" s="127">
        <f>S16</f>
        <v>1315</v>
      </c>
      <c r="O5" s="127">
        <f>S13</f>
        <v>1350</v>
      </c>
      <c r="P5" s="127"/>
      <c r="Q5" s="127"/>
    </row>
    <row r="6" spans="1:19" s="173" customFormat="1" ht="15.6">
      <c r="A6" s="182" t="s">
        <v>3</v>
      </c>
      <c r="B6" s="36" t="s">
        <v>63</v>
      </c>
      <c r="C6" s="183">
        <v>24</v>
      </c>
      <c r="D6" s="183">
        <v>31</v>
      </c>
      <c r="E6" s="184">
        <f>D6+C6</f>
        <v>55</v>
      </c>
      <c r="F6" s="27"/>
      <c r="G6" s="185"/>
      <c r="H6" s="175"/>
      <c r="I6" s="170">
        <f t="shared" si="0"/>
        <v>0</v>
      </c>
      <c r="J6" s="170">
        <f t="shared" si="1"/>
        <v>0</v>
      </c>
      <c r="K6" s="126" t="s">
        <v>110</v>
      </c>
      <c r="L6" s="127">
        <v>0</v>
      </c>
      <c r="M6" s="127">
        <v>0</v>
      </c>
      <c r="N6" s="127"/>
      <c r="O6" s="127"/>
      <c r="P6" s="127"/>
      <c r="Q6" s="127"/>
    </row>
    <row r="7" spans="1:19" s="173" customFormat="1" ht="15.6">
      <c r="A7" s="182"/>
      <c r="B7" s="36"/>
      <c r="C7" s="186"/>
      <c r="D7" s="186"/>
      <c r="E7" s="184"/>
      <c r="F7" s="27"/>
      <c r="G7" s="185"/>
      <c r="H7" s="185"/>
      <c r="I7" s="170">
        <f t="shared" si="0"/>
        <v>0</v>
      </c>
      <c r="J7" s="170">
        <f t="shared" si="1"/>
        <v>0</v>
      </c>
      <c r="K7" s="126" t="s">
        <v>111</v>
      </c>
      <c r="L7" s="127">
        <v>0</v>
      </c>
      <c r="M7" s="127">
        <v>0</v>
      </c>
      <c r="N7" s="127"/>
      <c r="O7" s="127"/>
      <c r="P7" s="127"/>
      <c r="Q7" s="127"/>
    </row>
    <row r="8" spans="1:19" s="173" customFormat="1" ht="15.6">
      <c r="A8" s="182"/>
      <c r="B8" s="36" t="s">
        <v>4</v>
      </c>
      <c r="C8" s="186"/>
      <c r="D8" s="186"/>
      <c r="E8" s="184"/>
      <c r="F8" s="27"/>
      <c r="G8" s="185"/>
      <c r="H8" s="175"/>
      <c r="I8" s="170">
        <f t="shared" si="0"/>
        <v>210</v>
      </c>
      <c r="J8" s="170">
        <f t="shared" si="1"/>
        <v>162</v>
      </c>
      <c r="K8" s="126" t="s">
        <v>16</v>
      </c>
      <c r="L8" s="127">
        <v>210</v>
      </c>
      <c r="M8" s="127">
        <v>162</v>
      </c>
      <c r="N8" s="127"/>
      <c r="O8" s="127"/>
      <c r="P8" s="127"/>
      <c r="Q8" s="127"/>
    </row>
    <row r="9" spans="1:19" s="173" customFormat="1" ht="15.6">
      <c r="A9" s="182"/>
      <c r="B9" s="43" t="s">
        <v>5</v>
      </c>
      <c r="C9" s="187"/>
      <c r="D9" s="187"/>
      <c r="E9" s="184"/>
      <c r="F9" s="2"/>
      <c r="G9" s="185"/>
      <c r="H9" s="188"/>
      <c r="I9" s="170">
        <f t="shared" si="0"/>
        <v>1051</v>
      </c>
      <c r="J9" s="170">
        <f t="shared" si="1"/>
        <v>1691</v>
      </c>
      <c r="K9" s="126" t="s">
        <v>112</v>
      </c>
      <c r="L9" s="127">
        <v>1051</v>
      </c>
      <c r="M9" s="127">
        <v>1691</v>
      </c>
      <c r="N9" s="127"/>
      <c r="O9" s="127"/>
      <c r="P9" s="127"/>
      <c r="Q9" s="127"/>
    </row>
    <row r="10" spans="1:19" s="173" customFormat="1" ht="13.8">
      <c r="A10" s="182"/>
      <c r="B10" s="46" t="s">
        <v>6</v>
      </c>
      <c r="C10" s="189">
        <v>2156</v>
      </c>
      <c r="D10" s="189">
        <v>2879</v>
      </c>
      <c r="E10" s="184">
        <f>D10+C10</f>
        <v>5035</v>
      </c>
      <c r="F10" s="48">
        <f ca="1">C10/OFFSET(C10,4,0)</f>
        <v>1</v>
      </c>
      <c r="G10" s="48">
        <f t="shared" ref="G10:H10" ca="1" si="2">D10/OFFSET(D10,4,0)</f>
        <v>1</v>
      </c>
      <c r="H10" s="48">
        <f t="shared" ca="1" si="2"/>
        <v>1</v>
      </c>
      <c r="I10" s="170">
        <f t="shared" si="0"/>
        <v>102</v>
      </c>
      <c r="J10" s="170">
        <f t="shared" si="1"/>
        <v>58</v>
      </c>
      <c r="K10" s="126" t="s">
        <v>113</v>
      </c>
      <c r="L10" s="127">
        <v>102</v>
      </c>
      <c r="M10" s="127">
        <v>58</v>
      </c>
      <c r="N10" s="127"/>
      <c r="O10" s="127"/>
      <c r="P10" s="127"/>
      <c r="Q10" s="127"/>
    </row>
    <row r="11" spans="1:19" s="173" customFormat="1" ht="13.8">
      <c r="A11" s="182"/>
      <c r="B11" s="46" t="s">
        <v>7</v>
      </c>
      <c r="C11" s="189"/>
      <c r="D11" s="189"/>
      <c r="E11" s="184">
        <f t="shared" ref="E11:E14" si="3">D11+C11</f>
        <v>0</v>
      </c>
      <c r="F11" s="48">
        <f ca="1">C11/OFFSET(C11,3,0)</f>
        <v>0</v>
      </c>
      <c r="G11" s="48">
        <f t="shared" ref="G11:H11" ca="1" si="4">D11/OFFSET(D11,3,0)</f>
        <v>0</v>
      </c>
      <c r="H11" s="48">
        <f t="shared" ca="1" si="4"/>
        <v>0</v>
      </c>
      <c r="I11" s="170">
        <f t="shared" si="0"/>
        <v>949</v>
      </c>
      <c r="J11" s="170">
        <f t="shared" si="1"/>
        <v>1633</v>
      </c>
      <c r="K11" s="126" t="s">
        <v>114</v>
      </c>
      <c r="L11" s="127">
        <v>949</v>
      </c>
      <c r="M11" s="127">
        <v>1633</v>
      </c>
      <c r="N11" s="127"/>
      <c r="O11" s="127"/>
      <c r="P11" s="127"/>
      <c r="Q11" s="127"/>
    </row>
    <row r="12" spans="1:19" s="173" customFormat="1" ht="13.8">
      <c r="A12" s="182"/>
      <c r="B12" s="46" t="s">
        <v>8</v>
      </c>
      <c r="C12" s="189"/>
      <c r="D12" s="189"/>
      <c r="E12" s="184">
        <f t="shared" si="3"/>
        <v>0</v>
      </c>
      <c r="F12" s="48">
        <f ca="1">C12/OFFSET(C12,2,0)</f>
        <v>0</v>
      </c>
      <c r="G12" s="48">
        <f t="shared" ref="G12:H12" ca="1" si="5">D12/OFFSET(D12,2,0)</f>
        <v>0</v>
      </c>
      <c r="H12" s="48">
        <f t="shared" ca="1" si="5"/>
        <v>0</v>
      </c>
      <c r="I12" s="170">
        <f t="shared" si="0"/>
        <v>521</v>
      </c>
      <c r="J12" s="170">
        <f t="shared" si="1"/>
        <v>536</v>
      </c>
      <c r="K12" s="126" t="s">
        <v>115</v>
      </c>
      <c r="L12" s="127">
        <v>253</v>
      </c>
      <c r="M12" s="127">
        <v>259</v>
      </c>
      <c r="N12" s="127">
        <f>S23</f>
        <v>268</v>
      </c>
      <c r="O12" s="127">
        <f>S20</f>
        <v>277</v>
      </c>
      <c r="P12" s="127"/>
      <c r="Q12" s="127"/>
      <c r="R12" s="128"/>
      <c r="S12" s="13">
        <v>2008</v>
      </c>
    </row>
    <row r="13" spans="1:19" s="173" customFormat="1" ht="13.8">
      <c r="A13" s="182"/>
      <c r="B13" s="46" t="s">
        <v>9</v>
      </c>
      <c r="C13" s="189"/>
      <c r="D13" s="189"/>
      <c r="E13" s="184">
        <f t="shared" si="3"/>
        <v>0</v>
      </c>
      <c r="F13" s="48">
        <f ca="1">C13/OFFSET(C13,1,0)</f>
        <v>0</v>
      </c>
      <c r="G13" s="48">
        <f t="shared" ref="G13:H13" ca="1" si="6">D13/OFFSET(D13,1,0)</f>
        <v>0</v>
      </c>
      <c r="H13" s="48">
        <f t="shared" ca="1" si="6"/>
        <v>0</v>
      </c>
      <c r="I13" s="170">
        <f t="shared" si="0"/>
        <v>86</v>
      </c>
      <c r="J13" s="170">
        <f t="shared" si="1"/>
        <v>450</v>
      </c>
      <c r="K13" s="126" t="s">
        <v>116</v>
      </c>
      <c r="L13" s="127">
        <v>32</v>
      </c>
      <c r="M13" s="127">
        <v>212</v>
      </c>
      <c r="N13" s="127">
        <f>S24</f>
        <v>54</v>
      </c>
      <c r="O13" s="127">
        <f>S22</f>
        <v>238</v>
      </c>
      <c r="P13" s="127"/>
      <c r="Q13" s="127"/>
      <c r="R13" s="128" t="s">
        <v>75</v>
      </c>
      <c r="S13" s="138">
        <v>1350</v>
      </c>
    </row>
    <row r="14" spans="1:19" s="173" customFormat="1" ht="13.8">
      <c r="A14" s="182" t="s">
        <v>10</v>
      </c>
      <c r="B14" s="49" t="s">
        <v>11</v>
      </c>
      <c r="C14" s="190">
        <f>SUM(C10:C13)</f>
        <v>2156</v>
      </c>
      <c r="D14" s="190">
        <f>SUM(D10:D13)</f>
        <v>2879</v>
      </c>
      <c r="E14" s="184">
        <f t="shared" si="3"/>
        <v>5035</v>
      </c>
      <c r="F14" s="48"/>
      <c r="G14" s="48"/>
      <c r="H14" s="48"/>
      <c r="I14" s="170">
        <f t="shared" si="0"/>
        <v>10</v>
      </c>
      <c r="J14" s="170">
        <f t="shared" si="1"/>
        <v>62</v>
      </c>
      <c r="K14" s="126" t="s">
        <v>117</v>
      </c>
      <c r="L14" s="127">
        <v>10</v>
      </c>
      <c r="M14" s="127">
        <v>62</v>
      </c>
      <c r="N14" s="127"/>
      <c r="O14" s="127"/>
      <c r="P14" s="127"/>
      <c r="Q14" s="127"/>
      <c r="R14" s="13" t="s">
        <v>76</v>
      </c>
      <c r="S14" s="138">
        <v>741</v>
      </c>
    </row>
    <row r="15" spans="1:19" s="173" customFormat="1" ht="13.8">
      <c r="A15" s="182"/>
      <c r="B15" s="43" t="s">
        <v>58</v>
      </c>
      <c r="C15" s="191"/>
      <c r="D15" s="191"/>
      <c r="E15" s="184"/>
      <c r="F15" s="2"/>
      <c r="G15" s="2"/>
      <c r="H15" s="2"/>
      <c r="I15" s="170">
        <f t="shared" si="0"/>
        <v>599</v>
      </c>
      <c r="J15" s="170">
        <f t="shared" si="1"/>
        <v>43</v>
      </c>
      <c r="K15" s="126" t="s">
        <v>31</v>
      </c>
      <c r="L15" s="127">
        <v>294</v>
      </c>
      <c r="M15" s="127">
        <v>22</v>
      </c>
      <c r="N15" s="127">
        <f>S18</f>
        <v>305</v>
      </c>
      <c r="O15" s="127">
        <f>S21</f>
        <v>21</v>
      </c>
      <c r="P15" s="127"/>
      <c r="Q15" s="127"/>
      <c r="R15" s="13" t="s">
        <v>166</v>
      </c>
      <c r="S15" s="138">
        <v>520</v>
      </c>
    </row>
    <row r="16" spans="1:19" s="173" customFormat="1" ht="13.8">
      <c r="A16" s="182"/>
      <c r="B16" s="46" t="s">
        <v>6</v>
      </c>
      <c r="C16" s="191"/>
      <c r="D16" s="191"/>
      <c r="E16" s="184">
        <f t="shared" ref="E16:E72" si="7">D16+C16</f>
        <v>0</v>
      </c>
      <c r="F16" s="48" t="e">
        <f ca="1">C16/OFFSET(C16,4,0)</f>
        <v>#DIV/0!</v>
      </c>
      <c r="G16" s="48" t="e">
        <f t="shared" ref="G16:H16" ca="1" si="8">D16/OFFSET(D16,4,0)</f>
        <v>#DIV/0!</v>
      </c>
      <c r="H16" s="48" t="e">
        <f t="shared" ca="1" si="8"/>
        <v>#DIV/0!</v>
      </c>
      <c r="I16" s="170">
        <f t="shared" si="0"/>
        <v>0</v>
      </c>
      <c r="J16" s="170">
        <f t="shared" si="1"/>
        <v>0</v>
      </c>
      <c r="K16" s="126" t="s">
        <v>118</v>
      </c>
      <c r="L16" s="125"/>
      <c r="M16" s="125"/>
      <c r="N16" s="125"/>
      <c r="O16" s="125"/>
      <c r="P16" s="125"/>
      <c r="Q16" s="125"/>
      <c r="R16" s="13" t="s">
        <v>79</v>
      </c>
      <c r="S16" s="138">
        <v>1315</v>
      </c>
    </row>
    <row r="17" spans="1:20" s="173" customFormat="1" ht="13.8">
      <c r="A17" s="182"/>
      <c r="B17" s="46" t="s">
        <v>7</v>
      </c>
      <c r="C17" s="191"/>
      <c r="D17" s="191"/>
      <c r="E17" s="184">
        <f t="shared" si="7"/>
        <v>0</v>
      </c>
      <c r="F17" s="48" t="e">
        <f ca="1">C17/OFFSET(C17,3,0)</f>
        <v>#DIV/0!</v>
      </c>
      <c r="G17" s="48" t="e">
        <f t="shared" ref="G17:H17" ca="1" si="9">D17/OFFSET(D17,3,0)</f>
        <v>#DIV/0!</v>
      </c>
      <c r="H17" s="48" t="e">
        <f t="shared" ca="1" si="9"/>
        <v>#DIV/0!</v>
      </c>
      <c r="I17" s="170">
        <f t="shared" si="0"/>
        <v>16</v>
      </c>
      <c r="J17" s="170">
        <f t="shared" si="1"/>
        <v>95</v>
      </c>
      <c r="K17" s="126" t="s">
        <v>119</v>
      </c>
      <c r="L17" s="127">
        <v>16</v>
      </c>
      <c r="M17" s="127">
        <v>95</v>
      </c>
      <c r="N17" s="127"/>
      <c r="O17" s="127"/>
      <c r="P17" s="127"/>
      <c r="Q17" s="127"/>
      <c r="R17" s="13" t="s">
        <v>80</v>
      </c>
      <c r="S17" s="138">
        <v>651</v>
      </c>
    </row>
    <row r="18" spans="1:20" s="173" customFormat="1" ht="13.8">
      <c r="A18" s="182"/>
      <c r="B18" s="46" t="s">
        <v>8</v>
      </c>
      <c r="C18" s="191"/>
      <c r="D18" s="191"/>
      <c r="E18" s="184">
        <f t="shared" si="7"/>
        <v>0</v>
      </c>
      <c r="F18" s="48" t="e">
        <f ca="1">C18/OFFSET(C18,2,0)</f>
        <v>#DIV/0!</v>
      </c>
      <c r="G18" s="48" t="e">
        <f t="shared" ref="G18:H18" ca="1" si="10">D18/OFFSET(D18,2,0)</f>
        <v>#DIV/0!</v>
      </c>
      <c r="H18" s="48" t="e">
        <f t="shared" ca="1" si="10"/>
        <v>#DIV/0!</v>
      </c>
      <c r="I18" s="170">
        <f t="shared" si="0"/>
        <v>37</v>
      </c>
      <c r="J18" s="170">
        <f t="shared" si="1"/>
        <v>597</v>
      </c>
      <c r="K18" s="126" t="s">
        <v>120</v>
      </c>
      <c r="L18" s="127">
        <v>37</v>
      </c>
      <c r="M18" s="127">
        <v>597</v>
      </c>
      <c r="N18" s="127"/>
      <c r="O18" s="127"/>
      <c r="P18" s="127"/>
      <c r="Q18" s="127"/>
      <c r="R18" s="13" t="s">
        <v>70</v>
      </c>
      <c r="S18" s="138">
        <v>305</v>
      </c>
    </row>
    <row r="19" spans="1:20" s="173" customFormat="1" ht="13.8">
      <c r="A19" s="182"/>
      <c r="B19" s="46" t="s">
        <v>9</v>
      </c>
      <c r="C19" s="191"/>
      <c r="D19" s="191"/>
      <c r="E19" s="184">
        <f t="shared" si="7"/>
        <v>0</v>
      </c>
      <c r="F19" s="48" t="e">
        <f ca="1">C19/OFFSET(C19,1,0)</f>
        <v>#DIV/0!</v>
      </c>
      <c r="G19" s="48" t="e">
        <f t="shared" ref="G19:H19" ca="1" si="11">D19/OFFSET(D19,1,0)</f>
        <v>#DIV/0!</v>
      </c>
      <c r="H19" s="53" t="e">
        <f t="shared" ca="1" si="11"/>
        <v>#DIV/0!</v>
      </c>
      <c r="I19" s="170">
        <f t="shared" si="0"/>
        <v>0</v>
      </c>
      <c r="J19" s="170">
        <f t="shared" si="1"/>
        <v>0</v>
      </c>
      <c r="K19" s="126" t="s">
        <v>121</v>
      </c>
      <c r="L19" s="125"/>
      <c r="M19" s="125"/>
      <c r="N19" s="125"/>
      <c r="O19" s="125"/>
      <c r="P19" s="125"/>
      <c r="Q19" s="125"/>
      <c r="R19" s="13" t="s">
        <v>167</v>
      </c>
      <c r="S19" s="138">
        <v>385</v>
      </c>
      <c r="T19" s="173">
        <v>520</v>
      </c>
    </row>
    <row r="20" spans="1:20" s="173" customFormat="1" ht="13.8">
      <c r="A20" s="182" t="s">
        <v>12</v>
      </c>
      <c r="B20" s="49" t="s">
        <v>13</v>
      </c>
      <c r="C20" s="184">
        <f>SUM(C16:C19)</f>
        <v>0</v>
      </c>
      <c r="D20" s="184">
        <f>SUM(D16:D19)</f>
        <v>0</v>
      </c>
      <c r="E20" s="184">
        <f t="shared" si="7"/>
        <v>0</v>
      </c>
      <c r="F20" s="48"/>
      <c r="G20" s="48"/>
      <c r="H20" s="48"/>
      <c r="I20" s="170">
        <f t="shared" si="0"/>
        <v>32</v>
      </c>
      <c r="J20" s="170">
        <f t="shared" si="1"/>
        <v>26</v>
      </c>
      <c r="K20" s="126" t="s">
        <v>122</v>
      </c>
      <c r="L20" s="127">
        <v>32</v>
      </c>
      <c r="M20" s="127">
        <v>26</v>
      </c>
      <c r="N20" s="127"/>
      <c r="O20" s="127"/>
      <c r="P20" s="127"/>
      <c r="Q20" s="127"/>
      <c r="R20" s="126" t="s">
        <v>148</v>
      </c>
      <c r="S20" s="138">
        <v>277</v>
      </c>
    </row>
    <row r="21" spans="1:20" s="173" customFormat="1" ht="13.8">
      <c r="A21" s="182"/>
      <c r="B21" s="43" t="s">
        <v>59</v>
      </c>
      <c r="C21" s="191"/>
      <c r="D21" s="191"/>
      <c r="E21" s="184"/>
      <c r="F21" s="2"/>
      <c r="G21" s="2"/>
      <c r="H21" s="2"/>
      <c r="I21" s="170">
        <f t="shared" si="0"/>
        <v>922</v>
      </c>
      <c r="J21" s="170">
        <f t="shared" si="1"/>
        <v>975</v>
      </c>
      <c r="K21" s="126" t="s">
        <v>123</v>
      </c>
      <c r="L21" s="127">
        <v>271</v>
      </c>
      <c r="M21" s="127">
        <v>234</v>
      </c>
      <c r="N21" s="127">
        <f>S17</f>
        <v>651</v>
      </c>
      <c r="O21" s="127">
        <f>S14</f>
        <v>741</v>
      </c>
      <c r="P21" s="127"/>
      <c r="Q21" s="127"/>
      <c r="R21" s="126" t="s">
        <v>149</v>
      </c>
      <c r="S21" s="138">
        <v>21</v>
      </c>
    </row>
    <row r="22" spans="1:20" s="173" customFormat="1" ht="13.8">
      <c r="A22" s="182"/>
      <c r="B22" s="46" t="s">
        <v>6</v>
      </c>
      <c r="C22" s="192"/>
      <c r="D22" s="192"/>
      <c r="E22" s="184">
        <f t="shared" si="7"/>
        <v>0</v>
      </c>
      <c r="F22" s="48" t="e">
        <f ca="1">C22/OFFSET(C22,4,0)</f>
        <v>#DIV/0!</v>
      </c>
      <c r="G22" s="48" t="e">
        <f t="shared" ref="G22:H22" ca="1" si="12">D22/OFFSET(D22,4,0)</f>
        <v>#DIV/0!</v>
      </c>
      <c r="H22" s="48" t="e">
        <f t="shared" ca="1" si="12"/>
        <v>#DIV/0!</v>
      </c>
      <c r="I22" s="170">
        <f t="shared" ref="I22:I32" si="13">L22+N22</f>
        <v>1007</v>
      </c>
      <c r="J22" s="170">
        <f t="shared" ref="J22:J32" si="14">M22+O22</f>
        <v>1693</v>
      </c>
      <c r="K22" s="126" t="s">
        <v>124</v>
      </c>
      <c r="L22" s="127">
        <f>SUM(L17:L21)</f>
        <v>356</v>
      </c>
      <c r="M22" s="127">
        <f t="shared" ref="M22:O22" si="15">SUM(M17:M21)</f>
        <v>952</v>
      </c>
      <c r="N22" s="127">
        <f t="shared" si="15"/>
        <v>651</v>
      </c>
      <c r="O22" s="127">
        <f t="shared" si="15"/>
        <v>741</v>
      </c>
      <c r="P22" s="127"/>
      <c r="Q22" s="127"/>
      <c r="R22" s="126" t="s">
        <v>150</v>
      </c>
      <c r="S22" s="138">
        <v>238</v>
      </c>
    </row>
    <row r="23" spans="1:20" s="173" customFormat="1" ht="13.8">
      <c r="A23" s="182"/>
      <c r="B23" s="46" t="s">
        <v>7</v>
      </c>
      <c r="C23" s="192"/>
      <c r="D23" s="192"/>
      <c r="E23" s="184">
        <f t="shared" si="7"/>
        <v>0</v>
      </c>
      <c r="F23" s="48" t="e">
        <f ca="1">C23/OFFSET(C23,3,0)</f>
        <v>#DIV/0!</v>
      </c>
      <c r="G23" s="48" t="e">
        <f t="shared" ref="G23:H23" ca="1" si="16">D23/OFFSET(D23,3,0)</f>
        <v>#DIV/0!</v>
      </c>
      <c r="H23" s="48" t="e">
        <f t="shared" ca="1" si="16"/>
        <v>#DIV/0!</v>
      </c>
      <c r="I23" s="170">
        <f t="shared" si="13"/>
        <v>102</v>
      </c>
      <c r="J23" s="170">
        <f t="shared" si="14"/>
        <v>58</v>
      </c>
      <c r="K23" s="126" t="s">
        <v>113</v>
      </c>
      <c r="L23" s="127">
        <v>102</v>
      </c>
      <c r="M23" s="127">
        <v>58</v>
      </c>
      <c r="N23" s="127"/>
      <c r="O23" s="127"/>
      <c r="P23" s="127"/>
      <c r="Q23" s="127"/>
      <c r="R23" s="128" t="s">
        <v>148</v>
      </c>
      <c r="S23" s="138">
        <v>268</v>
      </c>
    </row>
    <row r="24" spans="1:20" s="173" customFormat="1" ht="13.8">
      <c r="A24" s="182"/>
      <c r="B24" s="46" t="s">
        <v>8</v>
      </c>
      <c r="C24" s="192"/>
      <c r="D24" s="192"/>
      <c r="E24" s="184">
        <f t="shared" si="7"/>
        <v>0</v>
      </c>
      <c r="F24" s="48" t="e">
        <f ca="1">C24/OFFSET(C24,2,0)</f>
        <v>#DIV/0!</v>
      </c>
      <c r="G24" s="48" t="e">
        <f t="shared" ref="G24:H24" ca="1" si="17">D24/OFFSET(D24,2,0)</f>
        <v>#DIV/0!</v>
      </c>
      <c r="H24" s="48" t="e">
        <f t="shared" ca="1" si="17"/>
        <v>#DIV/0!</v>
      </c>
      <c r="I24" s="170">
        <f t="shared" si="13"/>
        <v>254</v>
      </c>
      <c r="J24" s="170">
        <f t="shared" si="14"/>
        <v>894</v>
      </c>
      <c r="K24" s="126" t="s">
        <v>44</v>
      </c>
      <c r="L24" s="127">
        <v>254</v>
      </c>
      <c r="M24" s="127">
        <v>894</v>
      </c>
      <c r="N24" s="127"/>
      <c r="O24" s="127"/>
      <c r="P24" s="127"/>
      <c r="Q24" s="127"/>
      <c r="R24" s="128" t="s">
        <v>150</v>
      </c>
      <c r="S24" s="138">
        <v>54</v>
      </c>
    </row>
    <row r="25" spans="1:20" s="173" customFormat="1" ht="13.8">
      <c r="A25" s="182"/>
      <c r="B25" s="46" t="s">
        <v>9</v>
      </c>
      <c r="C25" s="192"/>
      <c r="D25" s="192"/>
      <c r="E25" s="184">
        <f t="shared" si="7"/>
        <v>0</v>
      </c>
      <c r="F25" s="48" t="e">
        <f ca="1">C25/OFFSET(C25,1,0)</f>
        <v>#DIV/0!</v>
      </c>
      <c r="G25" s="48" t="e">
        <f t="shared" ref="G25:H25" ca="1" si="18">D25/OFFSET(D25,1,0)</f>
        <v>#DIV/0!</v>
      </c>
      <c r="H25" s="53" t="e">
        <f t="shared" ca="1" si="18"/>
        <v>#DIV/0!</v>
      </c>
      <c r="I25" s="170">
        <f t="shared" si="13"/>
        <v>843</v>
      </c>
      <c r="J25" s="170">
        <f t="shared" si="14"/>
        <v>1449</v>
      </c>
      <c r="K25" s="126" t="s">
        <v>125</v>
      </c>
      <c r="L25" s="127">
        <v>843</v>
      </c>
      <c r="M25" s="127">
        <v>1449</v>
      </c>
      <c r="N25" s="127"/>
      <c r="O25" s="127"/>
      <c r="P25" s="127"/>
      <c r="Q25" s="127"/>
      <c r="R25" s="100"/>
    </row>
    <row r="26" spans="1:20" s="173" customFormat="1" ht="13.8">
      <c r="A26" s="182" t="s">
        <v>14</v>
      </c>
      <c r="B26" s="49" t="s">
        <v>15</v>
      </c>
      <c r="C26" s="184">
        <f>SUM(C22:C25)</f>
        <v>0</v>
      </c>
      <c r="D26" s="184">
        <f>SUM(D22:D25)</f>
        <v>0</v>
      </c>
      <c r="E26" s="184">
        <f t="shared" si="7"/>
        <v>0</v>
      </c>
      <c r="F26" s="48"/>
      <c r="G26" s="48"/>
      <c r="H26" s="48"/>
      <c r="I26" s="170">
        <f t="shared" si="13"/>
        <v>0</v>
      </c>
      <c r="J26" s="170">
        <f t="shared" si="14"/>
        <v>0</v>
      </c>
      <c r="K26" s="126" t="s">
        <v>126</v>
      </c>
      <c r="L26" s="125"/>
      <c r="M26" s="125"/>
      <c r="N26" s="125"/>
      <c r="O26" s="125"/>
      <c r="P26" s="125"/>
      <c r="Q26" s="125"/>
      <c r="R26" s="100"/>
    </row>
    <row r="27" spans="1:20" s="173" customFormat="1" ht="13.8">
      <c r="A27" s="182"/>
      <c r="B27" s="43" t="s">
        <v>16</v>
      </c>
      <c r="C27" s="191"/>
      <c r="D27" s="191"/>
      <c r="E27" s="184"/>
      <c r="F27" s="2"/>
      <c r="G27" s="2"/>
      <c r="H27" s="2"/>
      <c r="I27" s="170">
        <f t="shared" si="13"/>
        <v>0</v>
      </c>
      <c r="J27" s="170">
        <f t="shared" si="14"/>
        <v>0</v>
      </c>
      <c r="K27" s="126" t="s">
        <v>127</v>
      </c>
      <c r="L27" s="125"/>
      <c r="M27" s="125"/>
      <c r="N27" s="125"/>
      <c r="O27" s="125"/>
      <c r="P27" s="125"/>
      <c r="Q27" s="125"/>
      <c r="R27" s="100"/>
    </row>
    <row r="28" spans="1:20" s="173" customFormat="1" ht="13.8">
      <c r="A28" s="182"/>
      <c r="B28" s="46" t="s">
        <v>6</v>
      </c>
      <c r="C28" s="191"/>
      <c r="D28" s="191"/>
      <c r="E28" s="184">
        <f t="shared" si="7"/>
        <v>0</v>
      </c>
      <c r="F28" s="48">
        <f ca="1">C28/OFFSET(C28,4,0)</f>
        <v>0</v>
      </c>
      <c r="G28" s="48">
        <f t="shared" ref="G28:H28" ca="1" si="19">D28/OFFSET(D28,4,0)</f>
        <v>0</v>
      </c>
      <c r="H28" s="48">
        <f t="shared" ca="1" si="19"/>
        <v>0</v>
      </c>
      <c r="I28" s="170">
        <f t="shared" si="13"/>
        <v>7</v>
      </c>
      <c r="J28" s="170">
        <f t="shared" si="14"/>
        <v>20</v>
      </c>
      <c r="K28" s="126" t="s">
        <v>48</v>
      </c>
      <c r="L28" s="127">
        <v>7</v>
      </c>
      <c r="M28" s="127">
        <v>20</v>
      </c>
      <c r="N28" s="127"/>
      <c r="O28" s="127"/>
      <c r="P28" s="127"/>
      <c r="Q28" s="127"/>
      <c r="R28" s="100"/>
    </row>
    <row r="29" spans="1:20" s="173" customFormat="1" ht="13.8">
      <c r="A29" s="182"/>
      <c r="B29" s="46" t="s">
        <v>7</v>
      </c>
      <c r="C29" s="191"/>
      <c r="D29" s="191"/>
      <c r="E29" s="184">
        <f t="shared" si="7"/>
        <v>0</v>
      </c>
      <c r="F29" s="48">
        <f ca="1">C29/OFFSET(C29,3,0)</f>
        <v>0</v>
      </c>
      <c r="G29" s="48">
        <f t="shared" ref="G29:H29" ca="1" si="20">D29/OFFSET(D29,3,0)</f>
        <v>0</v>
      </c>
      <c r="H29" s="48">
        <f t="shared" ca="1" si="20"/>
        <v>0</v>
      </c>
      <c r="I29" s="170">
        <f t="shared" si="13"/>
        <v>850</v>
      </c>
      <c r="J29" s="170">
        <f t="shared" si="14"/>
        <v>1469</v>
      </c>
      <c r="K29" s="126" t="s">
        <v>128</v>
      </c>
      <c r="L29" s="127">
        <v>850</v>
      </c>
      <c r="M29" s="127">
        <v>1469</v>
      </c>
      <c r="N29" s="127"/>
      <c r="O29" s="127"/>
      <c r="P29" s="127"/>
      <c r="Q29" s="127"/>
      <c r="R29" s="100"/>
    </row>
    <row r="30" spans="1:20" s="173" customFormat="1" ht="13.8">
      <c r="A30" s="182"/>
      <c r="B30" s="46" t="s">
        <v>8</v>
      </c>
      <c r="C30" s="191"/>
      <c r="D30" s="191"/>
      <c r="E30" s="184">
        <f t="shared" si="7"/>
        <v>0</v>
      </c>
      <c r="F30" s="48">
        <f ca="1">C30/OFFSET(C30,2,0)</f>
        <v>0</v>
      </c>
      <c r="G30" s="48">
        <f t="shared" ref="G30:H30" ca="1" si="21">D30/OFFSET(D30,2,0)</f>
        <v>0</v>
      </c>
      <c r="H30" s="48">
        <f t="shared" ca="1" si="21"/>
        <v>0</v>
      </c>
      <c r="I30" s="170">
        <f t="shared" si="13"/>
        <v>0</v>
      </c>
      <c r="J30" s="170">
        <f t="shared" si="14"/>
        <v>0</v>
      </c>
      <c r="K30" s="126" t="s">
        <v>126</v>
      </c>
      <c r="L30" s="125"/>
      <c r="M30" s="125"/>
      <c r="N30" s="125"/>
      <c r="O30" s="125"/>
      <c r="P30" s="125"/>
      <c r="Q30" s="125"/>
      <c r="R30" s="100"/>
    </row>
    <row r="31" spans="1:20" s="173" customFormat="1" ht="13.8">
      <c r="A31" s="182"/>
      <c r="B31" s="46" t="s">
        <v>9</v>
      </c>
      <c r="C31" s="191">
        <v>210</v>
      </c>
      <c r="D31" s="191">
        <v>162</v>
      </c>
      <c r="E31" s="184">
        <f t="shared" si="7"/>
        <v>372</v>
      </c>
      <c r="F31" s="48">
        <f ca="1">C31/OFFSET(C31,1,0)</f>
        <v>1</v>
      </c>
      <c r="G31" s="48">
        <f t="shared" ref="G31:H31" ca="1" si="22">D31/OFFSET(D31,1,0)</f>
        <v>1</v>
      </c>
      <c r="H31" s="53">
        <f t="shared" ca="1" si="22"/>
        <v>1</v>
      </c>
      <c r="I31" s="170">
        <f t="shared" si="13"/>
        <v>0</v>
      </c>
      <c r="J31" s="170">
        <f t="shared" si="14"/>
        <v>0</v>
      </c>
      <c r="K31" s="126" t="s">
        <v>127</v>
      </c>
      <c r="L31" s="125"/>
      <c r="M31" s="125"/>
      <c r="N31" s="125"/>
      <c r="O31" s="125"/>
      <c r="P31" s="125"/>
      <c r="Q31" s="125"/>
      <c r="R31" s="100"/>
    </row>
    <row r="32" spans="1:20" s="173" customFormat="1" ht="13.8">
      <c r="A32" s="182" t="s">
        <v>17</v>
      </c>
      <c r="B32" s="49" t="s">
        <v>18</v>
      </c>
      <c r="C32" s="184">
        <f>SUM(C28:C31)</f>
        <v>210</v>
      </c>
      <c r="D32" s="184">
        <f>SUM(D28:D31)</f>
        <v>162</v>
      </c>
      <c r="E32" s="184">
        <f t="shared" si="7"/>
        <v>372</v>
      </c>
      <c r="F32" s="2"/>
      <c r="G32" s="2"/>
      <c r="H32" s="2"/>
      <c r="I32" s="170">
        <f t="shared" si="13"/>
        <v>22</v>
      </c>
      <c r="J32" s="170">
        <f t="shared" si="14"/>
        <v>40</v>
      </c>
      <c r="K32" s="126" t="s">
        <v>129</v>
      </c>
      <c r="L32" s="127">
        <v>22</v>
      </c>
      <c r="M32" s="127">
        <v>40</v>
      </c>
      <c r="N32" s="127"/>
      <c r="O32" s="127"/>
      <c r="P32" s="127"/>
      <c r="Q32" s="127"/>
      <c r="R32" s="100"/>
    </row>
    <row r="33" spans="1:18" s="173" customFormat="1">
      <c r="A33" s="182" t="s">
        <v>19</v>
      </c>
      <c r="B33" s="55" t="s">
        <v>54</v>
      </c>
      <c r="C33" s="181">
        <f>C14+C20+C26+C32</f>
        <v>2366</v>
      </c>
      <c r="D33" s="181">
        <f>D14+D20+D26+D32</f>
        <v>3041</v>
      </c>
      <c r="E33" s="184">
        <f t="shared" si="7"/>
        <v>5407</v>
      </c>
      <c r="F33" s="27"/>
      <c r="G33" s="2"/>
      <c r="H33" s="2"/>
      <c r="I33" s="2"/>
      <c r="R33" s="100"/>
    </row>
    <row r="34" spans="1:18" s="173" customFormat="1" ht="15.6">
      <c r="A34" s="193" t="s">
        <v>20</v>
      </c>
      <c r="B34" s="57" t="s">
        <v>21</v>
      </c>
      <c r="C34" s="194"/>
      <c r="D34" s="194"/>
      <c r="E34" s="184">
        <f t="shared" si="7"/>
        <v>0</v>
      </c>
      <c r="F34" s="27"/>
      <c r="G34" s="185"/>
      <c r="H34" s="195"/>
      <c r="I34" s="185"/>
      <c r="R34" s="100"/>
    </row>
    <row r="35" spans="1:18" s="173" customFormat="1" ht="15.6">
      <c r="A35" s="182" t="s">
        <v>22</v>
      </c>
      <c r="B35" s="36" t="s">
        <v>23</v>
      </c>
      <c r="C35" s="181">
        <f>C33-C34</f>
        <v>2366</v>
      </c>
      <c r="D35" s="181">
        <f>D33-D34</f>
        <v>3041</v>
      </c>
      <c r="E35" s="184">
        <f t="shared" si="7"/>
        <v>5407</v>
      </c>
      <c r="F35" s="27"/>
      <c r="G35" s="196"/>
      <c r="H35" s="197"/>
      <c r="I35" s="196"/>
      <c r="R35" s="100"/>
    </row>
    <row r="36" spans="1:18" s="173" customFormat="1" ht="16.2" thickBot="1">
      <c r="A36" s="198"/>
      <c r="B36" s="63"/>
      <c r="C36" s="191"/>
      <c r="D36" s="191"/>
      <c r="E36" s="184"/>
      <c r="F36" s="27"/>
      <c r="G36" s="199"/>
      <c r="H36" s="175"/>
      <c r="I36" s="185"/>
      <c r="R36" s="100"/>
    </row>
    <row r="37" spans="1:18" s="173" customFormat="1" ht="13.8" thickTop="1">
      <c r="A37" s="200"/>
      <c r="B37" s="65"/>
      <c r="C37" s="191"/>
      <c r="D37" s="191"/>
      <c r="E37" s="184"/>
      <c r="F37" s="2"/>
      <c r="G37" s="2"/>
      <c r="H37" s="2"/>
      <c r="I37" s="2"/>
      <c r="R37" s="100"/>
    </row>
    <row r="38" spans="1:18" s="173" customFormat="1" ht="15.6">
      <c r="A38" s="182"/>
      <c r="B38" s="36" t="s">
        <v>24</v>
      </c>
      <c r="C38" s="191"/>
      <c r="D38" s="191"/>
      <c r="E38" s="184"/>
      <c r="F38" s="27"/>
      <c r="G38" s="175"/>
      <c r="H38" s="185"/>
      <c r="I38" s="185"/>
      <c r="R38" s="100"/>
    </row>
    <row r="39" spans="1:18" s="173" customFormat="1">
      <c r="A39" s="182"/>
      <c r="B39" s="46" t="s">
        <v>6</v>
      </c>
      <c r="C39" s="201">
        <v>521</v>
      </c>
      <c r="D39" s="201">
        <v>536</v>
      </c>
      <c r="E39" s="184">
        <f t="shared" si="7"/>
        <v>1057</v>
      </c>
      <c r="F39" s="48">
        <f ca="1">C39/OFFSET(C39,4,0)</f>
        <v>1</v>
      </c>
      <c r="G39" s="48">
        <f t="shared" ref="G39:H39" ca="1" si="23">D39/OFFSET(D39,4,0)</f>
        <v>1</v>
      </c>
      <c r="H39" s="48">
        <f t="shared" ca="1" si="23"/>
        <v>1</v>
      </c>
      <c r="I39" s="2"/>
      <c r="R39" s="100"/>
    </row>
    <row r="40" spans="1:18" s="173" customFormat="1">
      <c r="A40" s="182"/>
      <c r="B40" s="46" t="s">
        <v>7</v>
      </c>
      <c r="C40" s="201"/>
      <c r="D40" s="201"/>
      <c r="E40" s="184">
        <f t="shared" si="7"/>
        <v>0</v>
      </c>
      <c r="F40" s="48">
        <f ca="1">C40/OFFSET(C40,3,0)</f>
        <v>0</v>
      </c>
      <c r="G40" s="48">
        <f t="shared" ref="G40:H40" ca="1" si="24">D40/OFFSET(D40,3,0)</f>
        <v>0</v>
      </c>
      <c r="H40" s="48">
        <f t="shared" ca="1" si="24"/>
        <v>0</v>
      </c>
      <c r="I40" s="2"/>
      <c r="R40" s="100"/>
    </row>
    <row r="41" spans="1:18" s="173" customFormat="1">
      <c r="A41" s="182"/>
      <c r="B41" s="46" t="s">
        <v>8</v>
      </c>
      <c r="C41" s="201"/>
      <c r="D41" s="201"/>
      <c r="E41" s="184">
        <f t="shared" si="7"/>
        <v>0</v>
      </c>
      <c r="F41" s="48">
        <f ca="1">C41/OFFSET(C41,2,0)</f>
        <v>0</v>
      </c>
      <c r="G41" s="48">
        <f t="shared" ref="G41:H41" ca="1" si="25">D41/OFFSET(D41,2,0)</f>
        <v>0</v>
      </c>
      <c r="H41" s="48">
        <f t="shared" ca="1" si="25"/>
        <v>0</v>
      </c>
      <c r="I41" s="2"/>
      <c r="R41" s="100"/>
    </row>
    <row r="42" spans="1:18" s="173" customFormat="1">
      <c r="A42" s="182"/>
      <c r="B42" s="46" t="s">
        <v>9</v>
      </c>
      <c r="C42" s="201"/>
      <c r="D42" s="201"/>
      <c r="E42" s="184">
        <f t="shared" si="7"/>
        <v>0</v>
      </c>
      <c r="F42" s="48">
        <f ca="1">C42/OFFSET(C42,1,0)</f>
        <v>0</v>
      </c>
      <c r="G42" s="48">
        <f t="shared" ref="G42:H42" ca="1" si="26">D42/OFFSET(D42,1,0)</f>
        <v>0</v>
      </c>
      <c r="H42" s="53">
        <f t="shared" ca="1" si="26"/>
        <v>0</v>
      </c>
      <c r="I42" s="2"/>
      <c r="R42" s="100"/>
    </row>
    <row r="43" spans="1:18" s="173" customFormat="1">
      <c r="A43" s="182" t="s">
        <v>25</v>
      </c>
      <c r="B43" s="49" t="s">
        <v>26</v>
      </c>
      <c r="C43" s="181">
        <f>SUM(C39:C42)</f>
        <v>521</v>
      </c>
      <c r="D43" s="181">
        <f>SUM(D39:D42)</f>
        <v>536</v>
      </c>
      <c r="E43" s="184">
        <f t="shared" si="7"/>
        <v>1057</v>
      </c>
      <c r="F43" s="48"/>
      <c r="G43" s="48"/>
      <c r="H43" s="48"/>
      <c r="I43" s="2"/>
      <c r="R43" s="100"/>
    </row>
    <row r="44" spans="1:18" s="173" customFormat="1">
      <c r="A44" s="182"/>
      <c r="B44" s="36"/>
      <c r="C44" s="191"/>
      <c r="D44" s="191"/>
      <c r="E44" s="184"/>
      <c r="F44" s="2"/>
      <c r="G44" s="2"/>
      <c r="H44" s="2"/>
      <c r="I44" s="2"/>
      <c r="R44" s="100"/>
    </row>
    <row r="45" spans="1:18" s="173" customFormat="1">
      <c r="A45" s="182"/>
      <c r="B45" s="36" t="s">
        <v>60</v>
      </c>
      <c r="C45" s="191"/>
      <c r="D45" s="191"/>
      <c r="E45" s="184"/>
      <c r="F45" s="2"/>
      <c r="G45" s="2"/>
      <c r="H45" s="2"/>
      <c r="I45" s="2"/>
      <c r="R45" s="100"/>
    </row>
    <row r="46" spans="1:18" s="173" customFormat="1">
      <c r="A46" s="182"/>
      <c r="B46" s="46" t="s">
        <v>6</v>
      </c>
      <c r="C46" s="202">
        <v>86</v>
      </c>
      <c r="D46" s="202">
        <v>450</v>
      </c>
      <c r="E46" s="184">
        <f t="shared" si="7"/>
        <v>536</v>
      </c>
      <c r="F46" s="168">
        <v>86</v>
      </c>
      <c r="G46" s="168">
        <v>450</v>
      </c>
      <c r="H46" s="168" t="s">
        <v>116</v>
      </c>
      <c r="I46" s="2"/>
      <c r="R46" s="100"/>
    </row>
    <row r="47" spans="1:18" s="173" customFormat="1">
      <c r="A47" s="182"/>
      <c r="B47" s="46" t="s">
        <v>7</v>
      </c>
      <c r="C47" s="202"/>
      <c r="D47" s="202"/>
      <c r="E47" s="184">
        <f t="shared" si="7"/>
        <v>0</v>
      </c>
      <c r="F47" s="168">
        <v>10</v>
      </c>
      <c r="G47" s="168">
        <v>62</v>
      </c>
      <c r="H47" s="168" t="s">
        <v>117</v>
      </c>
      <c r="I47" s="2"/>
      <c r="R47" s="100"/>
    </row>
    <row r="48" spans="1:18" s="173" customFormat="1">
      <c r="A48" s="182"/>
      <c r="B48" s="46" t="s">
        <v>8</v>
      </c>
      <c r="C48" s="202"/>
      <c r="D48" s="202"/>
      <c r="E48" s="184">
        <f t="shared" si="7"/>
        <v>0</v>
      </c>
      <c r="F48" s="168">
        <v>599</v>
      </c>
      <c r="G48" s="168">
        <v>43</v>
      </c>
      <c r="H48" s="168" t="s">
        <v>31</v>
      </c>
      <c r="I48" s="2"/>
      <c r="R48" s="100"/>
    </row>
    <row r="49" spans="1:18" s="173" customFormat="1" ht="14.4">
      <c r="A49" s="182"/>
      <c r="B49" s="46" t="s">
        <v>9</v>
      </c>
      <c r="C49" s="202"/>
      <c r="D49" s="202"/>
      <c r="E49" s="184">
        <f t="shared" si="7"/>
        <v>0</v>
      </c>
      <c r="F49" s="168">
        <v>0</v>
      </c>
      <c r="G49" s="168">
        <v>0</v>
      </c>
      <c r="H49" s="168" t="s">
        <v>118</v>
      </c>
      <c r="I49" s="203"/>
      <c r="R49" s="100"/>
    </row>
    <row r="50" spans="1:18" s="173" customFormat="1">
      <c r="A50" s="182" t="s">
        <v>27</v>
      </c>
      <c r="B50" s="36" t="s">
        <v>28</v>
      </c>
      <c r="C50" s="181">
        <f>SUM(C46:C49)</f>
        <v>86</v>
      </c>
      <c r="D50" s="181">
        <f>SUM(D46:D49)</f>
        <v>450</v>
      </c>
      <c r="E50" s="184">
        <f t="shared" si="7"/>
        <v>536</v>
      </c>
      <c r="F50" s="171">
        <v>16</v>
      </c>
      <c r="G50" s="171">
        <v>95</v>
      </c>
      <c r="H50" s="171" t="s">
        <v>119</v>
      </c>
      <c r="I50" s="2"/>
      <c r="R50" s="100"/>
    </row>
    <row r="51" spans="1:18" s="173" customFormat="1" ht="14.4">
      <c r="A51" s="182"/>
      <c r="B51" s="36"/>
      <c r="C51" s="191"/>
      <c r="D51" s="191"/>
      <c r="E51" s="184"/>
      <c r="F51" s="169">
        <v>37</v>
      </c>
      <c r="G51" s="204">
        <v>597</v>
      </c>
      <c r="H51" s="205" t="s">
        <v>120</v>
      </c>
      <c r="I51" s="206"/>
      <c r="R51" s="100"/>
    </row>
    <row r="52" spans="1:18" s="173" customFormat="1" ht="15.6">
      <c r="A52" s="182"/>
      <c r="B52" s="36" t="s">
        <v>61</v>
      </c>
      <c r="C52" s="191"/>
      <c r="D52" s="191"/>
      <c r="E52" s="184"/>
      <c r="F52" s="170">
        <v>0</v>
      </c>
      <c r="G52" s="207">
        <v>0</v>
      </c>
      <c r="H52" s="204" t="s">
        <v>121</v>
      </c>
      <c r="I52" s="208"/>
      <c r="R52" s="100"/>
    </row>
    <row r="53" spans="1:18" s="173" customFormat="1" ht="14.4">
      <c r="A53" s="182"/>
      <c r="B53" s="46" t="s">
        <v>6</v>
      </c>
      <c r="C53" s="209">
        <v>10</v>
      </c>
      <c r="D53" s="209">
        <v>62</v>
      </c>
      <c r="E53" s="184">
        <f t="shared" si="7"/>
        <v>72</v>
      </c>
      <c r="F53" s="168">
        <v>32</v>
      </c>
      <c r="G53" s="168">
        <v>26</v>
      </c>
      <c r="H53" s="168" t="s">
        <v>122</v>
      </c>
      <c r="I53" s="203"/>
      <c r="R53" s="100"/>
    </row>
    <row r="54" spans="1:18" s="173" customFormat="1">
      <c r="A54" s="182"/>
      <c r="B54" s="46" t="s">
        <v>7</v>
      </c>
      <c r="C54" s="191"/>
      <c r="D54" s="191"/>
      <c r="E54" s="184">
        <f t="shared" si="7"/>
        <v>0</v>
      </c>
      <c r="F54" s="168">
        <v>922</v>
      </c>
      <c r="G54" s="168">
        <v>975</v>
      </c>
      <c r="H54" s="168" t="s">
        <v>123</v>
      </c>
      <c r="I54" s="2"/>
      <c r="R54" s="100"/>
    </row>
    <row r="55" spans="1:18" s="173" customFormat="1">
      <c r="A55" s="182"/>
      <c r="B55" s="46" t="s">
        <v>8</v>
      </c>
      <c r="C55" s="191"/>
      <c r="D55" s="191"/>
      <c r="E55" s="184">
        <f t="shared" si="7"/>
        <v>0</v>
      </c>
      <c r="F55" s="168">
        <v>1007</v>
      </c>
      <c r="G55" s="168">
        <v>1693</v>
      </c>
      <c r="H55" s="168" t="s">
        <v>124</v>
      </c>
      <c r="I55" s="210"/>
      <c r="R55" s="100"/>
    </row>
    <row r="56" spans="1:18" s="173" customFormat="1">
      <c r="A56" s="182"/>
      <c r="B56" s="46" t="s">
        <v>9</v>
      </c>
      <c r="C56" s="211"/>
      <c r="D56" s="211"/>
      <c r="E56" s="184">
        <f t="shared" si="7"/>
        <v>0</v>
      </c>
      <c r="F56" s="168">
        <v>102</v>
      </c>
      <c r="G56" s="168">
        <v>58</v>
      </c>
      <c r="H56" s="168" t="s">
        <v>113</v>
      </c>
      <c r="I56" s="2"/>
      <c r="R56" s="100"/>
    </row>
    <row r="57" spans="1:18" s="173" customFormat="1">
      <c r="A57" s="182" t="s">
        <v>29</v>
      </c>
      <c r="B57" s="36" t="s">
        <v>30</v>
      </c>
      <c r="C57" s="181">
        <f>SUM(C53:C56)</f>
        <v>10</v>
      </c>
      <c r="D57" s="181">
        <f>SUM(D53:D56)</f>
        <v>62</v>
      </c>
      <c r="E57" s="184">
        <f t="shared" si="7"/>
        <v>72</v>
      </c>
      <c r="F57" s="171">
        <v>254</v>
      </c>
      <c r="G57" s="171">
        <v>894</v>
      </c>
      <c r="H57" s="171" t="s">
        <v>44</v>
      </c>
      <c r="I57" s="2"/>
      <c r="R57" s="100"/>
    </row>
    <row r="58" spans="1:18" s="173" customFormat="1">
      <c r="A58" s="182"/>
      <c r="B58" s="36"/>
      <c r="C58" s="191"/>
      <c r="D58" s="191"/>
      <c r="E58" s="184"/>
      <c r="F58" s="170">
        <v>843</v>
      </c>
      <c r="G58" s="170">
        <v>1449</v>
      </c>
      <c r="H58" s="170" t="s">
        <v>125</v>
      </c>
      <c r="I58" s="2"/>
      <c r="R58" s="100"/>
    </row>
    <row r="59" spans="1:18" s="173" customFormat="1">
      <c r="A59" s="76" t="s">
        <v>72</v>
      </c>
      <c r="B59" s="36" t="s">
        <v>31</v>
      </c>
      <c r="C59" s="212">
        <v>599</v>
      </c>
      <c r="D59" s="212">
        <v>43</v>
      </c>
      <c r="E59" s="184">
        <f t="shared" si="7"/>
        <v>642</v>
      </c>
      <c r="F59" s="170">
        <v>0</v>
      </c>
      <c r="G59" s="170">
        <v>0</v>
      </c>
      <c r="H59" s="170" t="s">
        <v>126</v>
      </c>
      <c r="I59" s="2"/>
      <c r="R59" s="100"/>
    </row>
    <row r="60" spans="1:18" s="173" customFormat="1">
      <c r="A60" s="76" t="s">
        <v>73</v>
      </c>
      <c r="B60" s="78" t="s">
        <v>71</v>
      </c>
      <c r="C60" s="213"/>
      <c r="D60" s="213"/>
      <c r="E60" s="184">
        <f t="shared" si="7"/>
        <v>0</v>
      </c>
      <c r="F60" s="170">
        <v>0</v>
      </c>
      <c r="G60" s="170">
        <v>0</v>
      </c>
      <c r="H60" s="170" t="s">
        <v>127</v>
      </c>
      <c r="I60" s="2"/>
      <c r="R60" s="100"/>
    </row>
    <row r="61" spans="1:18" s="173" customFormat="1" ht="14.4">
      <c r="A61" s="182"/>
      <c r="B61" s="36" t="s">
        <v>32</v>
      </c>
      <c r="C61" s="191"/>
      <c r="D61" s="191"/>
      <c r="E61" s="184"/>
      <c r="F61" s="170">
        <v>7</v>
      </c>
      <c r="G61" s="170">
        <v>20</v>
      </c>
      <c r="H61" s="205" t="s">
        <v>48</v>
      </c>
      <c r="I61" s="203"/>
      <c r="R61" s="100"/>
    </row>
    <row r="62" spans="1:18" s="173" customFormat="1" ht="14.4">
      <c r="A62" s="182" t="s">
        <v>33</v>
      </c>
      <c r="B62" s="80" t="s">
        <v>34</v>
      </c>
      <c r="C62" s="214">
        <v>16</v>
      </c>
      <c r="D62" s="214">
        <v>95</v>
      </c>
      <c r="E62" s="184">
        <f t="shared" si="7"/>
        <v>111</v>
      </c>
      <c r="F62" s="168">
        <v>850</v>
      </c>
      <c r="G62" s="168">
        <v>1469</v>
      </c>
      <c r="H62" s="168" t="s">
        <v>128</v>
      </c>
      <c r="I62" s="215"/>
      <c r="R62" s="100"/>
    </row>
    <row r="63" spans="1:18" s="173" customFormat="1">
      <c r="A63" s="182" t="s">
        <v>35</v>
      </c>
      <c r="B63" s="80" t="s">
        <v>36</v>
      </c>
      <c r="C63" s="214">
        <v>37</v>
      </c>
      <c r="D63" s="214">
        <v>597</v>
      </c>
      <c r="E63" s="184">
        <f t="shared" si="7"/>
        <v>634</v>
      </c>
      <c r="F63" s="168">
        <v>0</v>
      </c>
      <c r="G63" s="168">
        <v>0</v>
      </c>
      <c r="H63" s="168" t="s">
        <v>126</v>
      </c>
      <c r="I63" s="2"/>
      <c r="R63" s="100"/>
    </row>
    <row r="64" spans="1:18" s="173" customFormat="1">
      <c r="A64" s="182" t="s">
        <v>37</v>
      </c>
      <c r="B64" s="80" t="s">
        <v>38</v>
      </c>
      <c r="C64" s="214">
        <v>32</v>
      </c>
      <c r="D64" s="214">
        <v>26</v>
      </c>
      <c r="E64" s="184">
        <f t="shared" si="7"/>
        <v>58</v>
      </c>
      <c r="F64" s="168">
        <v>0</v>
      </c>
      <c r="G64" s="168">
        <v>0</v>
      </c>
      <c r="H64" s="168" t="s">
        <v>127</v>
      </c>
      <c r="R64" s="100"/>
    </row>
    <row r="65" spans="1:18" s="173" customFormat="1">
      <c r="A65" s="182" t="s">
        <v>39</v>
      </c>
      <c r="B65" s="80" t="s">
        <v>40</v>
      </c>
      <c r="C65" s="214">
        <v>922</v>
      </c>
      <c r="D65" s="214">
        <v>975</v>
      </c>
      <c r="E65" s="184">
        <f t="shared" si="7"/>
        <v>1897</v>
      </c>
      <c r="F65" s="168">
        <v>22</v>
      </c>
      <c r="G65" s="168">
        <v>40</v>
      </c>
      <c r="H65" s="168" t="s">
        <v>129</v>
      </c>
      <c r="R65" s="100"/>
    </row>
    <row r="66" spans="1:18" s="173" customFormat="1">
      <c r="A66" s="182" t="s">
        <v>41</v>
      </c>
      <c r="B66" s="55" t="s">
        <v>55</v>
      </c>
      <c r="C66" s="181">
        <f>SUM(C62:C65)</f>
        <v>1007</v>
      </c>
      <c r="D66" s="181">
        <f>SUM(D62:D65)</f>
        <v>1693</v>
      </c>
      <c r="E66" s="184">
        <f t="shared" si="7"/>
        <v>2700</v>
      </c>
      <c r="F66" s="48">
        <f>C66/C33</f>
        <v>0.42561284868977178</v>
      </c>
      <c r="G66" s="48">
        <f t="shared" ref="G66:H66" si="27">D66/D33</f>
        <v>0.55672476159158168</v>
      </c>
      <c r="H66" s="48">
        <f t="shared" si="27"/>
        <v>0.49935269095616791</v>
      </c>
      <c r="R66" s="100"/>
    </row>
    <row r="67" spans="1:18" s="173" customFormat="1">
      <c r="A67" s="193" t="s">
        <v>42</v>
      </c>
      <c r="B67" s="57" t="s">
        <v>21</v>
      </c>
      <c r="C67" s="194">
        <v>102</v>
      </c>
      <c r="D67" s="194">
        <v>58</v>
      </c>
      <c r="E67" s="184">
        <f t="shared" si="7"/>
        <v>160</v>
      </c>
      <c r="F67" s="2"/>
      <c r="G67" s="2"/>
      <c r="H67" s="2"/>
      <c r="R67" s="100"/>
    </row>
    <row r="68" spans="1:18" s="173" customFormat="1" ht="14.4">
      <c r="A68" s="182" t="s">
        <v>43</v>
      </c>
      <c r="B68" s="36" t="s">
        <v>44</v>
      </c>
      <c r="C68" s="181">
        <f>C66-C67</f>
        <v>905</v>
      </c>
      <c r="D68" s="181">
        <f>D66-D67</f>
        <v>1635</v>
      </c>
      <c r="E68" s="184">
        <f t="shared" si="7"/>
        <v>2540</v>
      </c>
      <c r="F68" s="2"/>
      <c r="G68" s="206"/>
      <c r="H68" s="216"/>
      <c r="R68" s="100"/>
    </row>
    <row r="69" spans="1:18" s="173" customFormat="1">
      <c r="A69" s="182"/>
      <c r="B69" s="36"/>
      <c r="C69" s="191"/>
      <c r="D69" s="191"/>
      <c r="E69" s="184"/>
      <c r="F69" s="2"/>
      <c r="G69" s="2"/>
      <c r="H69" s="2"/>
      <c r="R69" s="100"/>
    </row>
    <row r="70" spans="1:18" s="173" customFormat="1" ht="14.4">
      <c r="A70" s="182" t="s">
        <v>45</v>
      </c>
      <c r="B70" s="36" t="s">
        <v>46</v>
      </c>
      <c r="C70" s="190">
        <f>C43+C50+C57+C59+C60+C68</f>
        <v>2121</v>
      </c>
      <c r="D70" s="190">
        <f>D43+D50+D57+D59+D60+D68</f>
        <v>2726</v>
      </c>
      <c r="E70" s="184">
        <f t="shared" si="7"/>
        <v>4847</v>
      </c>
      <c r="F70" s="2"/>
      <c r="G70" s="217"/>
      <c r="H70" s="215"/>
      <c r="R70" s="100"/>
    </row>
    <row r="71" spans="1:18" s="173" customFormat="1">
      <c r="A71" s="182"/>
      <c r="B71" s="84"/>
      <c r="C71" s="191"/>
      <c r="D71" s="191"/>
      <c r="E71" s="184"/>
      <c r="F71" s="2"/>
      <c r="G71" s="2"/>
      <c r="H71" s="2"/>
      <c r="R71" s="100"/>
    </row>
    <row r="72" spans="1:18" s="173" customFormat="1" ht="14.4">
      <c r="A72" s="182" t="s">
        <v>47</v>
      </c>
      <c r="B72" s="36" t="s">
        <v>48</v>
      </c>
      <c r="C72" s="181">
        <v>7</v>
      </c>
      <c r="D72" s="181">
        <v>20</v>
      </c>
      <c r="E72" s="184">
        <f t="shared" si="7"/>
        <v>27</v>
      </c>
      <c r="F72" s="27"/>
      <c r="G72" s="218"/>
      <c r="H72" s="219"/>
      <c r="R72" s="100"/>
    </row>
    <row r="73" spans="1:18" s="173" customFormat="1">
      <c r="A73" s="182"/>
      <c r="B73" s="84"/>
      <c r="C73" s="191"/>
      <c r="D73" s="191"/>
      <c r="E73" s="184"/>
      <c r="F73" s="2"/>
      <c r="G73" s="2"/>
      <c r="H73" s="2"/>
      <c r="I73" s="2"/>
      <c r="R73" s="100"/>
    </row>
    <row r="74" spans="1:18" s="173" customFormat="1">
      <c r="A74" s="182" t="s">
        <v>49</v>
      </c>
      <c r="B74" s="36" t="s">
        <v>50</v>
      </c>
      <c r="C74" s="184">
        <f>C70+C72</f>
        <v>2128</v>
      </c>
      <c r="D74" s="184">
        <f>D70+D72</f>
        <v>2746</v>
      </c>
      <c r="E74" s="184">
        <f>D74+C74</f>
        <v>4874</v>
      </c>
      <c r="F74" s="2"/>
      <c r="G74" s="2"/>
      <c r="H74" s="2"/>
      <c r="I74" s="2"/>
      <c r="R74" s="100"/>
    </row>
    <row r="75" spans="1:18" s="173" customFormat="1">
      <c r="A75" s="182"/>
      <c r="B75" s="36" t="s">
        <v>94</v>
      </c>
      <c r="C75" s="191">
        <v>385</v>
      </c>
      <c r="D75" s="191">
        <v>520</v>
      </c>
      <c r="E75" s="184">
        <f>D75+C75</f>
        <v>905</v>
      </c>
      <c r="F75" s="2"/>
      <c r="G75" s="2"/>
      <c r="H75" s="2"/>
      <c r="I75" s="2"/>
      <c r="R75" s="100"/>
    </row>
    <row r="76" spans="1:18" s="173" customFormat="1" ht="13.8" thickBot="1">
      <c r="A76" s="220" t="s">
        <v>51</v>
      </c>
      <c r="B76" s="88" t="s">
        <v>64</v>
      </c>
      <c r="C76" s="221">
        <v>22</v>
      </c>
      <c r="D76" s="221">
        <v>40</v>
      </c>
      <c r="E76" s="184">
        <f>D76+C76</f>
        <v>62</v>
      </c>
      <c r="F76" s="2"/>
      <c r="G76" s="2"/>
      <c r="H76" s="2"/>
      <c r="I76" s="2"/>
      <c r="R76" s="100"/>
    </row>
    <row r="77" spans="1:18" s="173" customFormat="1" ht="30.75" customHeight="1">
      <c r="A77" s="222" t="s">
        <v>56</v>
      </c>
      <c r="B77" s="223"/>
      <c r="C77" s="224">
        <f>C6+C33-C67-C74</f>
        <v>160</v>
      </c>
      <c r="D77" s="224">
        <f>D6+D33-D67-D74</f>
        <v>268</v>
      </c>
      <c r="E77" s="225">
        <f>(E6+E33)-(E67+E74)</f>
        <v>428</v>
      </c>
      <c r="F77" s="2"/>
      <c r="G77" s="2"/>
      <c r="H77" s="2"/>
      <c r="I77" s="2"/>
      <c r="R77" s="100"/>
    </row>
    <row r="78" spans="1:18" s="173" customFormat="1" ht="16.2" customHeight="1">
      <c r="A78" s="110"/>
      <c r="B78" s="20" t="s">
        <v>67</v>
      </c>
      <c r="C78" s="226">
        <f>(C43+C57+C59+C60+C50)/(C43+C57+C59+C68+C60+C50)</f>
        <v>0.57331447430457327</v>
      </c>
      <c r="D78" s="226">
        <f t="shared" ref="D78:E78" si="28">(D43+D57+D59+D60+D50)/(D43+D57+D59+D68+D60+D50)</f>
        <v>0.40022010271460012</v>
      </c>
      <c r="E78" s="226">
        <f t="shared" si="28"/>
        <v>0.47596451413245305</v>
      </c>
      <c r="F78" s="166"/>
      <c r="G78" s="2"/>
      <c r="H78" s="2"/>
      <c r="I78" s="2"/>
      <c r="R78" s="100"/>
    </row>
    <row r="79" spans="1:18" s="173" customFormat="1" ht="16.2" customHeight="1">
      <c r="A79" s="110"/>
      <c r="B79" s="20" t="s">
        <v>68</v>
      </c>
      <c r="C79" s="226">
        <f>(C43+C57+C59+C60+C50)/(C43+C57+C59+C68+C72+C67+C60+C50)</f>
        <v>0.54529147982062776</v>
      </c>
      <c r="D79" s="226">
        <f t="shared" ref="D79:E79" si="29">(D43+D57+D59+D60+D50)/(D43+D57+D59+D68+D72+D67+D60+D50)</f>
        <v>0.38908701854493583</v>
      </c>
      <c r="E79" s="226">
        <f t="shared" si="29"/>
        <v>0.45828367103694873</v>
      </c>
      <c r="F79" s="2"/>
      <c r="G79" s="2"/>
      <c r="H79" s="2"/>
      <c r="I79" s="2"/>
      <c r="R79" s="100"/>
    </row>
    <row r="80" spans="1:18" ht="16.2" customHeight="1">
      <c r="A80" s="110"/>
      <c r="B80" s="20" t="s">
        <v>70</v>
      </c>
      <c r="C80" s="226">
        <f>C59/C35</f>
        <v>0.25316990701606085</v>
      </c>
      <c r="D80" s="226">
        <f t="shared" ref="D80:E80" si="30">D59/D35</f>
        <v>1.4140085498191384E-2</v>
      </c>
      <c r="E80" s="226">
        <f t="shared" si="30"/>
        <v>0.11873497318291104</v>
      </c>
    </row>
    <row r="81" spans="1:18" ht="16.2" customHeight="1">
      <c r="A81" s="110"/>
      <c r="B81" s="20" t="s">
        <v>69</v>
      </c>
      <c r="C81" s="226">
        <f>D66/E66</f>
        <v>0.62703703703703706</v>
      </c>
      <c r="D81" s="226"/>
      <c r="E81" s="226"/>
    </row>
    <row r="82" spans="1:18" ht="16.2" customHeight="1">
      <c r="A82" s="110"/>
      <c r="B82" s="20" t="s">
        <v>89</v>
      </c>
      <c r="C82" s="227">
        <f>C20/C35</f>
        <v>0</v>
      </c>
      <c r="D82" s="227">
        <f t="shared" ref="D82:E82" si="31">D20/D35</f>
        <v>0</v>
      </c>
      <c r="E82" s="227">
        <f t="shared" si="31"/>
        <v>0</v>
      </c>
    </row>
    <row r="83" spans="1:18" ht="16.2" customHeight="1">
      <c r="A83" s="110"/>
      <c r="B83" s="20" t="s">
        <v>95</v>
      </c>
      <c r="C83" s="227">
        <f>(C43+C50+C57+C59+C60)/(C6+C33)</f>
        <v>0.50878661087866106</v>
      </c>
      <c r="D83" s="227">
        <f t="shared" ref="D83:E83" si="32">(D43+D50+D57+D59+D60)/(D6+D33)</f>
        <v>0.35514322916666669</v>
      </c>
      <c r="E83" s="227">
        <f t="shared" si="32"/>
        <v>0.42237275723178325</v>
      </c>
    </row>
    <row r="84" spans="1:18" ht="82.2" customHeight="1">
      <c r="A84" s="228" t="s">
        <v>57</v>
      </c>
      <c r="B84" s="229"/>
      <c r="C84" s="229"/>
      <c r="D84" s="229"/>
      <c r="E84" s="229"/>
    </row>
    <row r="85" spans="1:18">
      <c r="A85" s="230"/>
    </row>
    <row r="86" spans="1:18" s="21" customFormat="1" ht="19.5" customHeight="1">
      <c r="A86" s="231" t="s">
        <v>62</v>
      </c>
      <c r="F86" s="2"/>
      <c r="G86" s="2"/>
      <c r="H86" s="2"/>
      <c r="I86" s="2"/>
      <c r="J86" s="232"/>
      <c r="K86" s="232"/>
      <c r="R86" s="167"/>
    </row>
    <row r="87" spans="1:18" s="21" customFormat="1" ht="19.5" customHeight="1">
      <c r="A87" s="231"/>
      <c r="F87" s="2"/>
      <c r="G87" s="2"/>
      <c r="H87" s="2"/>
      <c r="I87" s="2"/>
      <c r="J87" s="232"/>
      <c r="K87" s="232"/>
      <c r="R87" s="167"/>
    </row>
    <row r="88" spans="1:18" s="21" customFormat="1" ht="19.5" customHeight="1">
      <c r="A88" s="231"/>
      <c r="F88" s="2"/>
      <c r="G88" s="2"/>
      <c r="H88" s="2"/>
      <c r="I88" s="2"/>
      <c r="J88" s="232"/>
      <c r="K88" s="232"/>
      <c r="R88" s="167"/>
    </row>
    <row r="89" spans="1:18" s="21" customFormat="1" ht="19.5" customHeight="1">
      <c r="A89" s="231"/>
      <c r="F89" s="2"/>
      <c r="G89" s="2"/>
      <c r="H89" s="2"/>
      <c r="I89" s="2"/>
      <c r="J89" s="232"/>
      <c r="K89" s="232"/>
      <c r="R89" s="167"/>
    </row>
    <row r="90" spans="1:18" s="21" customFormat="1" ht="19.5" customHeight="1">
      <c r="A90" s="231"/>
      <c r="F90" s="2"/>
      <c r="G90" s="2"/>
      <c r="H90" s="2"/>
      <c r="I90" s="2"/>
      <c r="J90" s="232"/>
      <c r="K90" s="232"/>
      <c r="R90" s="167"/>
    </row>
    <row r="91" spans="1:18" s="21" customFormat="1" ht="19.5" customHeight="1">
      <c r="A91" s="231"/>
      <c r="F91" s="2"/>
      <c r="G91" s="2"/>
      <c r="H91" s="2"/>
      <c r="I91" s="2"/>
      <c r="J91" s="232"/>
      <c r="K91" s="232"/>
      <c r="R91" s="167"/>
    </row>
    <row r="92" spans="1:18" s="21" customFormat="1" ht="19.5" customHeight="1">
      <c r="A92" s="231"/>
      <c r="F92" s="2"/>
      <c r="G92" s="2"/>
      <c r="H92" s="2"/>
      <c r="I92" s="2"/>
      <c r="J92" s="232"/>
      <c r="K92" s="232"/>
      <c r="R92" s="167"/>
    </row>
    <row r="93" spans="1:18" s="21" customFormat="1" ht="19.5" customHeight="1">
      <c r="A93" s="231"/>
      <c r="B93" s="1" t="s">
        <v>65</v>
      </c>
      <c r="C93" s="21">
        <f>(C74-C68)/C74</f>
        <v>0.57471804511278191</v>
      </c>
      <c r="D93" s="1" t="s">
        <v>66</v>
      </c>
      <c r="E93" s="21">
        <f>(D74-D68)/D74</f>
        <v>0.40458849235251276</v>
      </c>
      <c r="F93" s="2"/>
      <c r="G93" s="2"/>
      <c r="H93" s="2"/>
      <c r="I93" s="2"/>
      <c r="J93" s="232"/>
      <c r="K93" s="232"/>
      <c r="R93" s="167"/>
    </row>
    <row r="94" spans="1:18" ht="68.25" customHeight="1">
      <c r="A94" s="233" t="s">
        <v>52</v>
      </c>
      <c r="B94" s="233"/>
      <c r="C94" s="233"/>
      <c r="D94" s="233"/>
      <c r="E94" s="233"/>
    </row>
    <row r="95" spans="1:18" ht="25.5" customHeight="1"/>
    <row r="96" spans="1:18" ht="18.75" customHeight="1">
      <c r="A96" s="233" t="s">
        <v>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6"/>
  <sheetViews>
    <sheetView topLeftCell="A66" workbookViewId="0">
      <selection activeCell="A66" sqref="A1:XFD10485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9"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9"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9" s="3" customFormat="1">
      <c r="A67" s="56" t="s">
        <v>42</v>
      </c>
      <c r="B67" s="57" t="s">
        <v>21</v>
      </c>
      <c r="C67" s="58"/>
      <c r="D67" s="58"/>
      <c r="E67" s="40">
        <f t="shared" si="5"/>
        <v>0</v>
      </c>
      <c r="F67" s="2"/>
      <c r="G67" s="31"/>
      <c r="H67" s="31"/>
    </row>
    <row r="68" spans="1:9" s="3" customFormat="1" ht="14.4">
      <c r="A68" s="38" t="s">
        <v>43</v>
      </c>
      <c r="B68" s="36" t="s">
        <v>44</v>
      </c>
      <c r="C68" s="37">
        <f>C66-C67</f>
        <v>0</v>
      </c>
      <c r="D68" s="37">
        <f>D66-D67</f>
        <v>0</v>
      </c>
      <c r="E68" s="40">
        <f t="shared" si="5"/>
        <v>0</v>
      </c>
      <c r="F68" s="2"/>
      <c r="G68" s="70"/>
      <c r="H68" s="82"/>
    </row>
    <row r="69" spans="1:9" s="3" customFormat="1">
      <c r="A69" s="38"/>
      <c r="B69" s="36"/>
      <c r="C69" s="51"/>
      <c r="D69" s="51"/>
      <c r="E69" s="40"/>
      <c r="F69" s="2"/>
      <c r="G69" s="31"/>
      <c r="H69" s="31"/>
    </row>
    <row r="70" spans="1:9" s="3" customFormat="1" ht="14.4">
      <c r="A70" s="38" t="s">
        <v>45</v>
      </c>
      <c r="B70" s="36" t="s">
        <v>46</v>
      </c>
      <c r="C70" s="50">
        <f>C43+C50+C57+C59+C60+C68</f>
        <v>0</v>
      </c>
      <c r="D70" s="50">
        <f>D43+D50+D57+D59+D60+D68</f>
        <v>0</v>
      </c>
      <c r="E70" s="40">
        <f t="shared" si="5"/>
        <v>0</v>
      </c>
      <c r="F70" s="2"/>
      <c r="G70" s="83"/>
      <c r="H70" s="71"/>
    </row>
    <row r="71" spans="1:9" s="3" customFormat="1">
      <c r="A71" s="38"/>
      <c r="B71" s="84"/>
      <c r="C71" s="51"/>
      <c r="D71" s="51"/>
      <c r="E71" s="40"/>
      <c r="F71" s="2"/>
      <c r="G71" s="31"/>
      <c r="H71" s="31"/>
    </row>
    <row r="72" spans="1:9" s="3" customFormat="1" ht="14.4">
      <c r="A72" s="38" t="s">
        <v>47</v>
      </c>
      <c r="B72" s="36" t="s">
        <v>48</v>
      </c>
      <c r="C72" s="37"/>
      <c r="D72" s="37"/>
      <c r="E72" s="40">
        <f t="shared" si="5"/>
        <v>0</v>
      </c>
      <c r="F72" s="27"/>
      <c r="G72" s="85"/>
      <c r="H72" s="86"/>
    </row>
    <row r="73" spans="1:9" s="3" customFormat="1">
      <c r="A73" s="38"/>
      <c r="B73" s="84"/>
      <c r="C73" s="51"/>
      <c r="D73" s="51"/>
      <c r="E73" s="40"/>
      <c r="F73" s="2"/>
      <c r="G73" s="31"/>
      <c r="H73" s="31"/>
      <c r="I73" s="31"/>
    </row>
    <row r="74" spans="1:9" s="3" customFormat="1">
      <c r="A74" s="38" t="s">
        <v>49</v>
      </c>
      <c r="B74" s="36" t="s">
        <v>50</v>
      </c>
      <c r="C74" s="40">
        <f>C70+C72</f>
        <v>0</v>
      </c>
      <c r="D74" s="40">
        <f>D70+D72</f>
        <v>0</v>
      </c>
      <c r="E74" s="40">
        <f>D74+C74</f>
        <v>0</v>
      </c>
      <c r="F74" s="2"/>
      <c r="G74" s="31"/>
      <c r="H74" s="31"/>
      <c r="I74" s="31"/>
    </row>
    <row r="75" spans="1:9" s="3" customFormat="1">
      <c r="A75" s="38"/>
      <c r="B75" s="36" t="s">
        <v>94</v>
      </c>
      <c r="C75" s="51"/>
      <c r="D75" s="51"/>
      <c r="E75" s="40">
        <f>D75+C75</f>
        <v>0</v>
      </c>
      <c r="F75" s="2"/>
      <c r="G75" s="31"/>
      <c r="H75" s="31"/>
      <c r="I75" s="31"/>
    </row>
    <row r="76" spans="1:9" s="3" customFormat="1" ht="13.8" thickBot="1">
      <c r="A76" s="87" t="s">
        <v>51</v>
      </c>
      <c r="B76" s="88" t="s">
        <v>64</v>
      </c>
      <c r="C76" s="89"/>
      <c r="D76" s="89"/>
      <c r="E76" s="40">
        <f>D76+C76</f>
        <v>0</v>
      </c>
      <c r="F76" s="2"/>
      <c r="G76" s="31"/>
      <c r="H76" s="31"/>
      <c r="I76" s="31"/>
    </row>
    <row r="77" spans="1:9" s="3" customFormat="1" ht="30.75" customHeight="1">
      <c r="A77" s="326" t="s">
        <v>56</v>
      </c>
      <c r="B77" s="327"/>
      <c r="C77" s="90">
        <f>C6+C33-C67-C74</f>
        <v>0</v>
      </c>
      <c r="D77" s="90">
        <f>D6+D33-D67-D74</f>
        <v>0</v>
      </c>
      <c r="E77" s="91">
        <f>(E6+E33)-(E67+E74)</f>
        <v>0</v>
      </c>
      <c r="F77" s="2"/>
      <c r="G77" s="31"/>
      <c r="H77" s="31"/>
      <c r="I77" s="31"/>
    </row>
    <row r="78" spans="1:9" s="3" customFormat="1" ht="16.2" customHeight="1">
      <c r="A78" s="92"/>
      <c r="B78" s="20" t="s">
        <v>67</v>
      </c>
      <c r="C78" s="93" t="e">
        <f>(C43+C57+C59+C60+C50)/(C43+C57+C59+C68+C60+C50)</f>
        <v>#DIV/0!</v>
      </c>
      <c r="D78" s="93" t="e">
        <f t="shared" ref="D78:E78" si="35">(D43+D57+D59+D60+D50)/(D43+D57+D59+D68+D60+D50)</f>
        <v>#DIV/0!</v>
      </c>
      <c r="E78" s="93" t="e">
        <f t="shared" si="35"/>
        <v>#DIV/0!</v>
      </c>
      <c r="F78" s="94"/>
      <c r="G78" s="31"/>
      <c r="H78" s="31"/>
      <c r="I78" s="31"/>
    </row>
    <row r="79" spans="1:9" s="3" customFormat="1" ht="16.2" customHeight="1">
      <c r="A79" s="92"/>
      <c r="B79" s="20" t="s">
        <v>68</v>
      </c>
      <c r="C79" s="93" t="e">
        <f>(C43+C57+C59+C60+C50)/(C43+C57+C59+C68+C72+C67+C60+C50)</f>
        <v>#DIV/0!</v>
      </c>
      <c r="D79" s="93" t="e">
        <f t="shared" ref="D79:E79" si="36">(D43+D57+D59+D60+D50)/(D43+D57+D59+D68+D72+D67+D60+D50)</f>
        <v>#DIV/0!</v>
      </c>
      <c r="E79" s="93" t="e">
        <f t="shared" si="36"/>
        <v>#DIV/0!</v>
      </c>
      <c r="F79" s="2"/>
      <c r="G79" s="31"/>
      <c r="H79" s="31"/>
      <c r="I79" s="31"/>
    </row>
    <row r="80" spans="1:9" ht="16.2" customHeight="1">
      <c r="A80" s="92"/>
      <c r="B80" s="20" t="s">
        <v>70</v>
      </c>
      <c r="C80" s="93" t="e">
        <f>C59/C35</f>
        <v>#DIV/0!</v>
      </c>
      <c r="D80" s="93" t="e">
        <f t="shared" ref="D80:E80" si="37">D59/D35</f>
        <v>#DIV/0!</v>
      </c>
      <c r="E80" s="93" t="e">
        <f t="shared" si="37"/>
        <v>#DIV/0!</v>
      </c>
    </row>
    <row r="81" spans="1:11" ht="16.2" customHeight="1">
      <c r="A81" s="92"/>
      <c r="B81" s="20" t="s">
        <v>69</v>
      </c>
      <c r="C81" s="93" t="e">
        <f>D66/E66</f>
        <v>#DIV/0!</v>
      </c>
      <c r="D81" s="93"/>
      <c r="E81" s="93"/>
    </row>
    <row r="82" spans="1:11" ht="16.2" customHeight="1">
      <c r="A82" s="92"/>
      <c r="B82" s="20" t="s">
        <v>89</v>
      </c>
      <c r="C82" s="95" t="e">
        <f>C20/C35</f>
        <v>#DIV/0!</v>
      </c>
      <c r="D82" s="95" t="e">
        <f t="shared" ref="D82:E82" si="38">D20/D35</f>
        <v>#DIV/0!</v>
      </c>
      <c r="E82" s="95" t="e">
        <f t="shared" si="38"/>
        <v>#DIV/0!</v>
      </c>
    </row>
    <row r="83" spans="1:11" ht="16.2" customHeight="1">
      <c r="A83" s="92"/>
      <c r="B83" s="20" t="s">
        <v>95</v>
      </c>
      <c r="C83" s="95" t="e">
        <f>(C43+C50+C57+C59+C60)/(C6+C33)</f>
        <v>#DIV/0!</v>
      </c>
      <c r="D83" s="95" t="e">
        <f t="shared" ref="D83:E83" si="39">(D43+D50+D57+D59+D60)/(D6+D33)</f>
        <v>#DIV/0!</v>
      </c>
      <c r="E83" s="95" t="e">
        <f t="shared" si="39"/>
        <v>#DIV/0!</v>
      </c>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96"/>
  <sheetViews>
    <sheetView topLeftCell="A66"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t="s">
        <v>169</v>
      </c>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22</v>
      </c>
      <c r="D6" s="39">
        <v>40</v>
      </c>
      <c r="E6" s="40">
        <f>D6+C6</f>
        <v>62</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1505</v>
      </c>
      <c r="D10" s="47">
        <v>2872</v>
      </c>
      <c r="E10" s="40">
        <f>D10+C10</f>
        <v>4377</v>
      </c>
      <c r="F10" s="48">
        <f ca="1">C10/OFFSET(C10,4,0)</f>
        <v>1</v>
      </c>
      <c r="G10" s="48">
        <f t="shared" ref="G10:H10" ca="1" si="0">D10/OFFSET(D10,4,0)</f>
        <v>1</v>
      </c>
      <c r="H10" s="48">
        <f t="shared" ca="1" si="0"/>
        <v>1</v>
      </c>
      <c r="I10" s="29"/>
    </row>
    <row r="11" spans="1:9" s="3" customFormat="1">
      <c r="A11" s="38"/>
      <c r="B11" s="46" t="s">
        <v>7</v>
      </c>
      <c r="C11" s="47"/>
      <c r="D11" s="47"/>
      <c r="E11" s="40">
        <f t="shared" ref="E11:E14" si="1">D11+C11</f>
        <v>0</v>
      </c>
      <c r="F11" s="48">
        <f ca="1">C11/OFFSET(C11,3,0)</f>
        <v>0</v>
      </c>
      <c r="G11" s="48">
        <f t="shared" ref="G11:H11" ca="1" si="2">D11/OFFSET(D11,3,0)</f>
        <v>0</v>
      </c>
      <c r="H11" s="48">
        <f t="shared" ca="1" si="2"/>
        <v>0</v>
      </c>
      <c r="I11" s="31"/>
    </row>
    <row r="12" spans="1:9" s="3" customFormat="1">
      <c r="A12" s="38"/>
      <c r="B12" s="46" t="s">
        <v>8</v>
      </c>
      <c r="C12" s="47"/>
      <c r="D12" s="47"/>
      <c r="E12" s="40">
        <f t="shared" si="1"/>
        <v>0</v>
      </c>
      <c r="F12" s="48">
        <f ca="1">C12/OFFSET(C12,2,0)</f>
        <v>0</v>
      </c>
      <c r="G12" s="48">
        <f t="shared" ref="G12:H12" ca="1" si="3">D12/OFFSET(D12,2,0)</f>
        <v>0</v>
      </c>
      <c r="H12" s="48">
        <f t="shared" ca="1" si="3"/>
        <v>0</v>
      </c>
      <c r="I12" s="31"/>
    </row>
    <row r="13" spans="1:9" s="3" customFormat="1">
      <c r="A13" s="38"/>
      <c r="B13" s="46" t="s">
        <v>9</v>
      </c>
      <c r="C13" s="47"/>
      <c r="D13" s="47"/>
      <c r="E13" s="40">
        <f t="shared" si="1"/>
        <v>0</v>
      </c>
      <c r="F13" s="48">
        <f ca="1">C13/OFFSET(C13,1,0)</f>
        <v>0</v>
      </c>
      <c r="G13" s="48">
        <f t="shared" ref="G13:H13" ca="1" si="4">D13/OFFSET(D13,1,0)</f>
        <v>0</v>
      </c>
      <c r="H13" s="48">
        <f t="shared" ca="1" si="4"/>
        <v>0</v>
      </c>
      <c r="I13" s="31"/>
    </row>
    <row r="14" spans="1:9" s="3" customFormat="1">
      <c r="A14" s="38" t="s">
        <v>10</v>
      </c>
      <c r="B14" s="49" t="s">
        <v>11</v>
      </c>
      <c r="C14" s="50">
        <f>SUM(C10:C13)</f>
        <v>1505</v>
      </c>
      <c r="D14" s="50">
        <f>SUM(D10:D13)</f>
        <v>2872</v>
      </c>
      <c r="E14" s="40">
        <f t="shared" si="1"/>
        <v>4377</v>
      </c>
      <c r="F14" s="48"/>
      <c r="G14" s="48"/>
      <c r="H14" s="48"/>
      <c r="I14" s="31"/>
    </row>
    <row r="15" spans="1:9" s="3" customFormat="1">
      <c r="A15" s="38"/>
      <c r="B15" s="43" t="s">
        <v>58</v>
      </c>
      <c r="C15" s="51"/>
      <c r="D15" s="51"/>
      <c r="E15" s="40"/>
      <c r="F15" s="2"/>
      <c r="G15" s="31"/>
      <c r="H15" s="31"/>
      <c r="I15" s="31"/>
    </row>
    <row r="16" spans="1:9" s="3" customFormat="1">
      <c r="A16" s="38"/>
      <c r="B16" s="46" t="s">
        <v>6</v>
      </c>
      <c r="C16" s="51">
        <v>2</v>
      </c>
      <c r="D16" s="51">
        <v>0</v>
      </c>
      <c r="E16" s="40">
        <f t="shared" ref="E16:E72" si="5">D16+C16</f>
        <v>2</v>
      </c>
      <c r="F16" s="48">
        <f ca="1">C16/OFFSET(C16,4,0)</f>
        <v>1</v>
      </c>
      <c r="G16" s="48" t="e">
        <f t="shared" ref="G16:H16" ca="1" si="6">D16/OFFSET(D16,4,0)</f>
        <v>#DIV/0!</v>
      </c>
      <c r="H16" s="48">
        <f t="shared" ca="1" si="6"/>
        <v>1</v>
      </c>
      <c r="I16" s="31"/>
    </row>
    <row r="17" spans="1:9" s="3" customFormat="1">
      <c r="A17" s="38"/>
      <c r="B17" s="46" t="s">
        <v>7</v>
      </c>
      <c r="C17" s="51"/>
      <c r="D17" s="51"/>
      <c r="E17" s="40">
        <f t="shared" si="5"/>
        <v>0</v>
      </c>
      <c r="F17" s="48">
        <f ca="1">C17/OFFSET(C17,3,0)</f>
        <v>0</v>
      </c>
      <c r="G17" s="48" t="e">
        <f t="shared" ref="G17:H17" ca="1" si="7">D17/OFFSET(D17,3,0)</f>
        <v>#DIV/0!</v>
      </c>
      <c r="H17" s="48">
        <f t="shared" ca="1" si="7"/>
        <v>0</v>
      </c>
      <c r="I17" s="31"/>
    </row>
    <row r="18" spans="1:9" s="3" customFormat="1" ht="15.6">
      <c r="A18" s="38"/>
      <c r="B18" s="46" t="s">
        <v>8</v>
      </c>
      <c r="C18" s="51"/>
      <c r="D18" s="51"/>
      <c r="E18" s="40">
        <f t="shared" si="5"/>
        <v>0</v>
      </c>
      <c r="F18" s="48">
        <f ca="1">C18/OFFSET(C18,2,0)</f>
        <v>0</v>
      </c>
      <c r="G18" s="48" t="e">
        <f t="shared" ref="G18:H18" ca="1" si="8">D18/OFFSET(D18,2,0)</f>
        <v>#DIV/0!</v>
      </c>
      <c r="H18" s="48">
        <f t="shared" ca="1" si="8"/>
        <v>0</v>
      </c>
      <c r="I18" s="52"/>
    </row>
    <row r="19" spans="1:9" s="3" customFormat="1">
      <c r="A19" s="38"/>
      <c r="B19" s="46" t="s">
        <v>9</v>
      </c>
      <c r="C19" s="51"/>
      <c r="D19" s="51"/>
      <c r="E19" s="40">
        <f t="shared" si="5"/>
        <v>0</v>
      </c>
      <c r="F19" s="48">
        <f ca="1">C19/OFFSET(C19,1,0)</f>
        <v>0</v>
      </c>
      <c r="G19" s="48" t="e">
        <f t="shared" ref="G19:H19" ca="1" si="9">D19/OFFSET(D19,1,0)</f>
        <v>#DIV/0!</v>
      </c>
      <c r="H19" s="53">
        <f t="shared" ca="1" si="9"/>
        <v>0</v>
      </c>
      <c r="I19" s="31"/>
    </row>
    <row r="20" spans="1:9" s="3" customFormat="1">
      <c r="A20" s="38" t="s">
        <v>12</v>
      </c>
      <c r="B20" s="49" t="s">
        <v>13</v>
      </c>
      <c r="C20" s="40">
        <f>SUM(C16:C19)</f>
        <v>2</v>
      </c>
      <c r="D20" s="40">
        <f>SUM(D16:D19)</f>
        <v>0</v>
      </c>
      <c r="E20" s="40">
        <f t="shared" si="5"/>
        <v>2</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f ca="1">C28/OFFSET(C28,4,0)</f>
        <v>0</v>
      </c>
      <c r="G28" s="48">
        <f t="shared" ref="G28:H28" ca="1" si="14">D28/OFFSET(D28,4,0)</f>
        <v>0</v>
      </c>
      <c r="H28" s="48">
        <f t="shared" ca="1" si="14"/>
        <v>0</v>
      </c>
      <c r="I28" s="31"/>
    </row>
    <row r="29" spans="1:9" s="3" customFormat="1" ht="15.6">
      <c r="A29" s="38"/>
      <c r="B29" s="46" t="s">
        <v>7</v>
      </c>
      <c r="C29" s="51"/>
      <c r="D29" s="51"/>
      <c r="E29" s="40">
        <f t="shared" si="5"/>
        <v>0</v>
      </c>
      <c r="F29" s="48">
        <f ca="1">C29/OFFSET(C29,3,0)</f>
        <v>0</v>
      </c>
      <c r="G29" s="48">
        <f t="shared" ref="G29:H29" ca="1" si="15">D29/OFFSET(D29,3,0)</f>
        <v>0</v>
      </c>
      <c r="H29" s="48">
        <f t="shared" ca="1" si="15"/>
        <v>0</v>
      </c>
      <c r="I29" s="29"/>
    </row>
    <row r="30" spans="1:9" s="3" customFormat="1">
      <c r="A30" s="38"/>
      <c r="B30" s="46" t="s">
        <v>8</v>
      </c>
      <c r="C30" s="51"/>
      <c r="D30" s="51"/>
      <c r="E30" s="40">
        <f t="shared" si="5"/>
        <v>0</v>
      </c>
      <c r="F30" s="48">
        <f ca="1">C30/OFFSET(C30,2,0)</f>
        <v>0</v>
      </c>
      <c r="G30" s="48">
        <f t="shared" ref="G30:H30" ca="1" si="16">D30/OFFSET(D30,2,0)</f>
        <v>0</v>
      </c>
      <c r="H30" s="48">
        <f t="shared" ca="1" si="16"/>
        <v>0</v>
      </c>
      <c r="I30" s="31"/>
    </row>
    <row r="31" spans="1:9" s="3" customFormat="1" ht="15.6">
      <c r="A31" s="38"/>
      <c r="B31" s="46" t="s">
        <v>9</v>
      </c>
      <c r="C31" s="51">
        <v>255</v>
      </c>
      <c r="D31" s="51">
        <v>223</v>
      </c>
      <c r="E31" s="40">
        <f t="shared" si="5"/>
        <v>478</v>
      </c>
      <c r="F31" s="48">
        <f ca="1">C31/OFFSET(C31,1,0)</f>
        <v>1</v>
      </c>
      <c r="G31" s="48">
        <f t="shared" ref="G31:H31" ca="1" si="17">D31/OFFSET(D31,1,0)</f>
        <v>1</v>
      </c>
      <c r="H31" s="53">
        <f t="shared" ca="1" si="17"/>
        <v>1</v>
      </c>
      <c r="I31" s="29"/>
    </row>
    <row r="32" spans="1:9" s="3" customFormat="1">
      <c r="A32" s="38" t="s">
        <v>17</v>
      </c>
      <c r="B32" s="49" t="s">
        <v>18</v>
      </c>
      <c r="C32" s="40">
        <f>SUM(C28:C31)</f>
        <v>255</v>
      </c>
      <c r="D32" s="40">
        <f>SUM(D28:D31)</f>
        <v>223</v>
      </c>
      <c r="E32" s="40">
        <f t="shared" si="5"/>
        <v>478</v>
      </c>
      <c r="F32" s="2"/>
      <c r="G32" s="31"/>
      <c r="H32" s="31"/>
      <c r="I32" s="31"/>
    </row>
    <row r="33" spans="1:9" s="3" customFormat="1">
      <c r="A33" s="38" t="s">
        <v>19</v>
      </c>
      <c r="B33" s="55" t="s">
        <v>54</v>
      </c>
      <c r="C33" s="37">
        <f>C14+C20+C26+C32</f>
        <v>1762</v>
      </c>
      <c r="D33" s="37">
        <f>D14+D20+D26+D32</f>
        <v>3095</v>
      </c>
      <c r="E33" s="40">
        <f t="shared" si="5"/>
        <v>4857</v>
      </c>
      <c r="F33" s="27"/>
      <c r="G33" s="31"/>
      <c r="H33" s="31"/>
      <c r="I33" s="31"/>
    </row>
    <row r="34" spans="1:9" s="3" customFormat="1" ht="15.6">
      <c r="A34" s="56" t="s">
        <v>20</v>
      </c>
      <c r="B34" s="57" t="s">
        <v>21</v>
      </c>
      <c r="C34" s="58">
        <v>195</v>
      </c>
      <c r="D34" s="58">
        <v>111</v>
      </c>
      <c r="E34" s="40">
        <f t="shared" si="5"/>
        <v>306</v>
      </c>
      <c r="F34" s="27"/>
      <c r="G34" s="41"/>
      <c r="H34" s="59"/>
      <c r="I34" s="41"/>
    </row>
    <row r="35" spans="1:9" s="3" customFormat="1" ht="15.6">
      <c r="A35" s="38" t="s">
        <v>22</v>
      </c>
      <c r="B35" s="36" t="s">
        <v>23</v>
      </c>
      <c r="C35" s="37">
        <f>C33-C34</f>
        <v>1567</v>
      </c>
      <c r="D35" s="37">
        <f>D33-D34</f>
        <v>2984</v>
      </c>
      <c r="E35" s="40">
        <f t="shared" si="5"/>
        <v>4551</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v>473</v>
      </c>
      <c r="D39" s="66">
        <v>512</v>
      </c>
      <c r="E39" s="40">
        <f t="shared" si="5"/>
        <v>985</v>
      </c>
      <c r="F39" s="48">
        <f ca="1">C39/OFFSET(C39,4,0)</f>
        <v>1</v>
      </c>
      <c r="G39" s="48">
        <f t="shared" ref="G39:H39" ca="1" si="18">D39/OFFSET(D39,4,0)</f>
        <v>1</v>
      </c>
      <c r="H39" s="48">
        <f t="shared" ca="1" si="18"/>
        <v>1</v>
      </c>
      <c r="I39" s="31"/>
    </row>
    <row r="40" spans="1:9" s="3" customFormat="1">
      <c r="A40" s="38"/>
      <c r="B40" s="46" t="s">
        <v>7</v>
      </c>
      <c r="C40" s="66"/>
      <c r="D40" s="66"/>
      <c r="E40" s="40">
        <f t="shared" si="5"/>
        <v>0</v>
      </c>
      <c r="F40" s="48">
        <f ca="1">C40/OFFSET(C40,3,0)</f>
        <v>0</v>
      </c>
      <c r="G40" s="48">
        <f t="shared" ref="G40:H40" ca="1" si="19">D40/OFFSET(D40,3,0)</f>
        <v>0</v>
      </c>
      <c r="H40" s="48">
        <f t="shared" ca="1" si="19"/>
        <v>0</v>
      </c>
      <c r="I40" s="31"/>
    </row>
    <row r="41" spans="1:9" s="3" customFormat="1">
      <c r="A41" s="38"/>
      <c r="B41" s="46" t="s">
        <v>8</v>
      </c>
      <c r="C41" s="66"/>
      <c r="D41" s="66"/>
      <c r="E41" s="40">
        <f t="shared" si="5"/>
        <v>0</v>
      </c>
      <c r="F41" s="48">
        <f ca="1">C41/OFFSET(C41,2,0)</f>
        <v>0</v>
      </c>
      <c r="G41" s="48">
        <f t="shared" ref="G41:H41" ca="1" si="20">D41/OFFSET(D41,2,0)</f>
        <v>0</v>
      </c>
      <c r="H41" s="48">
        <f t="shared" ca="1" si="20"/>
        <v>0</v>
      </c>
      <c r="I41" s="31"/>
    </row>
    <row r="42" spans="1:9" s="3" customFormat="1">
      <c r="A42" s="38"/>
      <c r="B42" s="46" t="s">
        <v>9</v>
      </c>
      <c r="C42" s="66"/>
      <c r="D42" s="66"/>
      <c r="E42" s="40">
        <f t="shared" si="5"/>
        <v>0</v>
      </c>
      <c r="F42" s="48">
        <f ca="1">C42/OFFSET(C42,1,0)</f>
        <v>0</v>
      </c>
      <c r="G42" s="48">
        <f t="shared" ref="G42:H42" ca="1" si="21">D42/OFFSET(D42,1,0)</f>
        <v>0</v>
      </c>
      <c r="H42" s="53">
        <f t="shared" ca="1" si="21"/>
        <v>0</v>
      </c>
      <c r="I42" s="31"/>
    </row>
    <row r="43" spans="1:9" s="3" customFormat="1">
      <c r="A43" s="38" t="s">
        <v>25</v>
      </c>
      <c r="B43" s="49" t="s">
        <v>26</v>
      </c>
      <c r="C43" s="37">
        <f>SUM(C39:C42)</f>
        <v>473</v>
      </c>
      <c r="D43" s="37">
        <f>SUM(D39:D42)</f>
        <v>512</v>
      </c>
      <c r="E43" s="40">
        <f t="shared" si="5"/>
        <v>985</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v>54</v>
      </c>
      <c r="D46" s="67">
        <v>519</v>
      </c>
      <c r="E46" s="40">
        <f t="shared" si="5"/>
        <v>573</v>
      </c>
      <c r="F46" s="48">
        <f ca="1">C46/OFFSET(C46,4,0)</f>
        <v>1</v>
      </c>
      <c r="G46" s="48">
        <f t="shared" ref="G46:H46" ca="1" si="22">D46/OFFSET(D46,4,0)</f>
        <v>1</v>
      </c>
      <c r="H46" s="48">
        <f t="shared" ca="1" si="22"/>
        <v>1</v>
      </c>
      <c r="I46" s="31"/>
    </row>
    <row r="47" spans="1:9" s="3" customFormat="1">
      <c r="A47" s="38"/>
      <c r="B47" s="46" t="s">
        <v>7</v>
      </c>
      <c r="C47" s="67"/>
      <c r="D47" s="67"/>
      <c r="E47" s="40">
        <f t="shared" si="5"/>
        <v>0</v>
      </c>
      <c r="F47" s="48">
        <f ca="1">C47/OFFSET(C47,3,0)</f>
        <v>0</v>
      </c>
      <c r="G47" s="48">
        <f t="shared" ref="G47:H47" ca="1" si="23">D47/OFFSET(D47,3,0)</f>
        <v>0</v>
      </c>
      <c r="H47" s="48">
        <f t="shared" ca="1" si="23"/>
        <v>0</v>
      </c>
      <c r="I47" s="31"/>
    </row>
    <row r="48" spans="1:9" s="3" customFormat="1">
      <c r="A48" s="38"/>
      <c r="B48" s="46" t="s">
        <v>8</v>
      </c>
      <c r="C48" s="67"/>
      <c r="D48" s="67"/>
      <c r="E48" s="40">
        <f t="shared" si="5"/>
        <v>0</v>
      </c>
      <c r="F48" s="48">
        <f ca="1">C48/OFFSET(C48,2,0)</f>
        <v>0</v>
      </c>
      <c r="G48" s="48">
        <f t="shared" ref="G48:H48" ca="1" si="24">D48/OFFSET(D48,2,0)</f>
        <v>0</v>
      </c>
      <c r="H48" s="48">
        <f t="shared" ca="1" si="24"/>
        <v>0</v>
      </c>
      <c r="I48" s="31"/>
    </row>
    <row r="49" spans="1:9" s="3" customFormat="1" ht="14.4">
      <c r="A49" s="38"/>
      <c r="B49" s="46" t="s">
        <v>9</v>
      </c>
      <c r="C49" s="67"/>
      <c r="D49" s="67"/>
      <c r="E49" s="40">
        <f t="shared" si="5"/>
        <v>0</v>
      </c>
      <c r="F49" s="48">
        <f ca="1">C49/OFFSET(C49,1,0)</f>
        <v>0</v>
      </c>
      <c r="G49" s="48">
        <f t="shared" ref="G49:H49" ca="1" si="25">D49/OFFSET(D49,1,0)</f>
        <v>0</v>
      </c>
      <c r="H49" s="53">
        <f t="shared" ca="1" si="25"/>
        <v>0</v>
      </c>
      <c r="I49" s="68"/>
    </row>
    <row r="50" spans="1:9" s="3" customFormat="1">
      <c r="A50" s="38" t="s">
        <v>27</v>
      </c>
      <c r="B50" s="36" t="s">
        <v>28</v>
      </c>
      <c r="C50" s="37">
        <f>SUM(C46:C49)</f>
        <v>54</v>
      </c>
      <c r="D50" s="37">
        <f>SUM(D46:D49)</f>
        <v>519</v>
      </c>
      <c r="E50" s="40">
        <f t="shared" si="5"/>
        <v>573</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v>5</v>
      </c>
      <c r="D53" s="73">
        <v>112</v>
      </c>
      <c r="E53" s="40">
        <f t="shared" si="5"/>
        <v>117</v>
      </c>
      <c r="F53" s="48">
        <f ca="1">C53/OFFSET(C53,4,0)</f>
        <v>1</v>
      </c>
      <c r="G53" s="48">
        <f t="shared" ref="G53:H53" ca="1" si="26">D53/OFFSET(D53,4,0)</f>
        <v>1</v>
      </c>
      <c r="H53" s="48">
        <f t="shared" ca="1" si="26"/>
        <v>1</v>
      </c>
      <c r="I53" s="68"/>
    </row>
    <row r="54" spans="1:9" s="3" customFormat="1">
      <c r="A54" s="38"/>
      <c r="B54" s="46" t="s">
        <v>7</v>
      </c>
      <c r="C54" s="51"/>
      <c r="D54" s="51"/>
      <c r="E54" s="40">
        <f t="shared" si="5"/>
        <v>0</v>
      </c>
      <c r="F54" s="48">
        <f ca="1">C54/OFFSET(C54,3,0)</f>
        <v>0</v>
      </c>
      <c r="G54" s="48">
        <f t="shared" ref="G54:H54" ca="1" si="27">D54/OFFSET(D54,3,0)</f>
        <v>0</v>
      </c>
      <c r="H54" s="48">
        <f t="shared" ca="1" si="27"/>
        <v>0</v>
      </c>
      <c r="I54" s="31"/>
    </row>
    <row r="55" spans="1:9" s="3" customFormat="1">
      <c r="A55" s="38"/>
      <c r="B55" s="46" t="s">
        <v>8</v>
      </c>
      <c r="C55" s="51"/>
      <c r="D55" s="51"/>
      <c r="E55" s="40">
        <f t="shared" si="5"/>
        <v>0</v>
      </c>
      <c r="F55" s="48">
        <f ca="1">C55/OFFSET(C55,2,0)</f>
        <v>0</v>
      </c>
      <c r="G55" s="48">
        <f t="shared" ref="G55:H55" ca="1" si="28">D55/OFFSET(D55,2,0)</f>
        <v>0</v>
      </c>
      <c r="H55" s="48">
        <f t="shared" ca="1" si="28"/>
        <v>0</v>
      </c>
      <c r="I55" s="74"/>
    </row>
    <row r="56" spans="1:9" s="3" customFormat="1">
      <c r="A56" s="38"/>
      <c r="B56" s="46" t="s">
        <v>9</v>
      </c>
      <c r="C56" s="75"/>
      <c r="D56" s="75"/>
      <c r="E56" s="40">
        <f t="shared" si="5"/>
        <v>0</v>
      </c>
      <c r="F56" s="48">
        <f ca="1">C56/OFFSET(C56,1,0)</f>
        <v>0</v>
      </c>
      <c r="G56" s="48">
        <f t="shared" ref="G56:H56" ca="1" si="29">D56/OFFSET(D56,1,0)</f>
        <v>0</v>
      </c>
      <c r="H56" s="53">
        <f t="shared" ca="1" si="29"/>
        <v>0</v>
      </c>
      <c r="I56" s="31"/>
    </row>
    <row r="57" spans="1:9" s="3" customFormat="1">
      <c r="A57" s="38" t="s">
        <v>29</v>
      </c>
      <c r="B57" s="36" t="s">
        <v>30</v>
      </c>
      <c r="C57" s="37">
        <f>SUM(C53:C56)</f>
        <v>5</v>
      </c>
      <c r="D57" s="37">
        <f>SUM(D53:D56)</f>
        <v>112</v>
      </c>
      <c r="E57" s="40">
        <f t="shared" si="5"/>
        <v>117</v>
      </c>
      <c r="F57" s="14"/>
      <c r="G57" s="14"/>
      <c r="H57" s="14"/>
      <c r="I57" s="31"/>
    </row>
    <row r="58" spans="1:9" s="3" customFormat="1">
      <c r="A58" s="38"/>
      <c r="B58" s="36"/>
      <c r="C58" s="51"/>
      <c r="D58" s="51"/>
      <c r="E58" s="40"/>
      <c r="F58" s="2"/>
      <c r="G58" s="31"/>
      <c r="H58" s="31"/>
      <c r="I58" s="31"/>
    </row>
    <row r="59" spans="1:9" s="3" customFormat="1">
      <c r="A59" s="76" t="s">
        <v>72</v>
      </c>
      <c r="B59" s="36" t="s">
        <v>31</v>
      </c>
      <c r="C59" s="77">
        <v>503</v>
      </c>
      <c r="D59" s="77">
        <v>36</v>
      </c>
      <c r="E59" s="40">
        <f t="shared" si="5"/>
        <v>539</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v>17</v>
      </c>
      <c r="D62" s="81">
        <v>168</v>
      </c>
      <c r="E62" s="40">
        <f t="shared" si="5"/>
        <v>185</v>
      </c>
      <c r="F62" s="48">
        <f ca="1">C62/OFFSET(C62,4,0)</f>
        <v>2.3351648351648352E-2</v>
      </c>
      <c r="G62" s="48">
        <f t="shared" ref="G62:H62" ca="1" si="30">D62/OFFSET(D62,4,0)</f>
        <v>8.8050314465408799E-2</v>
      </c>
      <c r="H62" s="48">
        <f t="shared" ca="1" si="30"/>
        <v>7.0182094081942342E-2</v>
      </c>
      <c r="I62" s="71"/>
    </row>
    <row r="63" spans="1:9" s="3" customFormat="1">
      <c r="A63" s="38" t="s">
        <v>35</v>
      </c>
      <c r="B63" s="80" t="s">
        <v>36</v>
      </c>
      <c r="C63" s="81">
        <v>85</v>
      </c>
      <c r="D63" s="81">
        <v>1243</v>
      </c>
      <c r="E63" s="40">
        <f t="shared" si="5"/>
        <v>1328</v>
      </c>
      <c r="F63" s="48">
        <f ca="1">C63/OFFSET(C63,3,0)</f>
        <v>0.11675824175824176</v>
      </c>
      <c r="G63" s="48">
        <f t="shared" ref="G63:H63" ca="1" si="31">D63/OFFSET(D63,3,0)</f>
        <v>0.65146750524109009</v>
      </c>
      <c r="H63" s="48">
        <f t="shared" ca="1" si="31"/>
        <v>0.50379362670713201</v>
      </c>
      <c r="I63" s="31"/>
    </row>
    <row r="64" spans="1:9" s="3" customFormat="1">
      <c r="A64" s="38" t="s">
        <v>37</v>
      </c>
      <c r="B64" s="80" t="s">
        <v>38</v>
      </c>
      <c r="C64" s="81">
        <v>65</v>
      </c>
      <c r="D64" s="81">
        <v>53</v>
      </c>
      <c r="E64" s="40">
        <f t="shared" si="5"/>
        <v>118</v>
      </c>
      <c r="F64" s="48">
        <f ca="1">C64/OFFSET(C64,2,0)</f>
        <v>8.9285714285714288E-2</v>
      </c>
      <c r="G64" s="48">
        <f t="shared" ref="G64:H64" ca="1" si="32">D64/OFFSET(D64,2,0)</f>
        <v>2.7777777777777776E-2</v>
      </c>
      <c r="H64" s="48">
        <f t="shared" ca="1" si="32"/>
        <v>4.4764795144157814E-2</v>
      </c>
    </row>
    <row r="65" spans="1:11" s="3" customFormat="1">
      <c r="A65" s="38" t="s">
        <v>39</v>
      </c>
      <c r="B65" s="80" t="s">
        <v>40</v>
      </c>
      <c r="C65" s="81">
        <v>561</v>
      </c>
      <c r="D65" s="81">
        <v>444</v>
      </c>
      <c r="E65" s="40">
        <f t="shared" si="5"/>
        <v>1005</v>
      </c>
      <c r="F65" s="48">
        <f ca="1">C65/OFFSET(C65,1,0)</f>
        <v>0.77060439560439564</v>
      </c>
      <c r="G65" s="48">
        <f t="shared" ref="G65:H65" ca="1" si="33">D65/OFFSET(D65,1,0)</f>
        <v>0.23270440251572327</v>
      </c>
      <c r="H65" s="53">
        <f t="shared" ca="1" si="33"/>
        <v>0.38125948406676785</v>
      </c>
    </row>
    <row r="66" spans="1:11" s="3" customFormat="1">
      <c r="A66" s="38" t="s">
        <v>41</v>
      </c>
      <c r="B66" s="55" t="s">
        <v>55</v>
      </c>
      <c r="C66" s="37">
        <f>SUM(C62:C65)</f>
        <v>728</v>
      </c>
      <c r="D66" s="37">
        <f>SUM(D62:D65)</f>
        <v>1908</v>
      </c>
      <c r="E66" s="40">
        <f t="shared" si="5"/>
        <v>2636</v>
      </c>
      <c r="F66" s="48">
        <f>C66/C33</f>
        <v>0.41316685584562995</v>
      </c>
      <c r="G66" s="48">
        <f t="shared" ref="G66:H66" si="34">D66/D33</f>
        <v>0.61647819063004849</v>
      </c>
      <c r="H66" s="48">
        <f t="shared" si="34"/>
        <v>0.54272184476013996</v>
      </c>
    </row>
    <row r="67" spans="1:11" s="3" customFormat="1">
      <c r="A67" s="56" t="s">
        <v>42</v>
      </c>
      <c r="B67" s="57" t="s">
        <v>21</v>
      </c>
      <c r="C67" s="58">
        <v>195</v>
      </c>
      <c r="D67" s="58">
        <v>111</v>
      </c>
      <c r="E67" s="40">
        <f t="shared" si="5"/>
        <v>306</v>
      </c>
      <c r="F67" s="2"/>
      <c r="G67" s="31"/>
      <c r="H67" s="31"/>
    </row>
    <row r="68" spans="1:11" s="3" customFormat="1" ht="14.4">
      <c r="A68" s="38" t="s">
        <v>43</v>
      </c>
      <c r="B68" s="36" t="s">
        <v>44</v>
      </c>
      <c r="C68" s="37">
        <f>C66-C67</f>
        <v>533</v>
      </c>
      <c r="D68" s="37">
        <f>D66-D67</f>
        <v>1797</v>
      </c>
      <c r="E68" s="40">
        <f t="shared" si="5"/>
        <v>2330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1568</v>
      </c>
      <c r="D70" s="50">
        <f>D43+D50+D57+D59+D60+D68</f>
        <v>2976</v>
      </c>
      <c r="E70" s="40">
        <f t="shared" si="5"/>
        <v>4544</v>
      </c>
      <c r="F70" s="2"/>
      <c r="G70" s="83"/>
      <c r="H70" s="71"/>
    </row>
    <row r="71" spans="1:11" s="3" customFormat="1">
      <c r="A71" s="38"/>
      <c r="B71" s="84"/>
      <c r="C71" s="51"/>
      <c r="D71" s="51"/>
      <c r="E71" s="40"/>
      <c r="F71" s="2"/>
      <c r="G71" s="31"/>
      <c r="H71" s="31"/>
    </row>
    <row r="72" spans="1:11" s="3" customFormat="1" ht="14.4">
      <c r="A72" s="38" t="s">
        <v>47</v>
      </c>
      <c r="B72" s="36" t="s">
        <v>48</v>
      </c>
      <c r="C72" s="37">
        <v>5</v>
      </c>
      <c r="D72" s="37">
        <v>9</v>
      </c>
      <c r="E72" s="40">
        <f t="shared" si="5"/>
        <v>14</v>
      </c>
      <c r="F72" s="27"/>
      <c r="G72" s="85"/>
      <c r="H72" s="86"/>
    </row>
    <row r="73" spans="1:11" s="3" customFormat="1">
      <c r="A73" s="38"/>
      <c r="B73" s="84"/>
      <c r="C73" s="51"/>
      <c r="D73" s="51"/>
      <c r="E73" s="40"/>
      <c r="F73" s="2"/>
      <c r="G73" s="31"/>
      <c r="H73" s="31"/>
      <c r="I73" s="31"/>
    </row>
    <row r="74" spans="1:11" s="3" customFormat="1">
      <c r="A74" s="38" t="s">
        <v>49</v>
      </c>
      <c r="B74" s="36" t="s">
        <v>50</v>
      </c>
      <c r="C74" s="40">
        <f>C70+C72</f>
        <v>1573</v>
      </c>
      <c r="D74" s="40">
        <f>D70+D72</f>
        <v>2985</v>
      </c>
      <c r="E74" s="40">
        <f>D74+C74</f>
        <v>4558</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v>16</v>
      </c>
      <c r="D76" s="89">
        <v>39</v>
      </c>
      <c r="E76" s="40">
        <f>D76+C76</f>
        <v>55</v>
      </c>
      <c r="F76" s="2"/>
      <c r="G76" s="31"/>
      <c r="H76" s="31"/>
      <c r="I76" s="31"/>
    </row>
    <row r="77" spans="1:11" s="3" customFormat="1" ht="30.75" customHeight="1">
      <c r="A77" s="326" t="s">
        <v>56</v>
      </c>
      <c r="B77" s="327"/>
      <c r="C77" s="90">
        <f>C6+C33-C67-C74</f>
        <v>16</v>
      </c>
      <c r="D77" s="90">
        <f>D6+D33-D67-D74</f>
        <v>39</v>
      </c>
      <c r="E77" s="91">
        <f>(E6+E33)-(E67+E74)</f>
        <v>55</v>
      </c>
      <c r="F77" s="2"/>
      <c r="G77" s="31"/>
      <c r="H77" s="31"/>
      <c r="I77" s="31"/>
    </row>
    <row r="78" spans="1:11" s="115" customFormat="1" ht="37.799999999999997" customHeight="1">
      <c r="A78" s="111"/>
      <c r="B78" s="111" t="s">
        <v>101</v>
      </c>
      <c r="C78" s="112">
        <f>(C43+C59+C50)/(C43+C59+C68+C50+C72)</f>
        <v>0.65688775510204078</v>
      </c>
      <c r="D78" s="112">
        <f t="shared" ref="D78:E78" si="35">(D43+D59+D50)/(D43+D59+D68+D50+D72)</f>
        <v>0.37138879220327187</v>
      </c>
      <c r="E78" s="112">
        <f t="shared" si="35"/>
        <v>0.47219094798468814</v>
      </c>
      <c r="F78" s="113"/>
      <c r="G78" s="114"/>
      <c r="H78" s="114"/>
      <c r="I78" s="114"/>
    </row>
    <row r="79" spans="1:11" s="115" customFormat="1" ht="42" customHeight="1">
      <c r="A79" s="111"/>
      <c r="B79" s="111" t="s">
        <v>102</v>
      </c>
      <c r="C79" s="112">
        <f>(C43+C59+C50)/(C43+C59+C72+C66+C50)</f>
        <v>0.58423142370958592</v>
      </c>
      <c r="D79" s="112">
        <f t="shared" ref="D79:E79" si="36">(D43+D59+D50)/(D43+D59+D72+D66+D50)</f>
        <v>0.35757372654155495</v>
      </c>
      <c r="E79" s="112">
        <f t="shared" si="36"/>
        <v>0.44175268590688854</v>
      </c>
      <c r="F79" s="116"/>
      <c r="G79" s="114"/>
      <c r="H79" s="114"/>
      <c r="I79" s="114"/>
    </row>
    <row r="80" spans="1:11" s="118" customFormat="1" ht="16.2" customHeight="1">
      <c r="A80" s="111"/>
      <c r="B80" s="117" t="s">
        <v>103</v>
      </c>
      <c r="C80" s="112">
        <f>C59/C35</f>
        <v>0.32099553286534782</v>
      </c>
      <c r="D80" s="112">
        <f t="shared" ref="D80:E80" si="37">D59/D35</f>
        <v>1.2064343163538873E-2</v>
      </c>
      <c r="E80" s="112">
        <f t="shared" si="37"/>
        <v>0.11843550867941112</v>
      </c>
      <c r="F80" s="116"/>
      <c r="G80" s="114"/>
      <c r="H80" s="114"/>
      <c r="I80" s="114"/>
      <c r="J80" s="115"/>
      <c r="K80" s="115"/>
    </row>
    <row r="81" spans="1:11" s="118" customFormat="1" ht="16.2" customHeight="1">
      <c r="A81" s="111"/>
      <c r="B81" s="117" t="s">
        <v>104</v>
      </c>
      <c r="C81" s="112">
        <f>D66/E66</f>
        <v>0.72382397572078905</v>
      </c>
      <c r="D81" s="112"/>
      <c r="E81" s="112"/>
      <c r="F81" s="116"/>
      <c r="G81" s="114"/>
      <c r="H81" s="114"/>
      <c r="I81" s="114"/>
      <c r="J81" s="115"/>
      <c r="K81" s="115"/>
    </row>
    <row r="82" spans="1:11" s="118" customFormat="1" ht="16.2" customHeight="1">
      <c r="A82" s="111"/>
      <c r="B82" s="117" t="s">
        <v>100</v>
      </c>
      <c r="C82" s="119">
        <f>C26/C35</f>
        <v>0</v>
      </c>
      <c r="D82" s="119">
        <f t="shared" ref="D82:E82" si="38">D26/D35</f>
        <v>0</v>
      </c>
      <c r="E82" s="119">
        <f t="shared" si="38"/>
        <v>0</v>
      </c>
      <c r="F82" s="116"/>
      <c r="G82" s="114"/>
      <c r="H82" s="114"/>
      <c r="I82" s="114"/>
      <c r="J82" s="115"/>
      <c r="K82" s="115"/>
    </row>
    <row r="83" spans="1:11" s="118" customFormat="1" ht="16.2" customHeight="1">
      <c r="A83" s="111"/>
      <c r="B83" s="117" t="s">
        <v>105</v>
      </c>
      <c r="C83" s="119">
        <f>(C43+C50+C59)/(C6+C33)</f>
        <v>0.57735426008968604</v>
      </c>
      <c r="D83" s="119">
        <f t="shared" ref="D83:E83" si="39">(D43+D50+D59)/(D6+D33)</f>
        <v>0.34035087719298246</v>
      </c>
      <c r="E83" s="119">
        <f t="shared" si="39"/>
        <v>0.42630615978857489</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f>(C74-C68)/C74</f>
        <v>0.66115702479338845</v>
      </c>
      <c r="D93" s="1" t="s">
        <v>66</v>
      </c>
      <c r="E93" s="98">
        <f>(D74-D68)/D74</f>
        <v>0.39798994974874374</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S126"/>
  <sheetViews>
    <sheetView topLeftCell="A68" zoomScaleNormal="100" workbookViewId="0">
      <selection activeCell="C76" sqref="C76:D76"/>
    </sheetView>
  </sheetViews>
  <sheetFormatPr defaultRowHeight="13.2"/>
  <cols>
    <col min="1" max="1" width="3.33203125" style="14" customWidth="1"/>
    <col min="2" max="2" width="28.6640625" style="17" customWidth="1"/>
    <col min="3" max="5" width="8.88671875" style="14"/>
    <col min="6" max="7" width="6.77734375" style="170" customWidth="1"/>
    <col min="8" max="8" width="17.6640625" style="31" customWidth="1"/>
    <col min="9" max="10" width="6.5546875" style="31" customWidth="1"/>
    <col min="11" max="11" width="6.5546875" style="3" customWidth="1"/>
    <col min="12" max="12" width="2.33203125" style="3" customWidth="1"/>
    <col min="13" max="13" width="4.44140625" style="14" customWidth="1"/>
    <col min="14" max="14" width="25.44140625" style="166" customWidth="1"/>
    <col min="15" max="17" width="4" style="14" customWidth="1"/>
    <col min="18" max="19" width="4.88671875" style="14" customWidth="1"/>
    <col min="20" max="16384" width="8.88671875" style="14"/>
  </cols>
  <sheetData>
    <row r="1" spans="1:19" s="3" customFormat="1">
      <c r="A1" s="14"/>
      <c r="B1" s="24" t="s">
        <v>90</v>
      </c>
      <c r="C1" s="14"/>
      <c r="D1" s="14"/>
      <c r="E1" s="14"/>
      <c r="F1" s="234" t="s">
        <v>171</v>
      </c>
      <c r="G1" s="234"/>
      <c r="H1" s="17"/>
      <c r="I1" s="17"/>
      <c r="J1" s="14"/>
      <c r="K1" s="14"/>
      <c r="N1" s="100"/>
    </row>
    <row r="2" spans="1:19" s="3" customFormat="1">
      <c r="A2" s="14"/>
      <c r="B2" s="24" t="s">
        <v>92</v>
      </c>
      <c r="C2" s="14"/>
      <c r="D2" s="14"/>
      <c r="E2" s="14"/>
      <c r="F2" s="234">
        <v>2010</v>
      </c>
      <c r="G2" s="234"/>
      <c r="H2" s="17"/>
      <c r="I2" s="17"/>
      <c r="J2" s="14"/>
      <c r="K2" s="14"/>
      <c r="N2" s="100"/>
    </row>
    <row r="3" spans="1:19" s="3" customFormat="1" ht="21.6" thickBot="1">
      <c r="A3" s="30"/>
      <c r="B3" s="17"/>
      <c r="C3" s="14"/>
      <c r="D3" s="14"/>
      <c r="E3" s="14"/>
      <c r="F3" s="248" t="s">
        <v>172</v>
      </c>
      <c r="G3" s="248"/>
      <c r="H3" s="17"/>
      <c r="I3" s="17"/>
      <c r="J3" s="14"/>
      <c r="K3" s="14"/>
      <c r="N3" s="100"/>
      <c r="R3" s="3" t="s">
        <v>192</v>
      </c>
    </row>
    <row r="4" spans="1:19" s="3" customFormat="1">
      <c r="A4" s="32"/>
      <c r="B4" s="19"/>
      <c r="C4" s="33" t="s">
        <v>0</v>
      </c>
      <c r="D4" s="33" t="s">
        <v>1</v>
      </c>
      <c r="E4" s="34" t="s">
        <v>2</v>
      </c>
      <c r="F4" s="249"/>
      <c r="G4" s="249"/>
      <c r="H4" s="17"/>
      <c r="I4" s="17"/>
      <c r="J4" s="14"/>
      <c r="K4" s="14"/>
      <c r="L4" s="14"/>
      <c r="M4" s="14"/>
      <c r="N4" s="166" t="s">
        <v>193</v>
      </c>
      <c r="O4" s="14"/>
      <c r="P4" s="14"/>
      <c r="Q4" s="14"/>
    </row>
    <row r="5" spans="1:19" s="3" customFormat="1">
      <c r="A5" s="35"/>
      <c r="B5" s="36"/>
      <c r="C5" s="37"/>
      <c r="D5" s="37"/>
      <c r="E5" s="37"/>
      <c r="F5" s="249"/>
      <c r="G5" s="249"/>
      <c r="H5" s="17"/>
      <c r="I5" s="235" t="s">
        <v>107</v>
      </c>
      <c r="J5" s="236" t="s">
        <v>108</v>
      </c>
      <c r="K5" s="236" t="s">
        <v>2</v>
      </c>
      <c r="L5" s="14"/>
      <c r="M5" s="14"/>
      <c r="N5" s="166"/>
      <c r="O5" s="240" t="s">
        <v>107</v>
      </c>
      <c r="P5" s="241" t="s">
        <v>108</v>
      </c>
      <c r="Q5" s="241" t="s">
        <v>2</v>
      </c>
    </row>
    <row r="6" spans="1:19" s="3" customFormat="1">
      <c r="A6" s="38" t="s">
        <v>3</v>
      </c>
      <c r="B6" s="36" t="s">
        <v>63</v>
      </c>
      <c r="C6" s="39">
        <v>16</v>
      </c>
      <c r="D6" s="39">
        <v>39</v>
      </c>
      <c r="E6" s="40">
        <f>D6+C6</f>
        <v>55</v>
      </c>
      <c r="F6" s="250">
        <v>16</v>
      </c>
      <c r="G6" s="250">
        <v>39</v>
      </c>
      <c r="H6" s="237" t="s">
        <v>173</v>
      </c>
      <c r="I6" s="238">
        <v>16</v>
      </c>
      <c r="J6" s="239">
        <v>39</v>
      </c>
      <c r="K6" s="239">
        <v>55</v>
      </c>
      <c r="L6" s="241" t="s">
        <v>3</v>
      </c>
      <c r="M6" s="14"/>
      <c r="N6" s="244" t="s">
        <v>182</v>
      </c>
      <c r="O6" s="242">
        <v>15</v>
      </c>
      <c r="P6" s="242">
        <v>78</v>
      </c>
      <c r="Q6" s="242">
        <v>93</v>
      </c>
    </row>
    <row r="7" spans="1:19" s="3" customFormat="1" ht="14.4">
      <c r="A7" s="38"/>
      <c r="B7" s="36"/>
      <c r="C7" s="42"/>
      <c r="D7" s="42"/>
      <c r="E7" s="40"/>
      <c r="F7" s="249"/>
      <c r="G7" s="249"/>
      <c r="H7" s="235" t="s">
        <v>174</v>
      </c>
      <c r="I7" s="17"/>
      <c r="J7" s="14"/>
      <c r="K7" s="14"/>
      <c r="L7" s="14"/>
      <c r="M7" s="14"/>
      <c r="N7" s="244" t="s">
        <v>4</v>
      </c>
      <c r="O7" s="14"/>
      <c r="P7" s="14"/>
      <c r="Q7" s="14"/>
    </row>
    <row r="8" spans="1:19" s="3" customFormat="1" ht="14.4">
      <c r="A8" s="38"/>
      <c r="B8" s="36" t="s">
        <v>4</v>
      </c>
      <c r="C8" s="42"/>
      <c r="D8" s="42"/>
      <c r="E8" s="40"/>
      <c r="F8" s="250">
        <f>I8+O8+R8</f>
        <v>1653</v>
      </c>
      <c r="G8" s="250">
        <f>J8+P8+S8</f>
        <v>2690</v>
      </c>
      <c r="H8" s="237" t="s">
        <v>5</v>
      </c>
      <c r="I8" s="238">
        <v>818</v>
      </c>
      <c r="J8" s="239">
        <v>1245</v>
      </c>
      <c r="K8" s="239">
        <v>2063</v>
      </c>
      <c r="L8" s="241" t="s">
        <v>10</v>
      </c>
      <c r="M8" s="241" t="s">
        <v>5</v>
      </c>
      <c r="N8" s="166"/>
      <c r="O8" s="242">
        <v>433</v>
      </c>
      <c r="P8" s="242">
        <v>952</v>
      </c>
      <c r="Q8" s="242">
        <v>1385</v>
      </c>
      <c r="R8" s="246">
        <v>402</v>
      </c>
      <c r="S8" s="3">
        <v>493</v>
      </c>
    </row>
    <row r="9" spans="1:19" s="3" customFormat="1">
      <c r="A9" s="38"/>
      <c r="B9" s="43" t="s">
        <v>5</v>
      </c>
      <c r="C9" s="44"/>
      <c r="D9" s="44"/>
      <c r="E9" s="40"/>
      <c r="F9" s="250"/>
      <c r="G9" s="250"/>
      <c r="H9" s="237"/>
      <c r="I9" s="238"/>
      <c r="J9" s="239"/>
      <c r="K9" s="239"/>
      <c r="L9" s="241"/>
      <c r="M9" s="241"/>
      <c r="N9" s="166"/>
      <c r="O9" s="242"/>
      <c r="P9" s="242"/>
      <c r="Q9" s="242"/>
      <c r="R9" s="246"/>
    </row>
    <row r="10" spans="1:19" s="3" customFormat="1">
      <c r="A10" s="38"/>
      <c r="B10" s="46" t="s">
        <v>6</v>
      </c>
      <c r="C10" s="47">
        <v>1653</v>
      </c>
      <c r="D10" s="47">
        <v>2690</v>
      </c>
      <c r="E10" s="40">
        <f>D10+C10</f>
        <v>4343</v>
      </c>
      <c r="F10" s="250"/>
      <c r="G10" s="250"/>
      <c r="H10" s="237"/>
      <c r="I10" s="238"/>
      <c r="J10" s="239"/>
      <c r="K10" s="239"/>
      <c r="L10" s="241"/>
      <c r="M10" s="241"/>
      <c r="N10" s="166"/>
      <c r="O10" s="242"/>
      <c r="P10" s="242"/>
      <c r="Q10" s="242"/>
      <c r="R10" s="246"/>
    </row>
    <row r="11" spans="1:19" s="3" customFormat="1">
      <c r="A11" s="38"/>
      <c r="B11" s="46" t="s">
        <v>7</v>
      </c>
      <c r="C11" s="47"/>
      <c r="D11" s="47"/>
      <c r="E11" s="40">
        <f t="shared" ref="E11:E14" si="0">D11+C11</f>
        <v>0</v>
      </c>
      <c r="F11" s="250"/>
      <c r="G11" s="250"/>
      <c r="H11" s="237"/>
      <c r="I11" s="238"/>
      <c r="J11" s="239"/>
      <c r="K11" s="239"/>
      <c r="L11" s="241"/>
      <c r="M11" s="241"/>
      <c r="N11" s="166"/>
      <c r="O11" s="242"/>
      <c r="P11" s="242"/>
      <c r="Q11" s="242"/>
      <c r="R11" s="246"/>
    </row>
    <row r="12" spans="1:19" s="3" customFormat="1">
      <c r="A12" s="38"/>
      <c r="B12" s="46" t="s">
        <v>8</v>
      </c>
      <c r="C12" s="47"/>
      <c r="D12" s="47"/>
      <c r="E12" s="40">
        <f t="shared" si="0"/>
        <v>0</v>
      </c>
      <c r="F12" s="250"/>
      <c r="G12" s="250"/>
      <c r="H12" s="237"/>
      <c r="I12" s="238"/>
      <c r="J12" s="239"/>
      <c r="K12" s="239"/>
      <c r="L12" s="241"/>
      <c r="M12" s="241"/>
      <c r="N12" s="166"/>
      <c r="O12" s="242"/>
      <c r="P12" s="242"/>
      <c r="Q12" s="242"/>
      <c r="R12" s="246"/>
    </row>
    <row r="13" spans="1:19" s="3" customFormat="1">
      <c r="A13" s="38"/>
      <c r="B13" s="46" t="s">
        <v>9</v>
      </c>
      <c r="C13" s="47"/>
      <c r="D13" s="47"/>
      <c r="E13" s="40">
        <f t="shared" si="0"/>
        <v>0</v>
      </c>
      <c r="F13" s="250"/>
      <c r="G13" s="250"/>
      <c r="H13" s="237"/>
      <c r="I13" s="238"/>
      <c r="J13" s="239"/>
      <c r="K13" s="239"/>
      <c r="L13" s="241"/>
      <c r="M13" s="241"/>
      <c r="N13" s="166"/>
      <c r="O13" s="242"/>
      <c r="P13" s="242"/>
      <c r="Q13" s="242"/>
      <c r="R13" s="246"/>
    </row>
    <row r="14" spans="1:19" s="3" customFormat="1">
      <c r="A14" s="38" t="s">
        <v>10</v>
      </c>
      <c r="B14" s="49" t="s">
        <v>11</v>
      </c>
      <c r="C14" s="50">
        <f>SUM(C10:C13)</f>
        <v>1653</v>
      </c>
      <c r="D14" s="50">
        <f>SUM(D10:D13)</f>
        <v>2690</v>
      </c>
      <c r="E14" s="40">
        <f t="shared" si="0"/>
        <v>4343</v>
      </c>
      <c r="F14" s="250"/>
      <c r="G14" s="250"/>
      <c r="H14" s="237"/>
      <c r="I14" s="238"/>
      <c r="J14" s="239"/>
      <c r="K14" s="239"/>
      <c r="L14" s="241"/>
      <c r="M14" s="241"/>
      <c r="N14" s="166"/>
      <c r="O14" s="242"/>
      <c r="P14" s="242"/>
      <c r="Q14" s="242"/>
      <c r="R14" s="246"/>
    </row>
    <row r="15" spans="1:19" s="3" customFormat="1">
      <c r="A15" s="38"/>
      <c r="B15" s="43" t="s">
        <v>58</v>
      </c>
      <c r="C15" s="51"/>
      <c r="D15" s="51"/>
      <c r="E15" s="40"/>
      <c r="F15" s="250"/>
      <c r="G15" s="250"/>
      <c r="H15" s="237"/>
      <c r="I15" s="238"/>
      <c r="J15" s="239"/>
      <c r="K15" s="239"/>
      <c r="L15" s="241"/>
      <c r="M15" s="241"/>
      <c r="N15" s="166"/>
      <c r="O15" s="242"/>
      <c r="P15" s="242"/>
      <c r="Q15" s="242"/>
      <c r="R15" s="246"/>
    </row>
    <row r="16" spans="1:19" s="3" customFormat="1">
      <c r="A16" s="38"/>
      <c r="B16" s="46" t="s">
        <v>6</v>
      </c>
      <c r="C16" s="51"/>
      <c r="D16" s="51"/>
      <c r="E16" s="40">
        <f t="shared" ref="E16:E72" si="1">D16+C16</f>
        <v>0</v>
      </c>
      <c r="F16" s="250">
        <f t="shared" ref="F16:F65" si="2">I16+O16+R16</f>
        <v>0</v>
      </c>
      <c r="G16" s="250">
        <f t="shared" ref="G16:G65" si="3">J16+P16+S16</f>
        <v>0</v>
      </c>
      <c r="H16" s="237" t="s">
        <v>110</v>
      </c>
      <c r="I16" s="238">
        <v>0</v>
      </c>
      <c r="J16" s="239">
        <v>0</v>
      </c>
      <c r="K16" s="239">
        <v>0</v>
      </c>
      <c r="L16" s="241" t="s">
        <v>12</v>
      </c>
      <c r="M16" s="14"/>
      <c r="N16" s="244" t="s">
        <v>110</v>
      </c>
      <c r="O16" s="242">
        <v>0</v>
      </c>
      <c r="P16" s="242">
        <v>0</v>
      </c>
      <c r="Q16" s="242">
        <v>0</v>
      </c>
    </row>
    <row r="17" spans="1:19" s="3" customFormat="1">
      <c r="A17" s="38"/>
      <c r="B17" s="46" t="s">
        <v>7</v>
      </c>
      <c r="C17" s="51"/>
      <c r="D17" s="51"/>
      <c r="E17" s="40">
        <f t="shared" si="1"/>
        <v>0</v>
      </c>
      <c r="F17" s="250">
        <f t="shared" si="2"/>
        <v>0</v>
      </c>
      <c r="G17" s="250">
        <f t="shared" si="3"/>
        <v>1</v>
      </c>
      <c r="H17" s="237" t="s">
        <v>111</v>
      </c>
      <c r="I17" s="238">
        <v>0</v>
      </c>
      <c r="J17" s="239">
        <v>0</v>
      </c>
      <c r="K17" s="239">
        <v>0</v>
      </c>
      <c r="L17" s="241" t="s">
        <v>14</v>
      </c>
      <c r="M17" s="14"/>
      <c r="N17" s="244" t="s">
        <v>111</v>
      </c>
      <c r="O17" s="242">
        <v>0</v>
      </c>
      <c r="P17" s="242">
        <v>1</v>
      </c>
      <c r="Q17" s="242">
        <v>1</v>
      </c>
    </row>
    <row r="18" spans="1:19" s="3" customFormat="1">
      <c r="A18" s="38"/>
      <c r="B18" s="46" t="s">
        <v>8</v>
      </c>
      <c r="C18" s="51"/>
      <c r="D18" s="51"/>
      <c r="E18" s="40">
        <f t="shared" si="1"/>
        <v>0</v>
      </c>
      <c r="F18" s="250">
        <f t="shared" si="2"/>
        <v>214</v>
      </c>
      <c r="G18" s="250">
        <f t="shared" si="3"/>
        <v>173</v>
      </c>
      <c r="H18" s="237" t="s">
        <v>16</v>
      </c>
      <c r="I18" s="238">
        <v>97</v>
      </c>
      <c r="J18" s="239">
        <v>69</v>
      </c>
      <c r="K18" s="239">
        <v>166</v>
      </c>
      <c r="L18" s="241" t="s">
        <v>17</v>
      </c>
      <c r="M18" s="14"/>
      <c r="N18" s="244" t="s">
        <v>16</v>
      </c>
      <c r="O18" s="242">
        <v>72</v>
      </c>
      <c r="P18" s="242">
        <v>66</v>
      </c>
      <c r="Q18" s="242">
        <v>138</v>
      </c>
      <c r="R18" s="246">
        <v>45</v>
      </c>
      <c r="S18" s="247">
        <v>38</v>
      </c>
    </row>
    <row r="19" spans="1:19" s="3" customFormat="1">
      <c r="A19" s="38"/>
      <c r="B19" s="46" t="s">
        <v>9</v>
      </c>
      <c r="C19" s="51"/>
      <c r="D19" s="51"/>
      <c r="E19" s="40">
        <f t="shared" si="1"/>
        <v>0</v>
      </c>
      <c r="F19" s="250">
        <f t="shared" si="2"/>
        <v>1420</v>
      </c>
      <c r="G19" s="250">
        <f t="shared" si="3"/>
        <v>2333</v>
      </c>
      <c r="H19" s="17"/>
      <c r="I19" s="238">
        <v>915</v>
      </c>
      <c r="J19" s="239">
        <v>1314</v>
      </c>
      <c r="K19" s="239">
        <v>2229</v>
      </c>
      <c r="L19" s="241" t="s">
        <v>19</v>
      </c>
      <c r="M19" s="241" t="s">
        <v>183</v>
      </c>
      <c r="N19" s="244" t="s">
        <v>184</v>
      </c>
      <c r="O19" s="242">
        <v>505</v>
      </c>
      <c r="P19" s="242">
        <v>1019</v>
      </c>
      <c r="Q19" s="242">
        <v>1524</v>
      </c>
    </row>
    <row r="20" spans="1:19" s="3" customFormat="1">
      <c r="A20" s="38" t="s">
        <v>12</v>
      </c>
      <c r="B20" s="49" t="s">
        <v>13</v>
      </c>
      <c r="C20" s="40">
        <f>SUM(C16:C19)</f>
        <v>0</v>
      </c>
      <c r="D20" s="40">
        <f>SUM(D16:D19)</f>
        <v>0</v>
      </c>
      <c r="E20" s="40">
        <f t="shared" si="1"/>
        <v>0</v>
      </c>
      <c r="F20" s="250">
        <f t="shared" si="2"/>
        <v>171</v>
      </c>
      <c r="G20" s="250">
        <f t="shared" si="3"/>
        <v>97</v>
      </c>
      <c r="H20" s="237" t="s">
        <v>113</v>
      </c>
      <c r="I20" s="238">
        <v>79</v>
      </c>
      <c r="J20" s="239">
        <v>40</v>
      </c>
      <c r="K20" s="239">
        <v>119</v>
      </c>
      <c r="L20" s="241" t="s">
        <v>20</v>
      </c>
      <c r="M20" s="14"/>
      <c r="N20" s="244" t="s">
        <v>113</v>
      </c>
      <c r="O20" s="242">
        <v>54</v>
      </c>
      <c r="P20" s="242">
        <v>34</v>
      </c>
      <c r="Q20" s="242">
        <v>88</v>
      </c>
      <c r="R20" s="246">
        <v>38</v>
      </c>
      <c r="S20" s="247">
        <v>23</v>
      </c>
    </row>
    <row r="21" spans="1:19" s="3" customFormat="1">
      <c r="A21" s="38"/>
      <c r="B21" s="43" t="s">
        <v>59</v>
      </c>
      <c r="C21" s="51"/>
      <c r="D21" s="51"/>
      <c r="E21" s="40"/>
      <c r="F21" s="250">
        <f t="shared" si="2"/>
        <v>1287</v>
      </c>
      <c r="G21" s="250">
        <f t="shared" si="3"/>
        <v>2259</v>
      </c>
      <c r="H21" s="235" t="s">
        <v>175</v>
      </c>
      <c r="I21" s="238">
        <v>836</v>
      </c>
      <c r="J21" s="239">
        <v>1274</v>
      </c>
      <c r="K21" s="239">
        <v>2110</v>
      </c>
      <c r="L21" s="241" t="s">
        <v>22</v>
      </c>
      <c r="M21" s="14"/>
      <c r="N21" s="244" t="s">
        <v>185</v>
      </c>
      <c r="O21" s="242">
        <v>451</v>
      </c>
      <c r="P21" s="242">
        <v>985</v>
      </c>
      <c r="Q21" s="242">
        <v>1436</v>
      </c>
    </row>
    <row r="22" spans="1:19" s="3" customFormat="1">
      <c r="A22" s="38"/>
      <c r="B22" s="46" t="s">
        <v>6</v>
      </c>
      <c r="C22" s="54">
        <v>0</v>
      </c>
      <c r="D22" s="54">
        <v>1</v>
      </c>
      <c r="E22" s="40">
        <f t="shared" si="1"/>
        <v>1</v>
      </c>
      <c r="F22" s="250"/>
      <c r="G22" s="250"/>
      <c r="H22" s="235"/>
      <c r="I22" s="238"/>
      <c r="J22" s="239"/>
      <c r="K22" s="239"/>
      <c r="L22" s="241"/>
      <c r="M22" s="14"/>
      <c r="N22" s="244"/>
      <c r="O22" s="242"/>
      <c r="P22" s="242"/>
      <c r="Q22" s="242"/>
    </row>
    <row r="23" spans="1:19" s="3" customFormat="1">
      <c r="A23" s="38"/>
      <c r="B23" s="46" t="s">
        <v>7</v>
      </c>
      <c r="C23" s="54"/>
      <c r="D23" s="54"/>
      <c r="E23" s="40">
        <f t="shared" si="1"/>
        <v>0</v>
      </c>
      <c r="F23" s="250"/>
      <c r="G23" s="250"/>
      <c r="H23" s="235"/>
      <c r="I23" s="238"/>
      <c r="J23" s="239"/>
      <c r="K23" s="239"/>
      <c r="L23" s="241"/>
      <c r="M23" s="14"/>
      <c r="N23" s="244"/>
      <c r="O23" s="242"/>
      <c r="P23" s="242"/>
      <c r="Q23" s="242"/>
    </row>
    <row r="24" spans="1:19" s="3" customFormat="1">
      <c r="A24" s="38"/>
      <c r="B24" s="46" t="s">
        <v>8</v>
      </c>
      <c r="C24" s="54"/>
      <c r="D24" s="54"/>
      <c r="E24" s="40">
        <f t="shared" si="1"/>
        <v>0</v>
      </c>
      <c r="F24" s="250"/>
      <c r="G24" s="250"/>
      <c r="H24" s="235"/>
      <c r="I24" s="238"/>
      <c r="J24" s="239"/>
      <c r="K24" s="239"/>
      <c r="L24" s="241"/>
      <c r="M24" s="14"/>
      <c r="N24" s="244"/>
      <c r="O24" s="242"/>
      <c r="P24" s="242"/>
      <c r="Q24" s="242"/>
    </row>
    <row r="25" spans="1:19" s="3" customFormat="1">
      <c r="A25" s="38"/>
      <c r="B25" s="46" t="s">
        <v>9</v>
      </c>
      <c r="C25" s="54"/>
      <c r="D25" s="54"/>
      <c r="E25" s="40">
        <f t="shared" si="1"/>
        <v>0</v>
      </c>
      <c r="F25" s="250"/>
      <c r="G25" s="250"/>
      <c r="H25" s="235"/>
      <c r="I25" s="238"/>
      <c r="J25" s="239"/>
      <c r="K25" s="239"/>
      <c r="L25" s="241"/>
      <c r="M25" s="14"/>
      <c r="N25" s="244"/>
      <c r="O25" s="242"/>
      <c r="P25" s="242"/>
      <c r="Q25" s="242"/>
    </row>
    <row r="26" spans="1:19" s="3" customFormat="1">
      <c r="A26" s="38" t="s">
        <v>14</v>
      </c>
      <c r="B26" s="49" t="s">
        <v>15</v>
      </c>
      <c r="C26" s="40">
        <f>SUM(C22:C25)</f>
        <v>0</v>
      </c>
      <c r="D26" s="40">
        <f>SUM(D22:D25)</f>
        <v>1</v>
      </c>
      <c r="E26" s="40">
        <f t="shared" si="1"/>
        <v>1</v>
      </c>
      <c r="F26" s="250"/>
      <c r="G26" s="250"/>
      <c r="H26" s="235"/>
      <c r="I26" s="238"/>
      <c r="J26" s="239"/>
      <c r="K26" s="239"/>
      <c r="L26" s="241"/>
      <c r="M26" s="14"/>
      <c r="N26" s="244"/>
      <c r="O26" s="242"/>
      <c r="P26" s="242"/>
      <c r="Q26" s="242"/>
    </row>
    <row r="27" spans="1:19" s="3" customFormat="1">
      <c r="A27" s="38"/>
      <c r="B27" s="43" t="s">
        <v>16</v>
      </c>
      <c r="C27" s="51"/>
      <c r="D27" s="51"/>
      <c r="E27" s="40"/>
      <c r="F27" s="250"/>
      <c r="G27" s="250"/>
      <c r="H27" s="235"/>
      <c r="I27" s="238"/>
      <c r="J27" s="239"/>
      <c r="K27" s="239"/>
      <c r="L27" s="241"/>
      <c r="M27" s="14"/>
      <c r="N27" s="244"/>
      <c r="O27" s="242"/>
      <c r="P27" s="242"/>
      <c r="Q27" s="242"/>
    </row>
    <row r="28" spans="1:19" s="3" customFormat="1">
      <c r="A28" s="38"/>
      <c r="B28" s="46" t="s">
        <v>6</v>
      </c>
      <c r="C28" s="51">
        <v>214</v>
      </c>
      <c r="D28" s="51"/>
      <c r="E28" s="40">
        <f t="shared" si="1"/>
        <v>214</v>
      </c>
      <c r="F28" s="250"/>
      <c r="G28" s="250"/>
      <c r="H28" s="235"/>
      <c r="I28" s="238"/>
      <c r="J28" s="239"/>
      <c r="K28" s="239"/>
      <c r="L28" s="241"/>
      <c r="M28" s="14"/>
      <c r="N28" s="244"/>
      <c r="O28" s="242"/>
      <c r="P28" s="242"/>
      <c r="Q28" s="242"/>
    </row>
    <row r="29" spans="1:19" s="3" customFormat="1">
      <c r="A29" s="38"/>
      <c r="B29" s="46" t="s">
        <v>7</v>
      </c>
      <c r="C29" s="51"/>
      <c r="D29" s="51"/>
      <c r="E29" s="40">
        <f t="shared" si="1"/>
        <v>0</v>
      </c>
      <c r="F29" s="250"/>
      <c r="G29" s="250"/>
      <c r="H29" s="235"/>
      <c r="I29" s="238"/>
      <c r="J29" s="239"/>
      <c r="K29" s="239"/>
      <c r="L29" s="241"/>
      <c r="M29" s="14"/>
      <c r="N29" s="244"/>
      <c r="O29" s="242"/>
      <c r="P29" s="242"/>
      <c r="Q29" s="242"/>
    </row>
    <row r="30" spans="1:19" s="3" customFormat="1">
      <c r="A30" s="38"/>
      <c r="B30" s="46" t="s">
        <v>8</v>
      </c>
      <c r="C30" s="51"/>
      <c r="D30" s="51"/>
      <c r="E30" s="40">
        <f t="shared" si="1"/>
        <v>0</v>
      </c>
      <c r="F30" s="250"/>
      <c r="G30" s="250"/>
      <c r="H30" s="235"/>
      <c r="I30" s="238"/>
      <c r="J30" s="239"/>
      <c r="K30" s="239"/>
      <c r="L30" s="241"/>
      <c r="M30" s="14"/>
      <c r="N30" s="244"/>
      <c r="O30" s="242"/>
      <c r="P30" s="242"/>
      <c r="Q30" s="242"/>
    </row>
    <row r="31" spans="1:19" s="3" customFormat="1">
      <c r="A31" s="38"/>
      <c r="B31" s="46" t="s">
        <v>9</v>
      </c>
      <c r="C31" s="51"/>
      <c r="D31" s="51"/>
      <c r="E31" s="40">
        <f t="shared" si="1"/>
        <v>0</v>
      </c>
      <c r="F31" s="250"/>
      <c r="G31" s="250"/>
      <c r="H31" s="235"/>
      <c r="I31" s="238"/>
      <c r="J31" s="239"/>
      <c r="K31" s="239"/>
      <c r="L31" s="241"/>
      <c r="M31" s="14"/>
      <c r="N31" s="244"/>
      <c r="O31" s="242"/>
      <c r="P31" s="242"/>
      <c r="Q31" s="242"/>
    </row>
    <row r="32" spans="1:19" s="3" customFormat="1">
      <c r="A32" s="38" t="s">
        <v>17</v>
      </c>
      <c r="B32" s="49" t="s">
        <v>18</v>
      </c>
      <c r="C32" s="40">
        <f>SUM(C28:C31)</f>
        <v>214</v>
      </c>
      <c r="D32" s="40">
        <f>SUM(D28:D31)</f>
        <v>0</v>
      </c>
      <c r="E32" s="40">
        <f t="shared" si="1"/>
        <v>214</v>
      </c>
      <c r="F32" s="250"/>
      <c r="G32" s="250"/>
      <c r="H32" s="235"/>
      <c r="I32" s="238"/>
      <c r="J32" s="239"/>
      <c r="K32" s="239"/>
      <c r="L32" s="241"/>
      <c r="M32" s="14"/>
      <c r="N32" s="244"/>
      <c r="O32" s="242"/>
      <c r="P32" s="242"/>
      <c r="Q32" s="242"/>
    </row>
    <row r="33" spans="1:19" s="3" customFormat="1">
      <c r="A33" s="38" t="s">
        <v>19</v>
      </c>
      <c r="B33" s="55" t="s">
        <v>54</v>
      </c>
      <c r="C33" s="37">
        <f>C14+C20+C26+C32</f>
        <v>1867</v>
      </c>
      <c r="D33" s="37">
        <f>D14+D20+D26+D32</f>
        <v>2691</v>
      </c>
      <c r="E33" s="40">
        <f t="shared" si="1"/>
        <v>4558</v>
      </c>
      <c r="F33" s="250"/>
      <c r="G33" s="250"/>
      <c r="H33" s="235"/>
      <c r="I33" s="238"/>
      <c r="J33" s="239"/>
      <c r="K33" s="239"/>
      <c r="L33" s="241"/>
      <c r="M33" s="14"/>
      <c r="N33" s="244"/>
      <c r="O33" s="242"/>
      <c r="P33" s="242"/>
      <c r="Q33" s="242"/>
    </row>
    <row r="34" spans="1:19" s="3" customFormat="1">
      <c r="A34" s="56" t="s">
        <v>20</v>
      </c>
      <c r="B34" s="57" t="s">
        <v>21</v>
      </c>
      <c r="C34" s="58">
        <v>171</v>
      </c>
      <c r="D34" s="58">
        <v>97</v>
      </c>
      <c r="E34" s="40">
        <f t="shared" si="1"/>
        <v>268</v>
      </c>
      <c r="F34" s="250"/>
      <c r="G34" s="250"/>
      <c r="H34" s="235"/>
      <c r="I34" s="238"/>
      <c r="J34" s="239"/>
      <c r="K34" s="239"/>
      <c r="L34" s="241"/>
      <c r="M34" s="14"/>
      <c r="N34" s="244"/>
      <c r="O34" s="242"/>
      <c r="P34" s="242"/>
      <c r="Q34" s="242"/>
    </row>
    <row r="35" spans="1:19" s="3" customFormat="1">
      <c r="A35" s="38" t="s">
        <v>22</v>
      </c>
      <c r="B35" s="36" t="s">
        <v>23</v>
      </c>
      <c r="C35" s="37">
        <f>C33-C34</f>
        <v>1696</v>
      </c>
      <c r="D35" s="37">
        <f>D33-D34</f>
        <v>2594</v>
      </c>
      <c r="E35" s="40">
        <f t="shared" si="1"/>
        <v>4290</v>
      </c>
      <c r="F35" s="250"/>
      <c r="G35" s="250"/>
      <c r="H35" s="235"/>
      <c r="I35" s="238"/>
      <c r="J35" s="239"/>
      <c r="K35" s="239"/>
      <c r="L35" s="241"/>
      <c r="M35" s="14"/>
      <c r="N35" s="244"/>
      <c r="O35" s="242"/>
      <c r="P35" s="242"/>
      <c r="Q35" s="242"/>
    </row>
    <row r="36" spans="1:19" s="3" customFormat="1" ht="13.8" thickBot="1">
      <c r="A36" s="62"/>
      <c r="B36" s="63"/>
      <c r="C36" s="51"/>
      <c r="D36" s="51"/>
      <c r="E36" s="40"/>
      <c r="F36" s="250"/>
      <c r="G36" s="250"/>
      <c r="H36" s="235"/>
      <c r="I36" s="238"/>
      <c r="J36" s="239"/>
      <c r="K36" s="239"/>
      <c r="L36" s="241"/>
      <c r="M36" s="14"/>
      <c r="N36" s="244"/>
      <c r="O36" s="242"/>
      <c r="P36" s="242"/>
      <c r="Q36" s="242"/>
    </row>
    <row r="37" spans="1:19" s="3" customFormat="1" ht="13.8" thickTop="1">
      <c r="A37" s="64"/>
      <c r="B37" s="65"/>
      <c r="C37" s="51"/>
      <c r="D37" s="51"/>
      <c r="E37" s="40"/>
      <c r="F37" s="250"/>
      <c r="G37" s="250"/>
      <c r="H37" s="235"/>
      <c r="I37" s="238"/>
      <c r="J37" s="239"/>
      <c r="K37" s="239"/>
      <c r="L37" s="241"/>
      <c r="M37" s="14"/>
      <c r="N37" s="244"/>
      <c r="O37" s="242"/>
      <c r="P37" s="242"/>
      <c r="Q37" s="242"/>
    </row>
    <row r="38" spans="1:19" s="3" customFormat="1">
      <c r="A38" s="38"/>
      <c r="B38" s="36" t="s">
        <v>24</v>
      </c>
      <c r="C38" s="51"/>
      <c r="D38" s="51"/>
      <c r="E38" s="40"/>
      <c r="F38" s="250"/>
      <c r="G38" s="250"/>
      <c r="H38" s="235"/>
      <c r="I38" s="238"/>
      <c r="J38" s="239"/>
      <c r="K38" s="239"/>
      <c r="L38" s="241"/>
      <c r="M38" s="14"/>
      <c r="N38" s="244"/>
      <c r="O38" s="242"/>
      <c r="P38" s="242"/>
      <c r="Q38" s="242"/>
    </row>
    <row r="39" spans="1:19" s="3" customFormat="1">
      <c r="A39" s="38"/>
      <c r="B39" s="46" t="s">
        <v>6</v>
      </c>
      <c r="C39" s="66">
        <v>516</v>
      </c>
      <c r="D39" s="66">
        <v>518</v>
      </c>
      <c r="E39" s="40">
        <f t="shared" si="1"/>
        <v>1034</v>
      </c>
      <c r="F39" s="250"/>
      <c r="G39" s="250"/>
      <c r="H39" s="235"/>
      <c r="I39" s="238"/>
      <c r="J39" s="239"/>
      <c r="K39" s="239"/>
      <c r="L39" s="241"/>
      <c r="M39" s="14"/>
      <c r="N39" s="244"/>
      <c r="O39" s="242"/>
      <c r="P39" s="242"/>
      <c r="Q39" s="242"/>
    </row>
    <row r="40" spans="1:19" s="3" customFormat="1">
      <c r="A40" s="38"/>
      <c r="B40" s="46" t="s">
        <v>7</v>
      </c>
      <c r="C40" s="66"/>
      <c r="D40" s="66"/>
      <c r="E40" s="40">
        <f t="shared" si="1"/>
        <v>0</v>
      </c>
      <c r="F40" s="250">
        <f t="shared" si="2"/>
        <v>516</v>
      </c>
      <c r="G40" s="250">
        <f t="shared" si="3"/>
        <v>518</v>
      </c>
      <c r="H40" s="237" t="s">
        <v>115</v>
      </c>
      <c r="I40" s="238">
        <v>236</v>
      </c>
      <c r="J40" s="239">
        <v>222</v>
      </c>
      <c r="K40" s="239">
        <v>458</v>
      </c>
      <c r="L40" s="14"/>
      <c r="M40" s="241" t="s">
        <v>115</v>
      </c>
      <c r="N40" s="166"/>
      <c r="O40" s="242">
        <v>137</v>
      </c>
      <c r="P40" s="242">
        <v>137</v>
      </c>
      <c r="Q40" s="242">
        <v>274</v>
      </c>
      <c r="R40" s="246">
        <v>143</v>
      </c>
      <c r="S40" s="247">
        <v>159</v>
      </c>
    </row>
    <row r="41" spans="1:19" s="3" customFormat="1">
      <c r="A41" s="38"/>
      <c r="B41" s="46" t="s">
        <v>8</v>
      </c>
      <c r="C41" s="66"/>
      <c r="D41" s="66"/>
      <c r="E41" s="40">
        <f t="shared" si="1"/>
        <v>0</v>
      </c>
      <c r="F41" s="250">
        <f t="shared" si="2"/>
        <v>87</v>
      </c>
      <c r="G41" s="250">
        <f t="shared" si="3"/>
        <v>375</v>
      </c>
      <c r="H41" s="237" t="s">
        <v>116</v>
      </c>
      <c r="I41" s="238">
        <v>43</v>
      </c>
      <c r="J41" s="239">
        <v>284</v>
      </c>
      <c r="K41" s="239">
        <v>327</v>
      </c>
      <c r="L41" s="14"/>
      <c r="M41" s="14"/>
      <c r="N41" s="244" t="s">
        <v>116</v>
      </c>
      <c r="O41" s="242">
        <v>28</v>
      </c>
      <c r="P41" s="242">
        <v>33</v>
      </c>
      <c r="Q41" s="242">
        <v>61</v>
      </c>
      <c r="R41" s="247">
        <v>16</v>
      </c>
      <c r="S41" s="247">
        <v>58</v>
      </c>
    </row>
    <row r="42" spans="1:19" s="3" customFormat="1">
      <c r="A42" s="38"/>
      <c r="B42" s="46" t="s">
        <v>9</v>
      </c>
      <c r="C42" s="66"/>
      <c r="D42" s="66"/>
      <c r="E42" s="40">
        <f t="shared" si="1"/>
        <v>0</v>
      </c>
      <c r="F42" s="250">
        <f t="shared" si="2"/>
        <v>3</v>
      </c>
      <c r="G42" s="250">
        <f t="shared" si="3"/>
        <v>95</v>
      </c>
      <c r="H42" s="237" t="s">
        <v>117</v>
      </c>
      <c r="I42" s="238">
        <v>0</v>
      </c>
      <c r="J42" s="239">
        <v>24</v>
      </c>
      <c r="K42" s="239">
        <v>24</v>
      </c>
      <c r="L42" s="241" t="s">
        <v>29</v>
      </c>
      <c r="M42" s="14"/>
      <c r="N42" s="244" t="s">
        <v>117</v>
      </c>
      <c r="O42" s="242">
        <v>1</v>
      </c>
      <c r="P42" s="242">
        <v>34</v>
      </c>
      <c r="Q42" s="242">
        <v>35</v>
      </c>
      <c r="R42" s="247">
        <v>2</v>
      </c>
      <c r="S42" s="247">
        <v>37</v>
      </c>
    </row>
    <row r="43" spans="1:19" s="3" customFormat="1">
      <c r="A43" s="38" t="s">
        <v>25</v>
      </c>
      <c r="B43" s="49" t="s">
        <v>26</v>
      </c>
      <c r="C43" s="37">
        <f>SUM(C39:C42)</f>
        <v>516</v>
      </c>
      <c r="D43" s="37">
        <f>SUM(D39:D42)</f>
        <v>518</v>
      </c>
      <c r="E43" s="40">
        <f t="shared" si="1"/>
        <v>1034</v>
      </c>
      <c r="F43" s="250"/>
      <c r="G43" s="250"/>
      <c r="H43" s="237"/>
      <c r="I43" s="238"/>
      <c r="J43" s="239"/>
      <c r="K43" s="239"/>
      <c r="L43" s="241"/>
      <c r="M43" s="14"/>
      <c r="N43" s="244"/>
      <c r="O43" s="242"/>
      <c r="P43" s="242"/>
      <c r="Q43" s="242"/>
      <c r="R43" s="247"/>
      <c r="S43" s="247"/>
    </row>
    <row r="44" spans="1:19" s="3" customFormat="1">
      <c r="A44" s="38"/>
      <c r="B44" s="36"/>
      <c r="C44" s="51"/>
      <c r="D44" s="51"/>
      <c r="E44" s="40"/>
      <c r="F44" s="250"/>
      <c r="G44" s="250"/>
      <c r="H44" s="237"/>
      <c r="I44" s="238"/>
      <c r="J44" s="239"/>
      <c r="K44" s="239"/>
      <c r="L44" s="241"/>
      <c r="M44" s="14"/>
      <c r="N44" s="244"/>
      <c r="O44" s="242"/>
      <c r="P44" s="242"/>
      <c r="Q44" s="242"/>
      <c r="R44" s="247"/>
      <c r="S44" s="247"/>
    </row>
    <row r="45" spans="1:19" s="3" customFormat="1">
      <c r="A45" s="38"/>
      <c r="B45" s="36" t="s">
        <v>60</v>
      </c>
      <c r="C45" s="51"/>
      <c r="D45" s="51"/>
      <c r="E45" s="40"/>
      <c r="F45" s="250"/>
      <c r="G45" s="250"/>
      <c r="H45" s="237"/>
      <c r="I45" s="238"/>
      <c r="J45" s="239"/>
      <c r="K45" s="239"/>
      <c r="L45" s="241"/>
      <c r="M45" s="14"/>
      <c r="N45" s="244"/>
      <c r="O45" s="242"/>
      <c r="P45" s="242"/>
      <c r="Q45" s="242"/>
      <c r="R45" s="247"/>
      <c r="S45" s="247"/>
    </row>
    <row r="46" spans="1:19" s="3" customFormat="1">
      <c r="A46" s="38"/>
      <c r="B46" s="46" t="s">
        <v>6</v>
      </c>
      <c r="C46" s="67">
        <v>87</v>
      </c>
      <c r="D46" s="67">
        <v>375</v>
      </c>
      <c r="E46" s="40">
        <f t="shared" si="1"/>
        <v>462</v>
      </c>
      <c r="F46" s="250"/>
      <c r="G46" s="250"/>
      <c r="H46" s="237"/>
      <c r="I46" s="238"/>
      <c r="J46" s="239"/>
      <c r="K46" s="239"/>
      <c r="L46" s="241"/>
      <c r="M46" s="14"/>
      <c r="N46" s="244"/>
      <c r="O46" s="242"/>
      <c r="P46" s="242"/>
      <c r="Q46" s="242"/>
      <c r="R46" s="247"/>
      <c r="S46" s="247"/>
    </row>
    <row r="47" spans="1:19" s="3" customFormat="1">
      <c r="A47" s="38"/>
      <c r="B47" s="46" t="s">
        <v>7</v>
      </c>
      <c r="C47" s="67"/>
      <c r="D47" s="67"/>
      <c r="E47" s="40">
        <f t="shared" si="1"/>
        <v>0</v>
      </c>
      <c r="F47" s="250"/>
      <c r="G47" s="250"/>
      <c r="H47" s="237"/>
      <c r="I47" s="238"/>
      <c r="J47" s="239"/>
      <c r="K47" s="239"/>
      <c r="L47" s="241"/>
      <c r="M47" s="14"/>
      <c r="N47" s="244"/>
      <c r="O47" s="242"/>
      <c r="P47" s="242"/>
      <c r="Q47" s="242"/>
      <c r="R47" s="247"/>
      <c r="S47" s="247"/>
    </row>
    <row r="48" spans="1:19" s="3" customFormat="1">
      <c r="A48" s="38"/>
      <c r="B48" s="46" t="s">
        <v>8</v>
      </c>
      <c r="C48" s="67"/>
      <c r="D48" s="67"/>
      <c r="E48" s="40">
        <f t="shared" si="1"/>
        <v>0</v>
      </c>
      <c r="F48" s="250"/>
      <c r="G48" s="250"/>
      <c r="H48" s="237"/>
      <c r="I48" s="238"/>
      <c r="J48" s="239"/>
      <c r="K48" s="239"/>
      <c r="L48" s="241"/>
      <c r="M48" s="14"/>
      <c r="N48" s="244"/>
      <c r="O48" s="242"/>
      <c r="P48" s="242"/>
      <c r="Q48" s="242"/>
      <c r="R48" s="247"/>
      <c r="S48" s="247"/>
    </row>
    <row r="49" spans="1:19" s="3" customFormat="1">
      <c r="A49" s="38"/>
      <c r="B49" s="46" t="s">
        <v>9</v>
      </c>
      <c r="C49" s="67"/>
      <c r="D49" s="67"/>
      <c r="E49" s="40">
        <f t="shared" si="1"/>
        <v>0</v>
      </c>
      <c r="F49" s="250"/>
      <c r="G49" s="250"/>
      <c r="H49" s="237"/>
      <c r="I49" s="238"/>
      <c r="J49" s="239"/>
      <c r="K49" s="239"/>
      <c r="L49" s="241"/>
      <c r="M49" s="14"/>
      <c r="N49" s="244"/>
      <c r="O49" s="242"/>
      <c r="P49" s="242"/>
      <c r="Q49" s="242"/>
      <c r="R49" s="247"/>
      <c r="S49" s="247"/>
    </row>
    <row r="50" spans="1:19" s="3" customFormat="1">
      <c r="A50" s="38" t="s">
        <v>27</v>
      </c>
      <c r="B50" s="36" t="s">
        <v>28</v>
      </c>
      <c r="C50" s="37">
        <f>SUM(C46:C49)</f>
        <v>87</v>
      </c>
      <c r="D50" s="37">
        <f>SUM(D46:D49)</f>
        <v>375</v>
      </c>
      <c r="E50" s="40">
        <f t="shared" si="1"/>
        <v>462</v>
      </c>
      <c r="F50" s="250"/>
      <c r="G50" s="250"/>
      <c r="H50" s="237"/>
      <c r="I50" s="238"/>
      <c r="J50" s="239"/>
      <c r="K50" s="239"/>
      <c r="L50" s="241"/>
      <c r="M50" s="14"/>
      <c r="N50" s="244"/>
      <c r="O50" s="242"/>
      <c r="P50" s="242"/>
      <c r="Q50" s="242"/>
      <c r="R50" s="247"/>
      <c r="S50" s="247"/>
    </row>
    <row r="51" spans="1:19" s="3" customFormat="1">
      <c r="A51" s="38"/>
      <c r="B51" s="36"/>
      <c r="C51" s="51"/>
      <c r="D51" s="51"/>
      <c r="E51" s="40"/>
      <c r="F51" s="250">
        <f t="shared" si="2"/>
        <v>524</v>
      </c>
      <c r="G51" s="250">
        <f t="shared" si="3"/>
        <v>33</v>
      </c>
      <c r="H51" s="237" t="s">
        <v>31</v>
      </c>
      <c r="I51" s="238">
        <v>259</v>
      </c>
      <c r="J51" s="239">
        <v>17</v>
      </c>
      <c r="K51" s="239">
        <v>276</v>
      </c>
      <c r="L51" s="241" t="s">
        <v>176</v>
      </c>
      <c r="M51" s="14"/>
      <c r="N51" s="244" t="s">
        <v>31</v>
      </c>
      <c r="O51" s="242">
        <v>145</v>
      </c>
      <c r="P51" s="242">
        <v>10</v>
      </c>
      <c r="Q51" s="242">
        <v>155</v>
      </c>
      <c r="R51" s="247">
        <v>120</v>
      </c>
      <c r="S51" s="247">
        <v>6</v>
      </c>
    </row>
    <row r="52" spans="1:19" s="3" customFormat="1">
      <c r="A52" s="38"/>
      <c r="B52" s="36" t="s">
        <v>61</v>
      </c>
      <c r="C52" s="51"/>
      <c r="D52" s="51"/>
      <c r="E52" s="40"/>
      <c r="F52" s="250">
        <f t="shared" si="2"/>
        <v>0</v>
      </c>
      <c r="G52" s="250">
        <f t="shared" si="3"/>
        <v>0</v>
      </c>
      <c r="H52" s="235" t="s">
        <v>118</v>
      </c>
      <c r="I52" s="17"/>
      <c r="J52" s="14"/>
      <c r="K52" s="14"/>
      <c r="L52" s="14"/>
      <c r="M52" s="241" t="s">
        <v>118</v>
      </c>
      <c r="N52" s="166"/>
      <c r="O52" s="14"/>
      <c r="P52" s="14"/>
      <c r="Q52" s="14"/>
    </row>
    <row r="53" spans="1:19" s="3" customFormat="1">
      <c r="A53" s="38"/>
      <c r="B53" s="46" t="s">
        <v>6</v>
      </c>
      <c r="C53" s="73">
        <v>3</v>
      </c>
      <c r="D53" s="73">
        <v>95</v>
      </c>
      <c r="E53" s="40">
        <f t="shared" si="1"/>
        <v>98</v>
      </c>
      <c r="F53" s="250">
        <f t="shared" si="2"/>
        <v>17</v>
      </c>
      <c r="G53" s="250">
        <f t="shared" si="3"/>
        <v>203</v>
      </c>
      <c r="H53" s="237" t="s">
        <v>119</v>
      </c>
      <c r="I53" s="238">
        <v>8</v>
      </c>
      <c r="J53" s="239">
        <v>108</v>
      </c>
      <c r="K53" s="239">
        <v>116</v>
      </c>
      <c r="L53" s="241" t="s">
        <v>33</v>
      </c>
      <c r="M53" s="14"/>
      <c r="N53" s="244" t="s">
        <v>119</v>
      </c>
      <c r="O53" s="242">
        <v>7</v>
      </c>
      <c r="P53" s="242">
        <v>85</v>
      </c>
      <c r="Q53" s="242">
        <v>92</v>
      </c>
      <c r="R53" s="247">
        <v>2</v>
      </c>
      <c r="S53" s="247">
        <v>10</v>
      </c>
    </row>
    <row r="54" spans="1:19" s="3" customFormat="1">
      <c r="A54" s="38"/>
      <c r="B54" s="46" t="s">
        <v>7</v>
      </c>
      <c r="C54" s="51"/>
      <c r="D54" s="51"/>
      <c r="E54" s="40">
        <f t="shared" si="1"/>
        <v>0</v>
      </c>
      <c r="F54" s="250">
        <f t="shared" si="2"/>
        <v>82</v>
      </c>
      <c r="G54" s="250">
        <f t="shared" si="3"/>
        <v>1089</v>
      </c>
      <c r="H54" s="237" t="s">
        <v>120</v>
      </c>
      <c r="I54" s="238">
        <v>45</v>
      </c>
      <c r="J54" s="239">
        <v>367</v>
      </c>
      <c r="K54" s="239">
        <v>412</v>
      </c>
      <c r="L54" s="241" t="s">
        <v>35</v>
      </c>
      <c r="M54" s="14"/>
      <c r="N54" s="244" t="s">
        <v>120</v>
      </c>
      <c r="O54" s="242">
        <v>18</v>
      </c>
      <c r="P54" s="242">
        <v>557</v>
      </c>
      <c r="Q54" s="242">
        <v>575</v>
      </c>
      <c r="R54" s="247">
        <v>19</v>
      </c>
      <c r="S54" s="247">
        <v>165</v>
      </c>
    </row>
    <row r="55" spans="1:19" s="3" customFormat="1">
      <c r="A55" s="38"/>
      <c r="B55" s="46" t="s">
        <v>8</v>
      </c>
      <c r="C55" s="51"/>
      <c r="D55" s="51"/>
      <c r="E55" s="40">
        <f t="shared" si="1"/>
        <v>0</v>
      </c>
      <c r="F55" s="250">
        <f t="shared" si="2"/>
        <v>0</v>
      </c>
      <c r="G55" s="250">
        <f t="shared" si="3"/>
        <v>0</v>
      </c>
      <c r="H55" s="237" t="s">
        <v>121</v>
      </c>
      <c r="I55" s="17"/>
      <c r="J55" s="14"/>
      <c r="K55" s="14"/>
      <c r="L55" s="14"/>
      <c r="M55" s="241" t="s">
        <v>121</v>
      </c>
      <c r="N55" s="166"/>
      <c r="O55" s="14"/>
      <c r="P55" s="14"/>
      <c r="Q55" s="14"/>
    </row>
    <row r="56" spans="1:19" s="3" customFormat="1">
      <c r="A56" s="38"/>
      <c r="B56" s="46" t="s">
        <v>9</v>
      </c>
      <c r="C56" s="75"/>
      <c r="D56" s="75"/>
      <c r="E56" s="40">
        <f t="shared" si="1"/>
        <v>0</v>
      </c>
      <c r="F56" s="250">
        <f t="shared" si="2"/>
        <v>60</v>
      </c>
      <c r="G56" s="250">
        <f t="shared" si="3"/>
        <v>51</v>
      </c>
      <c r="H56" s="237" t="s">
        <v>177</v>
      </c>
      <c r="I56" s="238">
        <v>27</v>
      </c>
      <c r="J56" s="239">
        <v>12</v>
      </c>
      <c r="K56" s="239">
        <v>39</v>
      </c>
      <c r="L56" s="241" t="s">
        <v>37</v>
      </c>
      <c r="M56" s="14"/>
      <c r="N56" s="244" t="s">
        <v>177</v>
      </c>
      <c r="O56" s="242">
        <v>19</v>
      </c>
      <c r="P56" s="242">
        <v>25</v>
      </c>
      <c r="Q56" s="242">
        <v>44</v>
      </c>
      <c r="R56" s="247">
        <v>14</v>
      </c>
      <c r="S56" s="247">
        <v>14</v>
      </c>
    </row>
    <row r="57" spans="1:19" s="3" customFormat="1">
      <c r="A57" s="38" t="s">
        <v>29</v>
      </c>
      <c r="B57" s="36" t="s">
        <v>30</v>
      </c>
      <c r="C57" s="37">
        <f>SUM(C53:C56)</f>
        <v>3</v>
      </c>
      <c r="D57" s="37">
        <f>SUM(D53:D56)</f>
        <v>95</v>
      </c>
      <c r="E57" s="40">
        <f t="shared" si="1"/>
        <v>98</v>
      </c>
      <c r="F57" s="250">
        <f t="shared" si="2"/>
        <v>0</v>
      </c>
      <c r="G57" s="250">
        <f t="shared" si="3"/>
        <v>0</v>
      </c>
      <c r="H57" s="237" t="s">
        <v>121</v>
      </c>
      <c r="I57" s="17"/>
      <c r="J57" s="14"/>
      <c r="K57" s="14"/>
      <c r="L57" s="14"/>
      <c r="M57" s="241" t="s">
        <v>121</v>
      </c>
      <c r="N57" s="166"/>
      <c r="O57" s="14"/>
      <c r="P57" s="14"/>
      <c r="Q57" s="14"/>
    </row>
    <row r="58" spans="1:19" s="3" customFormat="1">
      <c r="A58" s="38"/>
      <c r="B58" s="36"/>
      <c r="C58" s="51"/>
      <c r="D58" s="51"/>
      <c r="E58" s="40"/>
      <c r="F58" s="250">
        <f t="shared" si="2"/>
        <v>560</v>
      </c>
      <c r="G58" s="250">
        <f t="shared" si="3"/>
        <v>480</v>
      </c>
      <c r="H58" s="237" t="s">
        <v>178</v>
      </c>
      <c r="I58" s="238">
        <v>294</v>
      </c>
      <c r="J58" s="239">
        <v>237</v>
      </c>
      <c r="K58" s="239">
        <v>531</v>
      </c>
      <c r="L58" s="241" t="s">
        <v>39</v>
      </c>
      <c r="M58" s="14"/>
      <c r="N58" s="244" t="s">
        <v>178</v>
      </c>
      <c r="O58" s="242">
        <v>142</v>
      </c>
      <c r="P58" s="242">
        <v>143</v>
      </c>
      <c r="Q58" s="242">
        <v>285</v>
      </c>
      <c r="R58" s="247">
        <v>124</v>
      </c>
      <c r="S58" s="247">
        <v>100</v>
      </c>
    </row>
    <row r="59" spans="1:19" s="3" customFormat="1">
      <c r="A59" s="76" t="s">
        <v>72</v>
      </c>
      <c r="B59" s="36" t="s">
        <v>31</v>
      </c>
      <c r="C59" s="77">
        <v>524</v>
      </c>
      <c r="D59" s="77">
        <v>33</v>
      </c>
      <c r="E59" s="40">
        <f t="shared" si="1"/>
        <v>557</v>
      </c>
      <c r="F59" s="250">
        <f t="shared" si="2"/>
        <v>0</v>
      </c>
      <c r="G59" s="250">
        <f t="shared" si="3"/>
        <v>0</v>
      </c>
      <c r="H59" s="237" t="s">
        <v>121</v>
      </c>
      <c r="I59" s="17"/>
      <c r="J59" s="14"/>
      <c r="K59" s="14"/>
      <c r="L59" s="14"/>
      <c r="M59" s="241" t="s">
        <v>121</v>
      </c>
      <c r="N59" s="166"/>
      <c r="O59" s="14"/>
      <c r="P59" s="14"/>
      <c r="Q59" s="14"/>
    </row>
    <row r="60" spans="1:19" s="3" customFormat="1">
      <c r="A60" s="76" t="s">
        <v>73</v>
      </c>
      <c r="B60" s="78" t="s">
        <v>71</v>
      </c>
      <c r="C60" s="79"/>
      <c r="D60" s="79"/>
      <c r="E60" s="40">
        <f t="shared" si="1"/>
        <v>0</v>
      </c>
      <c r="F60" s="250">
        <f t="shared" si="2"/>
        <v>560</v>
      </c>
      <c r="G60" s="250">
        <f t="shared" si="3"/>
        <v>1534</v>
      </c>
      <c r="H60" s="17"/>
      <c r="I60" s="238">
        <v>374</v>
      </c>
      <c r="J60" s="239">
        <v>724</v>
      </c>
      <c r="K60" s="239">
        <v>1098</v>
      </c>
      <c r="L60" s="242">
        <v>0</v>
      </c>
      <c r="M60" s="241" t="s">
        <v>186</v>
      </c>
      <c r="N60" s="244" t="s">
        <v>187</v>
      </c>
      <c r="O60" s="242">
        <v>186</v>
      </c>
      <c r="P60" s="242">
        <v>810</v>
      </c>
      <c r="Q60" s="242">
        <v>996</v>
      </c>
    </row>
    <row r="61" spans="1:19" s="3" customFormat="1">
      <c r="A61" s="38"/>
      <c r="B61" s="36" t="s">
        <v>32</v>
      </c>
      <c r="C61" s="51"/>
      <c r="D61" s="51"/>
      <c r="E61" s="40"/>
      <c r="F61" s="250">
        <f t="shared" si="2"/>
        <v>174</v>
      </c>
      <c r="G61" s="250">
        <f t="shared" si="3"/>
        <v>96</v>
      </c>
      <c r="H61" s="237" t="s">
        <v>113</v>
      </c>
      <c r="I61" s="238">
        <v>79</v>
      </c>
      <c r="J61" s="239">
        <v>40</v>
      </c>
      <c r="K61" s="239">
        <v>119</v>
      </c>
      <c r="L61" s="241" t="s">
        <v>42</v>
      </c>
      <c r="M61" s="14"/>
      <c r="N61" s="244" t="s">
        <v>113</v>
      </c>
      <c r="O61" s="242">
        <v>54</v>
      </c>
      <c r="P61" s="242">
        <v>34</v>
      </c>
      <c r="Q61" s="242">
        <v>88</v>
      </c>
      <c r="R61" s="246">
        <v>41</v>
      </c>
      <c r="S61" s="247">
        <v>22</v>
      </c>
    </row>
    <row r="62" spans="1:19" s="3" customFormat="1">
      <c r="A62" s="38" t="s">
        <v>33</v>
      </c>
      <c r="B62" s="80" t="s">
        <v>34</v>
      </c>
      <c r="C62" s="81">
        <v>17</v>
      </c>
      <c r="D62" s="81">
        <v>203</v>
      </c>
      <c r="E62" s="40">
        <f t="shared" si="1"/>
        <v>220</v>
      </c>
      <c r="F62" s="250">
        <f t="shared" si="2"/>
        <v>427</v>
      </c>
      <c r="G62" s="250">
        <f t="shared" si="3"/>
        <v>1460</v>
      </c>
      <c r="H62" s="235" t="s">
        <v>179</v>
      </c>
      <c r="I62" s="238">
        <v>295</v>
      </c>
      <c r="J62" s="239">
        <v>684</v>
      </c>
      <c r="K62" s="239">
        <v>979</v>
      </c>
      <c r="L62" s="241" t="s">
        <v>43</v>
      </c>
      <c r="M62" s="14"/>
      <c r="N62" s="244" t="s">
        <v>188</v>
      </c>
      <c r="O62" s="242">
        <v>132</v>
      </c>
      <c r="P62" s="242">
        <v>776</v>
      </c>
      <c r="Q62" s="242">
        <v>908</v>
      </c>
    </row>
    <row r="63" spans="1:19" s="3" customFormat="1">
      <c r="A63" s="38" t="s">
        <v>35</v>
      </c>
      <c r="B63" s="80" t="s">
        <v>36</v>
      </c>
      <c r="C63" s="81">
        <v>82</v>
      </c>
      <c r="D63" s="81">
        <v>1089</v>
      </c>
      <c r="E63" s="40">
        <f t="shared" si="1"/>
        <v>1171</v>
      </c>
      <c r="F63" s="250">
        <f t="shared" si="2"/>
        <v>1276</v>
      </c>
      <c r="G63" s="250">
        <f t="shared" si="3"/>
        <v>2221</v>
      </c>
      <c r="H63" s="237" t="s">
        <v>125</v>
      </c>
      <c r="I63" s="238">
        <v>833</v>
      </c>
      <c r="J63" s="239">
        <v>1231</v>
      </c>
      <c r="K63" s="239">
        <v>2064</v>
      </c>
      <c r="L63" s="241" t="s">
        <v>45</v>
      </c>
      <c r="M63" s="14"/>
      <c r="N63" s="244" t="s">
        <v>189</v>
      </c>
      <c r="O63" s="242">
        <v>443</v>
      </c>
      <c r="P63" s="242">
        <v>990</v>
      </c>
      <c r="Q63" s="242">
        <v>1433</v>
      </c>
    </row>
    <row r="64" spans="1:19" s="3" customFormat="1">
      <c r="A64" s="38" t="s">
        <v>37</v>
      </c>
      <c r="B64" s="80" t="s">
        <v>38</v>
      </c>
      <c r="C64" s="81">
        <v>60</v>
      </c>
      <c r="D64" s="81">
        <v>51</v>
      </c>
      <c r="E64" s="40">
        <f t="shared" si="1"/>
        <v>111</v>
      </c>
      <c r="F64" s="250">
        <f t="shared" si="2"/>
        <v>5</v>
      </c>
      <c r="G64" s="250">
        <f t="shared" si="3"/>
        <v>13</v>
      </c>
      <c r="H64" s="237" t="s">
        <v>48</v>
      </c>
      <c r="I64" s="238">
        <v>2</v>
      </c>
      <c r="J64" s="239">
        <v>3</v>
      </c>
      <c r="K64" s="239">
        <v>5</v>
      </c>
      <c r="L64" s="14"/>
      <c r="M64" s="14"/>
      <c r="N64" s="244" t="s">
        <v>48</v>
      </c>
      <c r="O64" s="242">
        <v>2</v>
      </c>
      <c r="P64" s="242">
        <v>6</v>
      </c>
      <c r="Q64" s="242">
        <v>8</v>
      </c>
      <c r="R64" s="246">
        <v>1</v>
      </c>
      <c r="S64" s="247">
        <v>4</v>
      </c>
    </row>
    <row r="65" spans="1:19" s="3" customFormat="1">
      <c r="A65" s="38" t="s">
        <v>39</v>
      </c>
      <c r="B65" s="80" t="s">
        <v>40</v>
      </c>
      <c r="C65" s="81">
        <v>560</v>
      </c>
      <c r="D65" s="81">
        <v>480</v>
      </c>
      <c r="E65" s="40">
        <f t="shared" si="1"/>
        <v>1040</v>
      </c>
      <c r="F65" s="250">
        <f t="shared" si="2"/>
        <v>1280</v>
      </c>
      <c r="G65" s="250">
        <f t="shared" si="3"/>
        <v>2230</v>
      </c>
      <c r="H65" s="235" t="s">
        <v>180</v>
      </c>
      <c r="I65" s="238">
        <v>835</v>
      </c>
      <c r="J65" s="239">
        <v>1234</v>
      </c>
      <c r="K65" s="239">
        <v>2069</v>
      </c>
      <c r="L65" s="243" t="s">
        <v>190</v>
      </c>
      <c r="M65" s="241" t="s">
        <v>128</v>
      </c>
      <c r="N65" s="166"/>
      <c r="O65" s="242">
        <v>445</v>
      </c>
      <c r="P65" s="242">
        <v>996</v>
      </c>
      <c r="Q65" s="242">
        <v>1441</v>
      </c>
    </row>
    <row r="66" spans="1:19" s="3" customFormat="1">
      <c r="A66" s="38" t="s">
        <v>41</v>
      </c>
      <c r="B66" s="55" t="s">
        <v>55</v>
      </c>
      <c r="C66" s="37">
        <f>SUM(C62:C65)</f>
        <v>719</v>
      </c>
      <c r="D66" s="37">
        <f>SUM(D62:D65)</f>
        <v>1823</v>
      </c>
      <c r="E66" s="40">
        <f t="shared" si="1"/>
        <v>2542</v>
      </c>
      <c r="F66" s="250">
        <v>27</v>
      </c>
      <c r="G66" s="250">
        <v>45</v>
      </c>
      <c r="H66" s="235" t="s">
        <v>181</v>
      </c>
      <c r="I66" s="238">
        <v>17</v>
      </c>
      <c r="J66" s="239">
        <v>79</v>
      </c>
      <c r="K66" s="239">
        <v>96</v>
      </c>
      <c r="L66" s="241" t="s">
        <v>51</v>
      </c>
      <c r="M66" s="14"/>
      <c r="N66" s="244" t="s">
        <v>191</v>
      </c>
      <c r="O66" s="242">
        <v>21</v>
      </c>
      <c r="P66" s="242">
        <v>67</v>
      </c>
      <c r="Q66" s="242">
        <v>88</v>
      </c>
      <c r="R66" s="246">
        <v>27</v>
      </c>
      <c r="S66" s="247">
        <v>45</v>
      </c>
    </row>
    <row r="67" spans="1:19" s="3" customFormat="1" ht="15.6">
      <c r="A67" s="56" t="s">
        <v>42</v>
      </c>
      <c r="B67" s="57" t="s">
        <v>21</v>
      </c>
      <c r="C67" s="58">
        <v>174</v>
      </c>
      <c r="D67" s="58">
        <v>96</v>
      </c>
      <c r="E67" s="40">
        <f t="shared" si="1"/>
        <v>270</v>
      </c>
      <c r="F67" s="169"/>
      <c r="G67" s="169"/>
      <c r="H67" s="41"/>
      <c r="I67" s="59"/>
      <c r="J67" s="41"/>
      <c r="N67" s="100"/>
    </row>
    <row r="68" spans="1:19" s="3" customFormat="1" ht="15.6">
      <c r="A68" s="38" t="s">
        <v>43</v>
      </c>
      <c r="B68" s="36" t="s">
        <v>44</v>
      </c>
      <c r="C68" s="37">
        <f>C66-C67</f>
        <v>545</v>
      </c>
      <c r="D68" s="37">
        <f>D66-D67</f>
        <v>1727</v>
      </c>
      <c r="E68" s="40">
        <f t="shared" si="1"/>
        <v>2272</v>
      </c>
      <c r="F68" s="169"/>
      <c r="G68" s="169"/>
      <c r="H68" s="60"/>
      <c r="I68" s="61"/>
      <c r="J68" s="60"/>
      <c r="N68" s="100"/>
    </row>
    <row r="69" spans="1:19" s="3" customFormat="1" ht="15.6">
      <c r="A69" s="38"/>
      <c r="B69" s="36"/>
      <c r="C69" s="51"/>
      <c r="D69" s="51"/>
      <c r="E69" s="40"/>
      <c r="F69" s="169"/>
      <c r="G69" s="169"/>
      <c r="H69" s="52"/>
      <c r="I69" s="29"/>
      <c r="J69" s="41"/>
      <c r="N69" s="100"/>
    </row>
    <row r="70" spans="1:19" s="3" customFormat="1">
      <c r="A70" s="38" t="s">
        <v>45</v>
      </c>
      <c r="B70" s="36" t="s">
        <v>46</v>
      </c>
      <c r="C70" s="50">
        <f>C43+C50+C57+C59+C60+C68</f>
        <v>1675</v>
      </c>
      <c r="D70" s="50">
        <f>D43+D50+D57+D59+D60+D68</f>
        <v>2748</v>
      </c>
      <c r="E70" s="40">
        <f t="shared" si="1"/>
        <v>4423</v>
      </c>
      <c r="F70" s="170"/>
      <c r="G70" s="170"/>
      <c r="H70" s="31"/>
      <c r="I70" s="31"/>
      <c r="J70" s="31"/>
      <c r="N70" s="100"/>
    </row>
    <row r="71" spans="1:19" s="3" customFormat="1" ht="15.6">
      <c r="A71" s="38"/>
      <c r="B71" s="84"/>
      <c r="C71" s="51"/>
      <c r="D71" s="51"/>
      <c r="E71" s="40"/>
      <c r="F71" s="169"/>
      <c r="G71" s="169"/>
      <c r="H71" s="29"/>
      <c r="I71" s="41"/>
      <c r="J71" s="41"/>
      <c r="N71" s="100"/>
    </row>
    <row r="72" spans="1:19" s="3" customFormat="1">
      <c r="A72" s="38" t="s">
        <v>47</v>
      </c>
      <c r="B72" s="36" t="s">
        <v>48</v>
      </c>
      <c r="C72" s="37">
        <v>5</v>
      </c>
      <c r="D72" s="37">
        <v>13</v>
      </c>
      <c r="E72" s="40">
        <f t="shared" si="1"/>
        <v>18</v>
      </c>
      <c r="F72" s="168"/>
      <c r="G72" s="168"/>
      <c r="H72" s="48"/>
      <c r="I72" s="48"/>
      <c r="J72" s="31"/>
      <c r="N72" s="100"/>
    </row>
    <row r="73" spans="1:19" s="3" customFormat="1">
      <c r="A73" s="38"/>
      <c r="B73" s="84"/>
      <c r="C73" s="51"/>
      <c r="D73" s="51"/>
      <c r="E73" s="40"/>
      <c r="F73" s="168"/>
      <c r="G73" s="168"/>
      <c r="H73" s="48"/>
      <c r="I73" s="48"/>
      <c r="J73" s="31"/>
      <c r="N73" s="100"/>
    </row>
    <row r="74" spans="1:19" s="3" customFormat="1">
      <c r="A74" s="38" t="s">
        <v>49</v>
      </c>
      <c r="B74" s="36" t="s">
        <v>50</v>
      </c>
      <c r="C74" s="40">
        <f>C70+C72</f>
        <v>1680</v>
      </c>
      <c r="D74" s="40">
        <f>D70+D72</f>
        <v>2761</v>
      </c>
      <c r="E74" s="40">
        <f>D74+C74</f>
        <v>4441</v>
      </c>
      <c r="F74" s="168"/>
      <c r="G74" s="168"/>
      <c r="H74" s="48"/>
      <c r="I74" s="48"/>
      <c r="J74" s="31"/>
      <c r="N74" s="100"/>
    </row>
    <row r="75" spans="1:19" s="3" customFormat="1" ht="13.8">
      <c r="A75" s="38"/>
      <c r="B75" s="36" t="s">
        <v>94</v>
      </c>
      <c r="C75" s="51">
        <v>300</v>
      </c>
      <c r="D75" s="51">
        <v>381</v>
      </c>
      <c r="E75" s="40">
        <f>D75+C75</f>
        <v>681</v>
      </c>
      <c r="F75" s="132" t="s">
        <v>484</v>
      </c>
      <c r="G75" s="168"/>
      <c r="H75" s="48"/>
      <c r="I75" s="53"/>
      <c r="J75" s="31"/>
      <c r="N75" s="100"/>
    </row>
    <row r="76" spans="1:19" s="3" customFormat="1" ht="14.4" thickBot="1">
      <c r="A76" s="87" t="s">
        <v>51</v>
      </c>
      <c r="B76" s="88" t="s">
        <v>64</v>
      </c>
      <c r="C76" s="89">
        <v>27</v>
      </c>
      <c r="D76" s="89">
        <v>45</v>
      </c>
      <c r="E76" s="40">
        <f>D76+C76</f>
        <v>72</v>
      </c>
      <c r="F76" s="132" t="s">
        <v>485</v>
      </c>
      <c r="G76" s="168"/>
      <c r="H76" s="48"/>
      <c r="I76" s="48"/>
      <c r="J76" s="31"/>
      <c r="N76" s="100"/>
    </row>
    <row r="77" spans="1:19" s="3" customFormat="1" ht="30.75" customHeight="1">
      <c r="A77" s="326" t="s">
        <v>56</v>
      </c>
      <c r="B77" s="327"/>
      <c r="C77" s="90">
        <f>C6+C33-C67-C74</f>
        <v>29</v>
      </c>
      <c r="D77" s="90">
        <f>D6+D33-D67-D74</f>
        <v>-127</v>
      </c>
      <c r="E77" s="91">
        <f>(E6+E33)-(E67+E74)</f>
        <v>-98</v>
      </c>
      <c r="F77" s="132" t="s">
        <v>486</v>
      </c>
      <c r="G77" s="170"/>
      <c r="H77" s="31"/>
      <c r="I77" s="31"/>
      <c r="J77" s="31"/>
      <c r="N77" s="100"/>
    </row>
    <row r="78" spans="1:19" s="115" customFormat="1" ht="37.799999999999997" customHeight="1">
      <c r="A78" s="111"/>
      <c r="B78" s="111" t="s">
        <v>101</v>
      </c>
      <c r="C78" s="112">
        <f>(C43+C59+C50)/(C43+C59+C68+C50+C72)</f>
        <v>0.67203339296362552</v>
      </c>
      <c r="D78" s="112">
        <f t="shared" ref="D78:E78" si="4">(D43+D59+D50)/(D43+D59+D68+D50+D72)</f>
        <v>0.34733683420855216</v>
      </c>
      <c r="E78" s="112">
        <f t="shared" si="4"/>
        <v>0.47271471333179832</v>
      </c>
      <c r="F78" s="170"/>
      <c r="G78" s="170"/>
      <c r="H78" s="31"/>
      <c r="I78" s="31"/>
      <c r="J78" s="31"/>
      <c r="K78" s="3"/>
      <c r="L78" s="3"/>
      <c r="M78" s="3"/>
      <c r="N78" s="100"/>
      <c r="O78" s="3"/>
      <c r="P78" s="3"/>
      <c r="Q78" s="3"/>
      <c r="R78" s="3"/>
      <c r="S78" s="3"/>
    </row>
    <row r="79" spans="1:19" s="115" customFormat="1" ht="42" customHeight="1">
      <c r="A79" s="111"/>
      <c r="B79" s="111" t="s">
        <v>102</v>
      </c>
      <c r="C79" s="112">
        <f>(C43+C59+C50)/(C43+C59+C72+C66+C50)</f>
        <v>0.60886007563479205</v>
      </c>
      <c r="D79" s="112">
        <f t="shared" ref="D79:E79" si="5">(D43+D59+D50)/(D43+D59+D72+D66+D50)</f>
        <v>0.33526430123099205</v>
      </c>
      <c r="E79" s="112">
        <f t="shared" si="5"/>
        <v>0.44504660741383045</v>
      </c>
      <c r="F79" s="168"/>
      <c r="G79" s="168"/>
      <c r="H79" s="48"/>
      <c r="I79" s="48"/>
      <c r="J79" s="31"/>
      <c r="K79" s="3"/>
      <c r="L79" s="3"/>
      <c r="M79" s="3"/>
      <c r="N79" s="100"/>
      <c r="O79" s="3"/>
      <c r="P79" s="3"/>
      <c r="Q79" s="3"/>
      <c r="R79" s="3"/>
      <c r="S79" s="3"/>
    </row>
    <row r="80" spans="1:19" s="118" customFormat="1" ht="16.2" customHeight="1">
      <c r="A80" s="111"/>
      <c r="B80" s="117" t="s">
        <v>103</v>
      </c>
      <c r="C80" s="112">
        <f>C59/C35</f>
        <v>0.30896226415094341</v>
      </c>
      <c r="D80" s="112">
        <f t="shared" ref="D80:E80" si="6">D59/D35</f>
        <v>1.2721665381649962E-2</v>
      </c>
      <c r="E80" s="112">
        <f t="shared" si="6"/>
        <v>0.12983682983682984</v>
      </c>
      <c r="F80" s="168"/>
      <c r="G80" s="168"/>
      <c r="H80" s="48"/>
      <c r="I80" s="48"/>
      <c r="J80" s="31"/>
      <c r="K80" s="3"/>
      <c r="L80" s="3"/>
      <c r="M80" s="3"/>
      <c r="N80" s="100"/>
      <c r="O80" s="3"/>
      <c r="P80" s="3"/>
      <c r="Q80" s="3"/>
      <c r="R80" s="3"/>
      <c r="S80" s="3"/>
    </row>
    <row r="81" spans="1:19" s="118" customFormat="1" ht="16.2" customHeight="1">
      <c r="A81" s="111"/>
      <c r="B81" s="117" t="s">
        <v>104</v>
      </c>
      <c r="C81" s="112">
        <f>D66/E66</f>
        <v>0.71715184893784423</v>
      </c>
      <c r="D81" s="112"/>
      <c r="E81" s="112"/>
      <c r="F81" s="168"/>
      <c r="G81" s="168"/>
      <c r="H81" s="48"/>
      <c r="I81" s="48"/>
      <c r="J81" s="31"/>
      <c r="K81" s="3"/>
      <c r="L81" s="3"/>
      <c r="M81" s="3"/>
      <c r="N81" s="100"/>
      <c r="O81" s="3"/>
      <c r="P81" s="3"/>
      <c r="Q81" s="3"/>
      <c r="R81" s="3"/>
      <c r="S81" s="3"/>
    </row>
    <row r="82" spans="1:19" s="118" customFormat="1" ht="16.2" customHeight="1">
      <c r="A82" s="111"/>
      <c r="B82" s="117" t="s">
        <v>100</v>
      </c>
      <c r="C82" s="119">
        <f>C26/C35</f>
        <v>0</v>
      </c>
      <c r="D82" s="119">
        <f t="shared" ref="D82:E82" si="7">D26/D35</f>
        <v>3.8550501156515033E-4</v>
      </c>
      <c r="E82" s="119">
        <f t="shared" si="7"/>
        <v>2.331002331002331E-4</v>
      </c>
      <c r="F82" s="168"/>
      <c r="G82" s="168"/>
      <c r="H82" s="48"/>
      <c r="I82" s="53"/>
      <c r="J82" s="68"/>
      <c r="K82" s="3"/>
      <c r="L82" s="3"/>
      <c r="M82" s="3"/>
      <c r="N82" s="100"/>
      <c r="O82" s="3"/>
      <c r="P82" s="3"/>
      <c r="Q82" s="3"/>
      <c r="R82" s="3"/>
      <c r="S82" s="3"/>
    </row>
    <row r="83" spans="1:19" s="118" customFormat="1" ht="16.2" customHeight="1">
      <c r="A83" s="111"/>
      <c r="B83" s="117" t="s">
        <v>105</v>
      </c>
      <c r="C83" s="119">
        <f>(C43+C50+C59)/(C6+C33)</f>
        <v>0.5985130111524164</v>
      </c>
      <c r="D83" s="119">
        <f t="shared" ref="D83:E83" si="8">(D43+D50+D59)/(D6+D33)</f>
        <v>0.33919413919413921</v>
      </c>
      <c r="E83" s="119">
        <f t="shared" si="8"/>
        <v>0.44504660741383045</v>
      </c>
      <c r="F83" s="164"/>
      <c r="G83" s="164"/>
      <c r="H83" s="14"/>
      <c r="I83" s="14"/>
      <c r="J83" s="31"/>
      <c r="K83" s="3"/>
      <c r="L83" s="3"/>
      <c r="M83" s="3"/>
      <c r="N83" s="100"/>
      <c r="O83" s="3"/>
      <c r="P83" s="3"/>
      <c r="Q83" s="3"/>
      <c r="R83" s="3"/>
      <c r="S83" s="3"/>
    </row>
    <row r="84" spans="1:19" ht="82.2" customHeight="1">
      <c r="A84" s="328" t="s">
        <v>57</v>
      </c>
      <c r="B84" s="329"/>
      <c r="C84" s="329"/>
      <c r="D84" s="329"/>
      <c r="E84" s="329"/>
      <c r="F84" s="169"/>
      <c r="G84" s="169"/>
      <c r="H84" s="68"/>
      <c r="I84" s="69"/>
      <c r="J84" s="70"/>
      <c r="M84" s="3"/>
      <c r="N84" s="100"/>
      <c r="O84" s="3"/>
      <c r="P84" s="3"/>
      <c r="Q84" s="3"/>
      <c r="R84" s="3"/>
      <c r="S84" s="3"/>
    </row>
    <row r="85" spans="1:19" ht="15.6">
      <c r="A85" s="96"/>
      <c r="H85" s="71"/>
      <c r="I85" s="70"/>
      <c r="J85" s="72"/>
      <c r="M85" s="3"/>
      <c r="N85" s="100"/>
      <c r="O85" s="3"/>
      <c r="P85" s="3"/>
      <c r="Q85" s="3"/>
      <c r="R85" s="3"/>
      <c r="S85" s="3"/>
    </row>
    <row r="86" spans="1:19" s="98" customFormat="1" ht="19.5" customHeight="1">
      <c r="A86" s="97" t="s">
        <v>62</v>
      </c>
      <c r="B86" s="21"/>
      <c r="F86" s="168"/>
      <c r="G86" s="168"/>
      <c r="H86" s="48"/>
      <c r="I86" s="48"/>
      <c r="J86" s="68"/>
      <c r="K86" s="3"/>
      <c r="L86" s="3"/>
      <c r="M86" s="3"/>
      <c r="N86" s="100"/>
      <c r="O86" s="3"/>
      <c r="P86" s="3"/>
      <c r="Q86" s="3"/>
      <c r="R86" s="3"/>
      <c r="S86" s="3"/>
    </row>
    <row r="87" spans="1:19" s="98" customFormat="1" ht="19.5" customHeight="1">
      <c r="A87" s="97"/>
      <c r="B87" s="21"/>
      <c r="F87" s="168"/>
      <c r="G87" s="168"/>
      <c r="H87" s="48"/>
      <c r="I87" s="48"/>
      <c r="J87" s="31"/>
      <c r="K87" s="3"/>
      <c r="L87" s="3"/>
      <c r="M87" s="3"/>
      <c r="N87" s="100"/>
      <c r="O87" s="3"/>
      <c r="P87" s="3"/>
      <c r="Q87" s="3"/>
      <c r="R87" s="3"/>
      <c r="S87" s="3"/>
    </row>
    <row r="88" spans="1:19" s="98" customFormat="1" ht="19.5" customHeight="1">
      <c r="A88" s="97"/>
      <c r="B88" s="21"/>
      <c r="F88" s="168"/>
      <c r="G88" s="168"/>
      <c r="H88" s="48"/>
      <c r="I88" s="48"/>
      <c r="J88" s="74"/>
      <c r="K88" s="3"/>
      <c r="L88" s="3"/>
      <c r="M88" s="3"/>
      <c r="N88" s="100"/>
      <c r="O88" s="3"/>
      <c r="P88" s="3"/>
      <c r="Q88" s="3"/>
      <c r="R88" s="3"/>
      <c r="S88" s="3"/>
    </row>
    <row r="89" spans="1:19" s="98" customFormat="1" ht="19.5" customHeight="1">
      <c r="A89" s="97"/>
      <c r="B89" s="21"/>
      <c r="F89" s="168"/>
      <c r="G89" s="168"/>
      <c r="H89" s="48"/>
      <c r="I89" s="53"/>
      <c r="J89" s="31"/>
      <c r="K89" s="3"/>
      <c r="L89" s="3"/>
      <c r="M89" s="3"/>
      <c r="N89" s="100"/>
      <c r="O89" s="3"/>
      <c r="P89" s="3"/>
      <c r="Q89" s="3"/>
      <c r="R89" s="3"/>
      <c r="S89" s="3"/>
    </row>
    <row r="90" spans="1:19" s="98" customFormat="1" ht="19.5" customHeight="1">
      <c r="A90" s="97"/>
      <c r="B90" s="21"/>
      <c r="F90" s="164"/>
      <c r="G90" s="164"/>
      <c r="H90" s="14"/>
      <c r="I90" s="14"/>
      <c r="J90" s="31"/>
      <c r="K90" s="3"/>
      <c r="L90" s="3"/>
      <c r="M90" s="3"/>
      <c r="N90" s="100"/>
      <c r="O90" s="3"/>
      <c r="P90" s="3"/>
      <c r="Q90" s="3"/>
      <c r="R90" s="3"/>
      <c r="S90" s="3"/>
    </row>
    <row r="91" spans="1:19" s="98" customFormat="1" ht="19.5" customHeight="1">
      <c r="A91" s="97"/>
      <c r="B91" s="21"/>
      <c r="F91" s="170"/>
      <c r="G91" s="170"/>
      <c r="H91" s="31"/>
      <c r="I91" s="31"/>
      <c r="J91" s="31"/>
      <c r="K91" s="3"/>
      <c r="L91" s="3"/>
      <c r="M91" s="3"/>
      <c r="N91" s="100"/>
      <c r="O91" s="3"/>
      <c r="P91" s="3"/>
      <c r="Q91" s="3"/>
      <c r="R91" s="3"/>
      <c r="S91" s="3"/>
    </row>
    <row r="92" spans="1:19" s="98" customFormat="1" ht="19.5" customHeight="1">
      <c r="A92" s="97"/>
      <c r="B92" s="21"/>
      <c r="F92" s="170"/>
      <c r="G92" s="170"/>
      <c r="H92" s="31"/>
      <c r="I92" s="31"/>
      <c r="J92" s="31"/>
      <c r="K92" s="3"/>
      <c r="L92" s="3"/>
      <c r="M92" s="3"/>
      <c r="N92" s="100"/>
      <c r="O92" s="3"/>
      <c r="P92" s="3"/>
      <c r="Q92" s="3"/>
      <c r="R92" s="3"/>
      <c r="S92" s="3"/>
    </row>
    <row r="93" spans="1:19" s="98" customFormat="1" ht="19.5" customHeight="1">
      <c r="A93" s="97"/>
      <c r="B93" s="1" t="s">
        <v>65</v>
      </c>
      <c r="C93" s="98">
        <f>(C74-C68)/C74</f>
        <v>0.67559523809523814</v>
      </c>
      <c r="D93" s="1" t="s">
        <v>66</v>
      </c>
      <c r="E93" s="98">
        <f>(D74-D68)/D74</f>
        <v>0.37450199203187251</v>
      </c>
      <c r="F93" s="170"/>
      <c r="G93" s="170"/>
      <c r="H93" s="31"/>
      <c r="I93" s="31"/>
      <c r="J93" s="31"/>
      <c r="K93" s="3"/>
      <c r="L93" s="3"/>
      <c r="M93" s="3"/>
      <c r="N93" s="100"/>
      <c r="O93" s="3"/>
      <c r="P93" s="3"/>
      <c r="Q93" s="3"/>
      <c r="R93" s="3"/>
      <c r="S93" s="3"/>
    </row>
    <row r="94" spans="1:19" ht="68.25" customHeight="1">
      <c r="A94" s="330" t="s">
        <v>52</v>
      </c>
      <c r="B94" s="330"/>
      <c r="C94" s="330"/>
      <c r="D94" s="330"/>
      <c r="E94" s="330"/>
      <c r="I94" s="69"/>
      <c r="J94" s="68"/>
      <c r="M94" s="3"/>
      <c r="N94" s="100"/>
      <c r="O94" s="3"/>
      <c r="P94" s="3"/>
      <c r="Q94" s="3"/>
      <c r="R94" s="3"/>
      <c r="S94" s="3"/>
    </row>
    <row r="95" spans="1:19" ht="25.5" customHeight="1">
      <c r="F95" s="168"/>
      <c r="G95" s="168"/>
      <c r="H95" s="48"/>
      <c r="I95" s="48"/>
      <c r="J95" s="71"/>
      <c r="M95" s="3"/>
      <c r="N95" s="100"/>
      <c r="O95" s="3"/>
      <c r="P95" s="3"/>
      <c r="Q95" s="3"/>
      <c r="R95" s="3"/>
      <c r="S95" s="3"/>
    </row>
    <row r="96" spans="1:19" ht="18.75" customHeight="1">
      <c r="A96" s="99" t="s">
        <v>53</v>
      </c>
      <c r="F96" s="168"/>
      <c r="G96" s="168"/>
      <c r="H96" s="48"/>
      <c r="I96" s="48"/>
      <c r="M96" s="3"/>
      <c r="N96" s="100"/>
      <c r="O96" s="3"/>
      <c r="P96" s="3"/>
      <c r="Q96" s="3"/>
      <c r="R96" s="3"/>
      <c r="S96" s="3"/>
    </row>
    <row r="97" spans="6:19">
      <c r="F97" s="168"/>
      <c r="G97" s="168"/>
      <c r="H97" s="48"/>
      <c r="I97" s="48"/>
      <c r="J97" s="3"/>
      <c r="M97" s="3"/>
      <c r="N97" s="100"/>
      <c r="O97" s="3"/>
      <c r="P97" s="3"/>
      <c r="Q97" s="3"/>
      <c r="R97" s="3"/>
      <c r="S97" s="3"/>
    </row>
    <row r="98" spans="6:19">
      <c r="F98" s="168"/>
      <c r="G98" s="168"/>
      <c r="H98" s="48"/>
      <c r="I98" s="53"/>
      <c r="J98" s="3"/>
      <c r="M98" s="3"/>
      <c r="N98" s="100"/>
      <c r="O98" s="3"/>
      <c r="P98" s="3"/>
      <c r="Q98" s="3"/>
      <c r="R98" s="3"/>
      <c r="S98" s="3"/>
    </row>
    <row r="99" spans="6:19">
      <c r="F99" s="168"/>
      <c r="G99" s="168"/>
      <c r="H99" s="48"/>
      <c r="I99" s="48"/>
      <c r="J99" s="3"/>
      <c r="M99" s="3"/>
      <c r="N99" s="100"/>
      <c r="O99" s="3"/>
      <c r="P99" s="3"/>
      <c r="Q99" s="3"/>
      <c r="R99" s="3"/>
      <c r="S99" s="3"/>
    </row>
    <row r="100" spans="6:19">
      <c r="J100" s="3"/>
      <c r="M100" s="3"/>
      <c r="N100" s="100"/>
      <c r="O100" s="3"/>
      <c r="P100" s="3"/>
      <c r="Q100" s="3"/>
      <c r="R100" s="3"/>
      <c r="S100" s="3"/>
    </row>
    <row r="101" spans="6:19" ht="14.4">
      <c r="H101" s="70"/>
      <c r="I101" s="82"/>
      <c r="J101" s="3"/>
      <c r="M101" s="3"/>
      <c r="N101" s="100"/>
      <c r="O101" s="3"/>
      <c r="P101" s="3"/>
      <c r="Q101" s="3"/>
      <c r="R101" s="3"/>
      <c r="S101" s="3"/>
    </row>
    <row r="102" spans="6:19">
      <c r="J102" s="3"/>
      <c r="M102" s="3"/>
      <c r="N102" s="100"/>
      <c r="O102" s="3"/>
      <c r="P102" s="3"/>
      <c r="Q102" s="3"/>
      <c r="R102" s="3"/>
      <c r="S102" s="3"/>
    </row>
    <row r="103" spans="6:19" ht="14.4">
      <c r="H103" s="83"/>
      <c r="I103" s="71"/>
      <c r="J103" s="3"/>
      <c r="M103" s="3"/>
      <c r="N103" s="100"/>
      <c r="O103" s="3"/>
      <c r="P103" s="3"/>
      <c r="Q103" s="3"/>
      <c r="R103" s="3"/>
      <c r="S103" s="3"/>
    </row>
    <row r="104" spans="6:19">
      <c r="J104" s="3"/>
      <c r="M104" s="3"/>
      <c r="N104" s="100"/>
      <c r="O104" s="3"/>
      <c r="P104" s="3"/>
      <c r="Q104" s="3"/>
      <c r="R104" s="3"/>
      <c r="S104" s="3"/>
    </row>
    <row r="105" spans="6:19" ht="14.4">
      <c r="F105" s="169"/>
      <c r="G105" s="169"/>
      <c r="H105" s="85"/>
      <c r="I105" s="86"/>
      <c r="J105" s="3"/>
      <c r="M105" s="3"/>
      <c r="N105" s="100"/>
      <c r="O105" s="3"/>
      <c r="P105" s="3"/>
      <c r="Q105" s="3"/>
      <c r="R105" s="3"/>
      <c r="S105" s="3"/>
    </row>
    <row r="106" spans="6:19">
      <c r="M106" s="3"/>
      <c r="N106" s="100"/>
      <c r="O106" s="3"/>
      <c r="P106" s="3"/>
      <c r="Q106" s="3"/>
      <c r="R106" s="3"/>
      <c r="S106" s="3"/>
    </row>
    <row r="107" spans="6:19">
      <c r="L107" s="115"/>
      <c r="M107" s="115"/>
      <c r="N107" s="117"/>
      <c r="O107" s="115"/>
      <c r="P107" s="115"/>
      <c r="Q107" s="115"/>
      <c r="R107" s="115"/>
      <c r="S107" s="115"/>
    </row>
    <row r="108" spans="6:19">
      <c r="L108" s="115"/>
      <c r="M108" s="115"/>
      <c r="N108" s="117"/>
      <c r="O108" s="115"/>
      <c r="P108" s="115"/>
      <c r="Q108" s="115"/>
      <c r="R108" s="115"/>
      <c r="S108" s="115"/>
    </row>
    <row r="109" spans="6:19">
      <c r="L109" s="115"/>
      <c r="M109" s="118"/>
      <c r="N109" s="245"/>
      <c r="O109" s="118"/>
      <c r="P109" s="118"/>
      <c r="Q109" s="118"/>
      <c r="R109" s="118"/>
      <c r="S109" s="118"/>
    </row>
    <row r="110" spans="6:19">
      <c r="L110" s="115"/>
      <c r="M110" s="118"/>
      <c r="N110" s="245"/>
      <c r="O110" s="118"/>
      <c r="P110" s="118"/>
      <c r="Q110" s="118"/>
      <c r="R110" s="118"/>
      <c r="S110" s="118"/>
    </row>
    <row r="111" spans="6:19">
      <c r="F111" s="251"/>
      <c r="G111" s="251"/>
      <c r="H111" s="114"/>
      <c r="I111" s="114"/>
      <c r="J111" s="114"/>
      <c r="K111" s="115"/>
      <c r="L111" s="115"/>
      <c r="M111" s="118"/>
      <c r="N111" s="245"/>
      <c r="O111" s="118"/>
      <c r="P111" s="118"/>
      <c r="Q111" s="118"/>
      <c r="R111" s="118"/>
      <c r="S111" s="118"/>
    </row>
    <row r="112" spans="6:19">
      <c r="F112" s="252"/>
      <c r="G112" s="252"/>
      <c r="H112" s="114"/>
      <c r="I112" s="114"/>
      <c r="J112" s="114"/>
      <c r="K112" s="115"/>
      <c r="L112" s="115"/>
      <c r="M112" s="118"/>
      <c r="N112" s="245"/>
      <c r="O112" s="118"/>
      <c r="P112" s="118"/>
      <c r="Q112" s="118"/>
      <c r="R112" s="118"/>
      <c r="S112" s="118"/>
    </row>
    <row r="113" spans="6:19">
      <c r="F113" s="252"/>
      <c r="G113" s="252"/>
      <c r="H113" s="114"/>
      <c r="I113" s="114"/>
      <c r="J113" s="114"/>
      <c r="K113" s="115"/>
    </row>
    <row r="114" spans="6:19">
      <c r="F114" s="252"/>
      <c r="G114" s="252"/>
      <c r="H114" s="114"/>
      <c r="I114" s="114"/>
      <c r="J114" s="114"/>
      <c r="K114" s="115"/>
    </row>
    <row r="115" spans="6:19">
      <c r="F115" s="252"/>
      <c r="G115" s="252"/>
      <c r="H115" s="114"/>
      <c r="I115" s="114"/>
      <c r="J115" s="114"/>
      <c r="K115" s="115"/>
      <c r="L115" s="5"/>
      <c r="M115" s="98"/>
      <c r="N115" s="167"/>
      <c r="O115" s="98"/>
      <c r="P115" s="98"/>
      <c r="Q115" s="98"/>
      <c r="R115" s="98"/>
      <c r="S115" s="98"/>
    </row>
    <row r="116" spans="6:19">
      <c r="F116" s="252"/>
      <c r="G116" s="252"/>
      <c r="H116" s="114"/>
      <c r="I116" s="114"/>
      <c r="J116" s="114"/>
      <c r="K116" s="115"/>
      <c r="L116" s="5"/>
      <c r="M116" s="98"/>
      <c r="N116" s="167"/>
      <c r="O116" s="98"/>
      <c r="P116" s="98"/>
      <c r="Q116" s="98"/>
      <c r="R116" s="98"/>
      <c r="S116" s="98"/>
    </row>
    <row r="117" spans="6:19">
      <c r="L117" s="5"/>
      <c r="M117" s="98"/>
      <c r="N117" s="167"/>
      <c r="O117" s="98"/>
      <c r="P117" s="98"/>
      <c r="Q117" s="98"/>
      <c r="R117" s="98"/>
      <c r="S117" s="98"/>
    </row>
    <row r="118" spans="6:19">
      <c r="L118" s="5"/>
      <c r="M118" s="98"/>
      <c r="N118" s="167"/>
      <c r="O118" s="98"/>
      <c r="P118" s="98"/>
      <c r="Q118" s="98"/>
      <c r="R118" s="98"/>
      <c r="S118" s="98"/>
    </row>
    <row r="119" spans="6:19">
      <c r="K119" s="5"/>
      <c r="L119" s="5"/>
      <c r="M119" s="98"/>
      <c r="N119" s="167"/>
      <c r="O119" s="98"/>
      <c r="P119" s="98"/>
      <c r="Q119" s="98"/>
      <c r="R119" s="98"/>
      <c r="S119" s="98"/>
    </row>
    <row r="120" spans="6:19">
      <c r="K120" s="5"/>
      <c r="L120" s="5"/>
      <c r="M120" s="98"/>
      <c r="N120" s="167"/>
      <c r="O120" s="98"/>
      <c r="P120" s="98"/>
      <c r="Q120" s="98"/>
      <c r="R120" s="98"/>
      <c r="S120" s="98"/>
    </row>
    <row r="121" spans="6:19">
      <c r="K121" s="5"/>
      <c r="L121" s="5"/>
      <c r="M121" s="98"/>
      <c r="N121" s="167"/>
      <c r="O121" s="98"/>
      <c r="P121" s="98"/>
      <c r="Q121" s="98"/>
      <c r="R121" s="98"/>
      <c r="S121" s="98"/>
    </row>
    <row r="122" spans="6:19">
      <c r="K122" s="5"/>
      <c r="L122" s="5"/>
      <c r="M122" s="98"/>
      <c r="N122" s="167"/>
      <c r="O122" s="98"/>
      <c r="P122" s="98"/>
      <c r="Q122" s="98"/>
      <c r="R122" s="98"/>
      <c r="S122" s="98"/>
    </row>
    <row r="123" spans="6:19">
      <c r="K123" s="5"/>
    </row>
    <row r="124" spans="6:19">
      <c r="K124" s="5"/>
    </row>
    <row r="125" spans="6:19">
      <c r="K125" s="5"/>
    </row>
    <row r="126" spans="6:19">
      <c r="K126" s="5"/>
    </row>
  </sheetData>
  <mergeCells count="3">
    <mergeCell ref="A77:B77"/>
    <mergeCell ref="A84:E84"/>
    <mergeCell ref="A94:E9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222"/>
  <sheetViews>
    <sheetView topLeftCell="A71" workbookViewId="0">
      <selection activeCell="C76" sqref="C76:D76"/>
    </sheetView>
  </sheetViews>
  <sheetFormatPr defaultRowHeight="13.8"/>
  <cols>
    <col min="1" max="1" width="3.33203125" style="132" customWidth="1"/>
    <col min="2" max="2" width="28.6640625" style="130" customWidth="1"/>
    <col min="3" max="5" width="8.88671875" style="132"/>
    <col min="6" max="8" width="7.88671875" style="130" customWidth="1"/>
    <col min="9" max="9" width="12.6640625" style="128" customWidth="1"/>
    <col min="10" max="10" width="4.6640625" style="255" customWidth="1"/>
    <col min="11" max="11" width="4.6640625" style="256" customWidth="1"/>
    <col min="12" max="12" width="6.44140625" style="256" customWidth="1"/>
    <col min="13" max="13" width="15.6640625" style="128" customWidth="1"/>
    <col min="14" max="15" width="4.6640625" style="130" customWidth="1"/>
    <col min="16" max="16" width="6.5546875" style="130" customWidth="1"/>
    <col min="17" max="17" width="8.88671875" style="132"/>
    <col min="18" max="18" width="8.88671875" style="128"/>
    <col min="19" max="20" width="6.5546875" style="128" customWidth="1"/>
    <col min="21" max="21" width="6.5546875" customWidth="1"/>
    <col min="22" max="16384" width="8.88671875" style="132"/>
  </cols>
  <sheetData>
    <row r="1" spans="1:22" s="253" customFormat="1">
      <c r="A1" s="132"/>
      <c r="B1" s="263" t="s">
        <v>90</v>
      </c>
      <c r="C1" s="132"/>
      <c r="D1" s="132"/>
      <c r="E1" s="132"/>
      <c r="F1" s="130"/>
      <c r="G1" s="130"/>
      <c r="H1" s="130"/>
      <c r="I1" s="128"/>
      <c r="J1" s="255"/>
      <c r="K1" s="256"/>
      <c r="L1" s="256"/>
      <c r="M1" s="256"/>
      <c r="N1" s="254"/>
      <c r="O1" s="254"/>
      <c r="P1" s="254"/>
      <c r="R1" s="256"/>
      <c r="S1" s="256"/>
      <c r="T1" s="256"/>
      <c r="U1"/>
    </row>
    <row r="2" spans="1:22" s="253" customFormat="1">
      <c r="A2" s="132"/>
      <c r="B2" s="263" t="s">
        <v>92</v>
      </c>
      <c r="C2" s="132"/>
      <c r="D2" s="132"/>
      <c r="E2" s="132"/>
      <c r="F2" s="130" t="s">
        <v>194</v>
      </c>
      <c r="G2" s="130"/>
      <c r="H2" s="130"/>
      <c r="I2" s="128"/>
      <c r="J2" s="257"/>
      <c r="K2" s="256"/>
      <c r="L2" s="256" t="s">
        <v>171</v>
      </c>
      <c r="M2" s="256"/>
      <c r="N2" s="254"/>
      <c r="O2" s="254"/>
      <c r="P2" s="254" t="s">
        <v>479</v>
      </c>
      <c r="R2" s="256"/>
      <c r="U2" s="256"/>
      <c r="V2" s="256" t="s">
        <v>483</v>
      </c>
    </row>
    <row r="3" spans="1:22" s="253" customFormat="1" ht="14.4" thickBot="1">
      <c r="A3" s="132"/>
      <c r="B3" s="130"/>
      <c r="C3" s="132"/>
      <c r="D3" s="132"/>
      <c r="E3" s="132"/>
      <c r="F3" s="130">
        <v>2011</v>
      </c>
      <c r="G3" s="130"/>
      <c r="H3" s="130"/>
      <c r="I3" s="128"/>
      <c r="J3" s="255"/>
      <c r="K3" s="256"/>
      <c r="L3" s="256">
        <v>2011</v>
      </c>
      <c r="M3" s="256"/>
      <c r="N3" s="254"/>
      <c r="O3" s="254"/>
      <c r="P3" s="254">
        <v>2011</v>
      </c>
      <c r="R3" s="256"/>
      <c r="S3" s="256"/>
      <c r="T3" s="256"/>
      <c r="U3"/>
    </row>
    <row r="4" spans="1:22" s="253" customFormat="1">
      <c r="A4" s="264"/>
      <c r="B4" s="265"/>
      <c r="C4" s="266" t="s">
        <v>0</v>
      </c>
      <c r="D4" s="266" t="s">
        <v>1</v>
      </c>
      <c r="E4" s="267" t="s">
        <v>2</v>
      </c>
      <c r="F4" s="130"/>
      <c r="G4" s="130"/>
      <c r="H4" s="130"/>
      <c r="I4" s="128"/>
      <c r="J4" s="255"/>
      <c r="K4" s="256"/>
      <c r="L4" s="256" t="s">
        <v>199</v>
      </c>
      <c r="M4" s="256"/>
      <c r="N4" s="254"/>
      <c r="O4" s="254"/>
      <c r="P4" s="254"/>
      <c r="R4" s="256"/>
      <c r="S4" s="256"/>
      <c r="T4" s="256"/>
      <c r="U4"/>
    </row>
    <row r="5" spans="1:22" s="253" customFormat="1">
      <c r="A5" s="268"/>
      <c r="B5" s="260"/>
      <c r="C5" s="258"/>
      <c r="D5" s="258"/>
      <c r="E5" s="258"/>
      <c r="F5" s="130" t="s">
        <v>195</v>
      </c>
      <c r="G5" s="130"/>
      <c r="H5" s="130"/>
      <c r="I5" s="128"/>
      <c r="J5" s="255"/>
      <c r="K5" s="256"/>
      <c r="L5" s="256"/>
      <c r="M5" s="256"/>
      <c r="N5" s="254"/>
      <c r="O5" s="254"/>
      <c r="P5" s="254" t="s">
        <v>480</v>
      </c>
      <c r="R5" s="256"/>
      <c r="S5" s="256"/>
      <c r="T5" s="256"/>
      <c r="U5"/>
    </row>
    <row r="6" spans="1:22" s="253" customFormat="1" ht="27.6">
      <c r="A6" s="269" t="s">
        <v>3</v>
      </c>
      <c r="B6" s="260" t="s">
        <v>63</v>
      </c>
      <c r="C6" s="270">
        <v>24</v>
      </c>
      <c r="D6" s="270">
        <v>45</v>
      </c>
      <c r="E6" s="258">
        <f>D6+C6</f>
        <v>69</v>
      </c>
      <c r="F6" s="130"/>
      <c r="G6" s="130"/>
      <c r="H6" s="130"/>
      <c r="I6" s="128"/>
      <c r="J6" s="257" t="s">
        <v>107</v>
      </c>
      <c r="K6" s="256" t="s">
        <v>108</v>
      </c>
      <c r="L6" s="256"/>
      <c r="M6" s="256"/>
      <c r="N6" s="254" t="s">
        <v>107</v>
      </c>
      <c r="O6" s="254" t="s">
        <v>108</v>
      </c>
      <c r="P6"/>
      <c r="R6" s="256"/>
      <c r="S6" s="256" t="s">
        <v>107</v>
      </c>
      <c r="T6" s="256" t="s">
        <v>108</v>
      </c>
      <c r="U6"/>
    </row>
    <row r="7" spans="1:22" s="253" customFormat="1">
      <c r="A7" s="269"/>
      <c r="B7" s="260"/>
      <c r="C7" s="271"/>
      <c r="D7" s="271"/>
      <c r="E7" s="258"/>
      <c r="F7" s="305">
        <v>24</v>
      </c>
      <c r="G7" s="305">
        <v>45</v>
      </c>
      <c r="H7" s="130"/>
      <c r="I7" s="128" t="s">
        <v>196</v>
      </c>
      <c r="J7" s="257">
        <v>24</v>
      </c>
      <c r="K7" s="256">
        <v>45</v>
      </c>
      <c r="L7" s="256"/>
      <c r="M7" s="256" t="s">
        <v>200</v>
      </c>
      <c r="N7" s="254">
        <v>26</v>
      </c>
      <c r="O7" s="254">
        <v>36</v>
      </c>
      <c r="P7"/>
      <c r="R7" s="256" t="s">
        <v>481</v>
      </c>
      <c r="S7" s="256">
        <v>41</v>
      </c>
      <c r="T7" s="256">
        <v>74</v>
      </c>
      <c r="U7"/>
    </row>
    <row r="8" spans="1:22" s="253" customFormat="1">
      <c r="A8" s="269"/>
      <c r="B8" s="260" t="s">
        <v>4</v>
      </c>
      <c r="C8" s="271"/>
      <c r="D8" s="271"/>
      <c r="E8" s="258"/>
      <c r="F8" s="305">
        <f t="shared" ref="F8:F71" si="0">J8+N8+S8+U8</f>
        <v>0</v>
      </c>
      <c r="G8" s="305">
        <f t="shared" ref="G8:G71" si="1">K8+O8+T8+V8</f>
        <v>0</v>
      </c>
      <c r="H8" s="130" t="s">
        <v>4</v>
      </c>
      <c r="I8" s="128"/>
      <c r="J8" s="257"/>
      <c r="K8" s="256"/>
      <c r="L8" s="256"/>
      <c r="M8" s="256" t="s">
        <v>4</v>
      </c>
      <c r="N8" s="254"/>
      <c r="O8" s="254"/>
      <c r="P8"/>
      <c r="Q8" s="253" t="s">
        <v>4</v>
      </c>
      <c r="R8" s="256"/>
      <c r="S8" s="256"/>
      <c r="T8" s="256"/>
      <c r="U8"/>
    </row>
    <row r="9" spans="1:22" s="253" customFormat="1">
      <c r="A9" s="269"/>
      <c r="B9" s="272" t="s">
        <v>5</v>
      </c>
      <c r="C9" s="259"/>
      <c r="D9" s="259"/>
      <c r="E9" s="258"/>
      <c r="F9" s="305">
        <f t="shared" si="0"/>
        <v>2166</v>
      </c>
      <c r="G9" s="305">
        <f t="shared" si="1"/>
        <v>2443</v>
      </c>
      <c r="H9" s="130" t="s">
        <v>5</v>
      </c>
      <c r="I9" s="128"/>
      <c r="J9" s="257">
        <v>388</v>
      </c>
      <c r="K9" s="256">
        <v>377</v>
      </c>
      <c r="L9" s="256"/>
      <c r="M9" s="256" t="s">
        <v>5</v>
      </c>
      <c r="N9" s="254">
        <v>476</v>
      </c>
      <c r="O9" s="254">
        <v>630</v>
      </c>
      <c r="P9"/>
      <c r="Q9" s="253" t="s">
        <v>5</v>
      </c>
      <c r="R9" s="256"/>
      <c r="S9" s="256">
        <v>591</v>
      </c>
      <c r="T9" s="256">
        <v>876</v>
      </c>
      <c r="U9">
        <v>711</v>
      </c>
      <c r="V9" s="253">
        <v>560</v>
      </c>
    </row>
    <row r="10" spans="1:22" s="253" customFormat="1">
      <c r="A10" s="269"/>
      <c r="B10" s="273" t="s">
        <v>6</v>
      </c>
      <c r="C10" s="270">
        <v>2166</v>
      </c>
      <c r="D10" s="270">
        <v>2443</v>
      </c>
      <c r="E10" s="258">
        <f>D10+C10</f>
        <v>4609</v>
      </c>
      <c r="F10" s="305"/>
      <c r="G10" s="305"/>
      <c r="H10" s="130"/>
      <c r="I10" s="128"/>
      <c r="J10" s="257"/>
      <c r="K10" s="256"/>
      <c r="L10" s="256"/>
      <c r="M10" s="256"/>
      <c r="N10" s="254"/>
      <c r="O10" s="254"/>
      <c r="P10" s="14"/>
      <c r="R10" s="256"/>
      <c r="S10" s="256"/>
      <c r="T10" s="256"/>
      <c r="U10" s="14"/>
    </row>
    <row r="11" spans="1:22" s="253" customFormat="1">
      <c r="A11" s="269"/>
      <c r="B11" s="273" t="s">
        <v>7</v>
      </c>
      <c r="C11" s="270"/>
      <c r="D11" s="270"/>
      <c r="E11" s="258">
        <f t="shared" ref="E11:E14" si="2">D11+C11</f>
        <v>0</v>
      </c>
      <c r="F11" s="305"/>
      <c r="G11" s="305"/>
      <c r="H11" s="130"/>
      <c r="I11" s="128"/>
      <c r="J11" s="257"/>
      <c r="K11" s="256"/>
      <c r="L11" s="256"/>
      <c r="M11" s="256"/>
      <c r="N11" s="254"/>
      <c r="O11" s="254"/>
      <c r="P11" s="14"/>
      <c r="R11" s="256"/>
      <c r="S11" s="256"/>
      <c r="T11" s="256"/>
      <c r="U11" s="14"/>
    </row>
    <row r="12" spans="1:22" s="253" customFormat="1">
      <c r="A12" s="269"/>
      <c r="B12" s="273" t="s">
        <v>8</v>
      </c>
      <c r="C12" s="270"/>
      <c r="D12" s="270"/>
      <c r="E12" s="258">
        <f t="shared" si="2"/>
        <v>0</v>
      </c>
      <c r="F12" s="305"/>
      <c r="G12" s="305"/>
      <c r="H12" s="130"/>
      <c r="I12" s="128"/>
      <c r="J12" s="257"/>
      <c r="K12" s="256"/>
      <c r="L12" s="256"/>
      <c r="M12" s="256"/>
      <c r="N12" s="254"/>
      <c r="O12" s="254"/>
      <c r="P12" s="14"/>
      <c r="R12" s="256"/>
      <c r="S12" s="256"/>
      <c r="T12" s="256"/>
      <c r="U12" s="14"/>
    </row>
    <row r="13" spans="1:22" s="253" customFormat="1">
      <c r="A13" s="269"/>
      <c r="B13" s="273" t="s">
        <v>9</v>
      </c>
      <c r="C13" s="270"/>
      <c r="D13" s="270"/>
      <c r="E13" s="258">
        <f t="shared" si="2"/>
        <v>0</v>
      </c>
      <c r="F13" s="305"/>
      <c r="G13" s="305"/>
      <c r="H13" s="130"/>
      <c r="I13" s="128"/>
      <c r="J13" s="257"/>
      <c r="K13" s="256"/>
      <c r="L13" s="256"/>
      <c r="M13" s="256"/>
      <c r="N13" s="254"/>
      <c r="O13" s="254"/>
      <c r="P13" s="14"/>
      <c r="R13" s="256"/>
      <c r="S13" s="256"/>
      <c r="T13" s="256"/>
      <c r="U13" s="14"/>
    </row>
    <row r="14" spans="1:22" s="253" customFormat="1">
      <c r="A14" s="269" t="s">
        <v>10</v>
      </c>
      <c r="B14" s="274" t="s">
        <v>11</v>
      </c>
      <c r="C14" s="275">
        <f>SUM(C10:C13)</f>
        <v>2166</v>
      </c>
      <c r="D14" s="275">
        <f>SUM(D10:D13)</f>
        <v>2443</v>
      </c>
      <c r="E14" s="258">
        <f t="shared" si="2"/>
        <v>4609</v>
      </c>
      <c r="F14" s="305"/>
      <c r="G14" s="305"/>
      <c r="H14" s="130"/>
      <c r="I14" s="128"/>
      <c r="J14" s="257"/>
      <c r="K14" s="256"/>
      <c r="L14" s="256"/>
      <c r="M14" s="256"/>
      <c r="N14" s="254"/>
      <c r="O14" s="254"/>
      <c r="P14" s="14"/>
      <c r="R14" s="256"/>
      <c r="S14" s="256"/>
      <c r="T14" s="256"/>
      <c r="U14" s="14"/>
    </row>
    <row r="15" spans="1:22" s="253" customFormat="1">
      <c r="A15" s="269"/>
      <c r="B15" s="304" t="s">
        <v>58</v>
      </c>
      <c r="C15" s="276"/>
      <c r="D15" s="276"/>
      <c r="E15" s="258"/>
      <c r="F15" s="305"/>
      <c r="G15" s="305"/>
      <c r="H15" s="130"/>
      <c r="I15" s="128"/>
      <c r="J15" s="257"/>
      <c r="K15" s="256"/>
      <c r="L15" s="256"/>
      <c r="M15" s="256"/>
      <c r="N15" s="254"/>
      <c r="O15" s="254"/>
      <c r="P15" s="14"/>
      <c r="R15" s="256"/>
      <c r="S15" s="256"/>
      <c r="T15" s="256"/>
      <c r="U15" s="14"/>
    </row>
    <row r="16" spans="1:22" s="253" customFormat="1">
      <c r="A16" s="269"/>
      <c r="B16" s="273" t="s">
        <v>6</v>
      </c>
      <c r="C16" s="276"/>
      <c r="D16" s="276"/>
      <c r="E16" s="258">
        <f t="shared" ref="E16:E72" si="3">D16+C16</f>
        <v>0</v>
      </c>
      <c r="F16" s="305"/>
      <c r="G16" s="305"/>
      <c r="H16" s="130"/>
      <c r="I16" s="128"/>
      <c r="J16" s="257"/>
      <c r="K16" s="256"/>
      <c r="L16" s="256"/>
      <c r="M16" s="256"/>
      <c r="N16" s="254"/>
      <c r="O16" s="254"/>
      <c r="P16" s="14"/>
      <c r="R16" s="256"/>
      <c r="S16" s="256"/>
      <c r="T16" s="256"/>
      <c r="U16" s="14"/>
    </row>
    <row r="17" spans="1:22" s="253" customFormat="1">
      <c r="A17" s="269"/>
      <c r="B17" s="273" t="s">
        <v>7</v>
      </c>
      <c r="C17" s="276"/>
      <c r="D17" s="276"/>
      <c r="E17" s="258">
        <f t="shared" si="3"/>
        <v>0</v>
      </c>
      <c r="F17" s="305">
        <f t="shared" si="0"/>
        <v>0</v>
      </c>
      <c r="G17" s="305">
        <f t="shared" si="1"/>
        <v>0</v>
      </c>
      <c r="H17" s="130"/>
      <c r="I17" s="128" t="s">
        <v>110</v>
      </c>
      <c r="J17" s="257">
        <v>0</v>
      </c>
      <c r="K17" s="256">
        <v>0</v>
      </c>
      <c r="L17" s="256"/>
      <c r="M17" s="256" t="s">
        <v>110</v>
      </c>
      <c r="N17" s="254">
        <v>0</v>
      </c>
      <c r="O17" s="254">
        <v>0</v>
      </c>
      <c r="P17"/>
      <c r="R17" s="256" t="s">
        <v>110</v>
      </c>
      <c r="S17" s="256">
        <v>0</v>
      </c>
      <c r="T17" s="256">
        <v>0</v>
      </c>
      <c r="U17"/>
    </row>
    <row r="18" spans="1:22" s="253" customFormat="1">
      <c r="A18" s="269"/>
      <c r="B18" s="273" t="s">
        <v>8</v>
      </c>
      <c r="C18" s="276"/>
      <c r="D18" s="276"/>
      <c r="E18" s="258">
        <f t="shared" si="3"/>
        <v>0</v>
      </c>
      <c r="F18" s="305">
        <f t="shared" si="0"/>
        <v>0</v>
      </c>
      <c r="G18" s="305">
        <f t="shared" si="1"/>
        <v>0</v>
      </c>
      <c r="H18" s="130"/>
      <c r="I18" s="128" t="s">
        <v>111</v>
      </c>
      <c r="J18" s="255">
        <v>0</v>
      </c>
      <c r="K18" s="256">
        <v>0</v>
      </c>
      <c r="L18" s="256"/>
      <c r="M18" s="256" t="s">
        <v>111</v>
      </c>
      <c r="N18" s="254">
        <v>0</v>
      </c>
      <c r="O18" s="254">
        <v>0</v>
      </c>
      <c r="P18"/>
      <c r="R18" s="256" t="s">
        <v>111</v>
      </c>
      <c r="S18" s="256">
        <v>0</v>
      </c>
      <c r="T18" s="256">
        <v>0</v>
      </c>
      <c r="U18"/>
    </row>
    <row r="19" spans="1:22" s="253" customFormat="1">
      <c r="A19" s="269"/>
      <c r="B19" s="273" t="s">
        <v>9</v>
      </c>
      <c r="C19" s="276"/>
      <c r="D19" s="276"/>
      <c r="E19" s="258">
        <f t="shared" si="3"/>
        <v>0</v>
      </c>
      <c r="F19" s="305">
        <f t="shared" si="0"/>
        <v>194</v>
      </c>
      <c r="G19" s="305">
        <f t="shared" si="1"/>
        <v>108</v>
      </c>
      <c r="H19" s="130"/>
      <c r="I19" s="128" t="s">
        <v>16</v>
      </c>
      <c r="J19" s="255">
        <v>50</v>
      </c>
      <c r="K19" s="256">
        <v>31</v>
      </c>
      <c r="L19" s="256"/>
      <c r="M19" s="256" t="s">
        <v>16</v>
      </c>
      <c r="N19" s="254">
        <v>53</v>
      </c>
      <c r="O19" s="254">
        <v>30</v>
      </c>
      <c r="P19"/>
      <c r="R19" s="256" t="s">
        <v>16</v>
      </c>
      <c r="S19" s="256">
        <v>62</v>
      </c>
      <c r="T19" s="256">
        <v>27</v>
      </c>
      <c r="U19">
        <v>29</v>
      </c>
      <c r="V19" s="253">
        <v>20</v>
      </c>
    </row>
    <row r="20" spans="1:22" s="253" customFormat="1">
      <c r="A20" s="269" t="s">
        <v>12</v>
      </c>
      <c r="B20" s="274" t="s">
        <v>13</v>
      </c>
      <c r="C20" s="258">
        <f>SUM(C16:C19)</f>
        <v>0</v>
      </c>
      <c r="D20" s="258">
        <f>SUM(D16:D19)</f>
        <v>0</v>
      </c>
      <c r="E20" s="258">
        <f t="shared" si="3"/>
        <v>0</v>
      </c>
      <c r="F20" s="305">
        <f t="shared" si="0"/>
        <v>1620</v>
      </c>
      <c r="G20" s="305">
        <f t="shared" si="1"/>
        <v>1971</v>
      </c>
      <c r="H20" s="130" t="s">
        <v>183</v>
      </c>
      <c r="I20" s="128" t="s">
        <v>197</v>
      </c>
      <c r="J20" s="255">
        <v>438</v>
      </c>
      <c r="K20" s="256">
        <v>408</v>
      </c>
      <c r="L20" s="256"/>
      <c r="M20" s="256"/>
      <c r="N20" s="254">
        <v>529</v>
      </c>
      <c r="O20" s="254">
        <v>660</v>
      </c>
      <c r="P20"/>
      <c r="Q20" s="253" t="s">
        <v>183</v>
      </c>
      <c r="R20" s="256" t="s">
        <v>197</v>
      </c>
      <c r="S20" s="256">
        <v>653</v>
      </c>
      <c r="T20" s="256">
        <v>903</v>
      </c>
      <c r="U20"/>
    </row>
    <row r="21" spans="1:22" s="253" customFormat="1">
      <c r="A21" s="269"/>
      <c r="B21" s="304" t="s">
        <v>59</v>
      </c>
      <c r="C21" s="276"/>
      <c r="D21" s="276"/>
      <c r="E21" s="258"/>
      <c r="F21" s="305">
        <f t="shared" si="0"/>
        <v>165</v>
      </c>
      <c r="G21" s="305">
        <f t="shared" si="1"/>
        <v>61</v>
      </c>
      <c r="H21" s="130"/>
      <c r="I21" s="128" t="s">
        <v>113</v>
      </c>
      <c r="J21" s="255">
        <v>41</v>
      </c>
      <c r="K21" s="256">
        <v>16</v>
      </c>
      <c r="L21" s="256"/>
      <c r="M21" s="256" t="s">
        <v>113</v>
      </c>
      <c r="N21" s="254">
        <v>47</v>
      </c>
      <c r="O21" s="254">
        <v>20</v>
      </c>
      <c r="P21"/>
      <c r="R21" s="256" t="s">
        <v>113</v>
      </c>
      <c r="S21" s="256">
        <v>57</v>
      </c>
      <c r="T21" s="256">
        <v>15</v>
      </c>
      <c r="U21">
        <v>20</v>
      </c>
      <c r="V21" s="253">
        <v>10</v>
      </c>
    </row>
    <row r="22" spans="1:22" s="253" customFormat="1">
      <c r="A22" s="269"/>
      <c r="B22" s="273" t="s">
        <v>6</v>
      </c>
      <c r="C22" s="277"/>
      <c r="D22" s="277"/>
      <c r="E22" s="258">
        <f t="shared" si="3"/>
        <v>0</v>
      </c>
      <c r="F22" s="305">
        <f t="shared" si="0"/>
        <v>1475</v>
      </c>
      <c r="G22" s="305">
        <f t="shared" si="1"/>
        <v>1920</v>
      </c>
      <c r="H22" s="130"/>
      <c r="I22" s="128" t="s">
        <v>114</v>
      </c>
      <c r="J22" s="255">
        <v>397</v>
      </c>
      <c r="K22" s="256">
        <v>392</v>
      </c>
      <c r="L22" s="256"/>
      <c r="M22" s="256" t="s">
        <v>185</v>
      </c>
      <c r="N22" s="254">
        <v>482</v>
      </c>
      <c r="O22" s="254">
        <v>640</v>
      </c>
      <c r="P22"/>
      <c r="R22" s="256" t="s">
        <v>114</v>
      </c>
      <c r="S22" s="256">
        <v>596</v>
      </c>
      <c r="T22" s="256">
        <v>888</v>
      </c>
      <c r="U22"/>
    </row>
    <row r="23" spans="1:22" s="253" customFormat="1">
      <c r="A23" s="269"/>
      <c r="B23" s="273" t="s">
        <v>7</v>
      </c>
      <c r="C23" s="277"/>
      <c r="D23" s="277"/>
      <c r="E23" s="258">
        <f t="shared" si="3"/>
        <v>0</v>
      </c>
      <c r="F23" s="305"/>
      <c r="G23" s="305"/>
      <c r="H23" s="130"/>
      <c r="I23" s="128"/>
      <c r="J23" s="255"/>
      <c r="K23" s="256"/>
      <c r="L23" s="256"/>
      <c r="M23" s="256"/>
      <c r="N23" s="254"/>
      <c r="O23" s="254"/>
      <c r="P23" s="14"/>
      <c r="R23" s="256"/>
      <c r="S23" s="256"/>
      <c r="T23" s="256"/>
      <c r="U23" s="14"/>
    </row>
    <row r="24" spans="1:22" s="253" customFormat="1">
      <c r="A24" s="269"/>
      <c r="B24" s="273" t="s">
        <v>8</v>
      </c>
      <c r="C24" s="277"/>
      <c r="D24" s="277"/>
      <c r="E24" s="258">
        <f t="shared" si="3"/>
        <v>0</v>
      </c>
      <c r="F24" s="305"/>
      <c r="G24" s="305"/>
      <c r="H24" s="130"/>
      <c r="I24" s="128"/>
      <c r="J24" s="255"/>
      <c r="K24" s="256"/>
      <c r="L24" s="256"/>
      <c r="M24" s="256"/>
      <c r="N24" s="254"/>
      <c r="O24" s="254"/>
      <c r="P24" s="14"/>
      <c r="R24" s="256"/>
      <c r="S24" s="256"/>
      <c r="T24" s="256"/>
      <c r="U24" s="14"/>
    </row>
    <row r="25" spans="1:22" s="253" customFormat="1">
      <c r="A25" s="269"/>
      <c r="B25" s="273" t="s">
        <v>9</v>
      </c>
      <c r="C25" s="277"/>
      <c r="D25" s="277"/>
      <c r="E25" s="258">
        <f t="shared" si="3"/>
        <v>0</v>
      </c>
      <c r="F25" s="305"/>
      <c r="G25" s="305"/>
      <c r="H25" s="130"/>
      <c r="I25" s="128"/>
      <c r="J25" s="255"/>
      <c r="K25" s="256"/>
      <c r="L25" s="256"/>
      <c r="M25" s="256"/>
      <c r="N25" s="254"/>
      <c r="O25" s="254"/>
      <c r="P25" s="14"/>
      <c r="R25" s="256"/>
      <c r="S25" s="256"/>
      <c r="T25" s="256"/>
      <c r="U25" s="14"/>
    </row>
    <row r="26" spans="1:22" s="253" customFormat="1">
      <c r="A26" s="269" t="s">
        <v>14</v>
      </c>
      <c r="B26" s="274" t="s">
        <v>15</v>
      </c>
      <c r="C26" s="258">
        <f>SUM(C22:C25)</f>
        <v>0</v>
      </c>
      <c r="D26" s="258">
        <f>SUM(D22:D25)</f>
        <v>0</v>
      </c>
      <c r="E26" s="258">
        <f t="shared" si="3"/>
        <v>0</v>
      </c>
      <c r="F26" s="305"/>
      <c r="G26" s="305"/>
      <c r="H26" s="130"/>
      <c r="I26" s="128"/>
      <c r="J26" s="255"/>
      <c r="K26" s="256"/>
      <c r="L26" s="256"/>
      <c r="M26" s="256"/>
      <c r="N26" s="254"/>
      <c r="O26" s="254"/>
      <c r="P26" s="14"/>
      <c r="R26" s="256"/>
      <c r="S26" s="256"/>
      <c r="T26" s="256"/>
      <c r="U26" s="14"/>
    </row>
    <row r="27" spans="1:22" s="253" customFormat="1">
      <c r="A27" s="269"/>
      <c r="B27" s="272" t="s">
        <v>16</v>
      </c>
      <c r="C27" s="276"/>
      <c r="D27" s="276"/>
      <c r="E27" s="258"/>
      <c r="F27" s="305"/>
      <c r="G27" s="305"/>
      <c r="H27" s="130"/>
      <c r="I27" s="128"/>
      <c r="J27" s="255"/>
      <c r="K27" s="256"/>
      <c r="L27" s="256"/>
      <c r="M27" s="256"/>
      <c r="N27" s="254"/>
      <c r="O27" s="254"/>
      <c r="P27" s="14"/>
      <c r="R27" s="256"/>
      <c r="S27" s="256"/>
      <c r="T27" s="256"/>
      <c r="U27" s="14"/>
    </row>
    <row r="28" spans="1:22" s="253" customFormat="1">
      <c r="A28" s="269"/>
      <c r="B28" s="273" t="s">
        <v>6</v>
      </c>
      <c r="C28" s="276"/>
      <c r="D28" s="276"/>
      <c r="E28" s="258">
        <f t="shared" si="3"/>
        <v>0</v>
      </c>
      <c r="F28" s="305"/>
      <c r="G28" s="305"/>
      <c r="H28" s="130"/>
      <c r="I28" s="128"/>
      <c r="J28" s="255"/>
      <c r="K28" s="256"/>
      <c r="L28" s="256"/>
      <c r="M28" s="256"/>
      <c r="N28" s="254"/>
      <c r="O28" s="254"/>
      <c r="P28" s="14"/>
      <c r="R28" s="256"/>
      <c r="S28" s="256"/>
      <c r="T28" s="256"/>
      <c r="U28" s="14"/>
    </row>
    <row r="29" spans="1:22" s="253" customFormat="1">
      <c r="A29" s="269"/>
      <c r="B29" s="273" t="s">
        <v>7</v>
      </c>
      <c r="C29" s="276"/>
      <c r="D29" s="276"/>
      <c r="E29" s="258">
        <f t="shared" si="3"/>
        <v>0</v>
      </c>
      <c r="F29" s="305"/>
      <c r="G29" s="305"/>
      <c r="H29" s="130"/>
      <c r="I29" s="128"/>
      <c r="J29" s="255"/>
      <c r="K29" s="256"/>
      <c r="L29" s="256"/>
      <c r="M29" s="256"/>
      <c r="N29" s="254"/>
      <c r="O29" s="254"/>
      <c r="P29" s="14"/>
      <c r="R29" s="256"/>
      <c r="S29" s="256"/>
      <c r="T29" s="256"/>
      <c r="U29" s="14"/>
    </row>
    <row r="30" spans="1:22" s="253" customFormat="1">
      <c r="A30" s="269"/>
      <c r="B30" s="273" t="s">
        <v>8</v>
      </c>
      <c r="C30" s="276"/>
      <c r="D30" s="276"/>
      <c r="E30" s="258">
        <f t="shared" si="3"/>
        <v>0</v>
      </c>
      <c r="F30" s="305"/>
      <c r="G30" s="305"/>
      <c r="H30" s="130"/>
      <c r="I30" s="128"/>
      <c r="J30" s="255"/>
      <c r="K30" s="256"/>
      <c r="L30" s="256"/>
      <c r="M30" s="256"/>
      <c r="N30" s="254"/>
      <c r="O30" s="254"/>
      <c r="P30" s="14"/>
      <c r="R30" s="256"/>
      <c r="S30" s="256"/>
      <c r="T30" s="256"/>
      <c r="U30" s="14"/>
    </row>
    <row r="31" spans="1:22" s="253" customFormat="1">
      <c r="A31" s="269"/>
      <c r="B31" s="273" t="s">
        <v>9</v>
      </c>
      <c r="C31" s="276">
        <v>194</v>
      </c>
      <c r="D31" s="276">
        <v>108</v>
      </c>
      <c r="E31" s="258">
        <f t="shared" si="3"/>
        <v>302</v>
      </c>
      <c r="F31" s="305"/>
      <c r="G31" s="305"/>
      <c r="H31" s="130"/>
      <c r="I31" s="128"/>
      <c r="J31" s="255"/>
      <c r="K31" s="256"/>
      <c r="L31" s="256"/>
      <c r="M31" s="256"/>
      <c r="N31" s="254"/>
      <c r="O31" s="254"/>
      <c r="P31" s="14"/>
      <c r="R31" s="256"/>
      <c r="S31" s="256"/>
      <c r="T31" s="256"/>
      <c r="U31" s="14"/>
    </row>
    <row r="32" spans="1:22" s="253" customFormat="1">
      <c r="A32" s="269" t="s">
        <v>17</v>
      </c>
      <c r="B32" s="274" t="s">
        <v>18</v>
      </c>
      <c r="C32" s="258">
        <f>SUM(C28:C31)</f>
        <v>194</v>
      </c>
      <c r="D32" s="258">
        <f>SUM(D28:D31)</f>
        <v>108</v>
      </c>
      <c r="E32" s="258">
        <f t="shared" si="3"/>
        <v>302</v>
      </c>
      <c r="F32" s="305"/>
      <c r="G32" s="305"/>
      <c r="H32" s="130"/>
      <c r="I32" s="128"/>
      <c r="J32" s="255"/>
      <c r="K32" s="256"/>
      <c r="L32" s="256"/>
      <c r="M32" s="256"/>
      <c r="N32" s="254"/>
      <c r="O32" s="254"/>
      <c r="P32" s="14"/>
      <c r="R32" s="256"/>
      <c r="S32" s="256"/>
      <c r="T32" s="256"/>
      <c r="U32" s="14"/>
    </row>
    <row r="33" spans="1:22" s="253" customFormat="1">
      <c r="A33" s="269" t="s">
        <v>19</v>
      </c>
      <c r="B33" s="260" t="s">
        <v>457</v>
      </c>
      <c r="C33" s="258">
        <f>C14+C20+C26+C32</f>
        <v>2360</v>
      </c>
      <c r="D33" s="258">
        <f>D14+D20+D26+D32</f>
        <v>2551</v>
      </c>
      <c r="E33" s="258">
        <f t="shared" si="3"/>
        <v>4911</v>
      </c>
      <c r="F33" s="305"/>
      <c r="G33" s="305"/>
      <c r="H33" s="130"/>
      <c r="I33" s="128"/>
      <c r="J33" s="255"/>
      <c r="K33" s="256"/>
      <c r="L33" s="256"/>
      <c r="M33" s="256"/>
      <c r="N33" s="254"/>
      <c r="O33" s="254"/>
      <c r="P33" s="14"/>
      <c r="R33" s="256"/>
      <c r="S33" s="256"/>
      <c r="T33" s="256"/>
      <c r="U33" s="14"/>
    </row>
    <row r="34" spans="1:22" s="253" customFormat="1">
      <c r="A34" s="278" t="s">
        <v>20</v>
      </c>
      <c r="B34" s="279" t="s">
        <v>21</v>
      </c>
      <c r="C34" s="280">
        <v>165</v>
      </c>
      <c r="D34" s="280">
        <v>61</v>
      </c>
      <c r="E34" s="258">
        <f t="shared" si="3"/>
        <v>226</v>
      </c>
      <c r="F34" s="305"/>
      <c r="G34" s="305"/>
      <c r="H34" s="130"/>
      <c r="I34" s="128"/>
      <c r="J34" s="255"/>
      <c r="K34" s="256"/>
      <c r="L34" s="256"/>
      <c r="M34" s="256"/>
      <c r="N34" s="254"/>
      <c r="O34" s="254"/>
      <c r="P34" s="14"/>
      <c r="R34" s="256"/>
      <c r="S34" s="256"/>
      <c r="T34" s="256"/>
      <c r="U34" s="14"/>
    </row>
    <row r="35" spans="1:22" s="253" customFormat="1">
      <c r="A35" s="269" t="s">
        <v>22</v>
      </c>
      <c r="B35" s="260" t="s">
        <v>459</v>
      </c>
      <c r="C35" s="258">
        <f>C33-C34</f>
        <v>2195</v>
      </c>
      <c r="D35" s="258">
        <f>D33-D34</f>
        <v>2490</v>
      </c>
      <c r="E35" s="258">
        <f t="shared" si="3"/>
        <v>4685</v>
      </c>
      <c r="F35" s="305"/>
      <c r="G35" s="305"/>
      <c r="H35" s="130"/>
      <c r="I35" s="128"/>
      <c r="J35" s="255"/>
      <c r="K35" s="256"/>
      <c r="L35" s="256"/>
      <c r="M35" s="256"/>
      <c r="N35" s="254"/>
      <c r="O35" s="254"/>
      <c r="P35" s="14"/>
      <c r="R35" s="256"/>
      <c r="S35" s="256"/>
      <c r="T35" s="256"/>
      <c r="U35" s="14"/>
    </row>
    <row r="36" spans="1:22" s="253" customFormat="1" ht="14.4" thickBot="1">
      <c r="A36" s="281"/>
      <c r="B36" s="282"/>
      <c r="C36" s="276"/>
      <c r="D36" s="276"/>
      <c r="E36" s="258"/>
      <c r="F36" s="305"/>
      <c r="G36" s="305"/>
      <c r="H36" s="130"/>
      <c r="I36" s="128"/>
      <c r="J36" s="255"/>
      <c r="K36" s="256"/>
      <c r="L36" s="256"/>
      <c r="M36" s="256"/>
      <c r="N36" s="254"/>
      <c r="O36" s="254"/>
      <c r="P36" s="14"/>
      <c r="R36" s="256"/>
      <c r="S36" s="256"/>
      <c r="T36" s="256"/>
      <c r="U36" s="14"/>
    </row>
    <row r="37" spans="1:22" s="253" customFormat="1" ht="14.4" thickTop="1">
      <c r="A37" s="283"/>
      <c r="B37" s="284"/>
      <c r="C37" s="276"/>
      <c r="D37" s="276"/>
      <c r="E37" s="258"/>
      <c r="F37" s="305"/>
      <c r="G37" s="305"/>
      <c r="H37" s="130"/>
      <c r="I37" s="128"/>
      <c r="J37" s="255"/>
      <c r="K37" s="256"/>
      <c r="L37" s="256"/>
      <c r="M37" s="256"/>
      <c r="N37" s="254"/>
      <c r="O37" s="254"/>
      <c r="P37" s="14"/>
      <c r="R37" s="256"/>
      <c r="S37" s="256"/>
      <c r="T37" s="256"/>
      <c r="U37" s="14"/>
    </row>
    <row r="38" spans="1:22" s="253" customFormat="1">
      <c r="A38" s="269"/>
      <c r="B38" s="260" t="s">
        <v>460</v>
      </c>
      <c r="C38" s="276"/>
      <c r="D38" s="276"/>
      <c r="E38" s="258"/>
      <c r="F38" s="305"/>
      <c r="G38" s="305"/>
      <c r="H38" s="130"/>
      <c r="I38" s="128"/>
      <c r="J38" s="255"/>
      <c r="K38" s="256"/>
      <c r="L38" s="256"/>
      <c r="M38" s="256"/>
      <c r="N38" s="254"/>
      <c r="O38" s="254"/>
      <c r="P38" s="14"/>
      <c r="R38" s="256"/>
      <c r="S38" s="256"/>
      <c r="T38" s="256"/>
      <c r="U38" s="14"/>
    </row>
    <row r="39" spans="1:22" s="253" customFormat="1">
      <c r="A39" s="269"/>
      <c r="B39" s="273" t="s">
        <v>6</v>
      </c>
      <c r="C39" s="285">
        <v>600</v>
      </c>
      <c r="D39" s="285">
        <v>682</v>
      </c>
      <c r="E39" s="258">
        <f t="shared" si="3"/>
        <v>1282</v>
      </c>
      <c r="F39" s="305"/>
      <c r="G39" s="305"/>
      <c r="H39" s="130"/>
      <c r="I39" s="128"/>
      <c r="J39" s="255"/>
      <c r="K39" s="256"/>
      <c r="L39" s="256"/>
      <c r="M39" s="256"/>
      <c r="N39" s="254"/>
      <c r="O39" s="254"/>
      <c r="P39" s="14"/>
      <c r="R39" s="256"/>
      <c r="S39" s="256"/>
      <c r="T39" s="256"/>
      <c r="U39" s="14"/>
    </row>
    <row r="40" spans="1:22" s="253" customFormat="1">
      <c r="A40" s="269"/>
      <c r="B40" s="273" t="s">
        <v>7</v>
      </c>
      <c r="C40" s="285"/>
      <c r="D40" s="285"/>
      <c r="E40" s="258">
        <f t="shared" si="3"/>
        <v>0</v>
      </c>
      <c r="F40" s="305"/>
      <c r="G40" s="305"/>
      <c r="H40" s="130"/>
      <c r="I40" s="128"/>
      <c r="J40" s="255"/>
      <c r="K40" s="256"/>
      <c r="L40" s="256"/>
      <c r="M40" s="256"/>
      <c r="N40" s="254"/>
      <c r="O40" s="254"/>
      <c r="P40" s="14"/>
      <c r="R40" s="256"/>
      <c r="S40" s="256"/>
      <c r="T40" s="256"/>
      <c r="U40" s="14"/>
    </row>
    <row r="41" spans="1:22" s="253" customFormat="1">
      <c r="A41" s="269"/>
      <c r="B41" s="273" t="s">
        <v>8</v>
      </c>
      <c r="C41" s="285"/>
      <c r="D41" s="285"/>
      <c r="E41" s="258">
        <f t="shared" si="3"/>
        <v>0</v>
      </c>
      <c r="F41" s="305"/>
      <c r="G41" s="305"/>
      <c r="H41" s="130"/>
      <c r="I41" s="128"/>
      <c r="J41" s="255"/>
      <c r="K41" s="256"/>
      <c r="L41" s="256"/>
      <c r="M41" s="256"/>
      <c r="N41" s="254"/>
      <c r="O41" s="254"/>
      <c r="P41" s="14"/>
      <c r="R41" s="256"/>
      <c r="S41" s="256"/>
      <c r="T41" s="256"/>
      <c r="U41" s="14"/>
    </row>
    <row r="42" spans="1:22" s="253" customFormat="1">
      <c r="A42" s="269"/>
      <c r="B42" s="273" t="s">
        <v>9</v>
      </c>
      <c r="C42" s="285"/>
      <c r="D42" s="285"/>
      <c r="E42" s="258">
        <f t="shared" si="3"/>
        <v>0</v>
      </c>
      <c r="F42" s="305">
        <f t="shared" si="0"/>
        <v>600</v>
      </c>
      <c r="G42" s="305">
        <f t="shared" si="1"/>
        <v>682</v>
      </c>
      <c r="H42" s="130" t="s">
        <v>115</v>
      </c>
      <c r="I42" s="128"/>
      <c r="J42" s="255">
        <v>127</v>
      </c>
      <c r="K42" s="256">
        <v>109</v>
      </c>
      <c r="L42" s="256"/>
      <c r="M42" s="256" t="s">
        <v>115</v>
      </c>
      <c r="N42" s="254">
        <v>130</v>
      </c>
      <c r="O42" s="254">
        <v>190</v>
      </c>
      <c r="P42"/>
      <c r="Q42" s="253" t="s">
        <v>115</v>
      </c>
      <c r="R42" s="256"/>
      <c r="S42" s="256">
        <v>146</v>
      </c>
      <c r="T42" s="256">
        <v>192</v>
      </c>
      <c r="U42">
        <v>197</v>
      </c>
      <c r="V42" s="253">
        <v>191</v>
      </c>
    </row>
    <row r="43" spans="1:22" s="253" customFormat="1">
      <c r="A43" s="269" t="s">
        <v>25</v>
      </c>
      <c r="B43" s="274" t="s">
        <v>26</v>
      </c>
      <c r="C43" s="258">
        <f>SUM(C39:C42)</f>
        <v>600</v>
      </c>
      <c r="D43" s="258">
        <f>SUM(D39:D42)</f>
        <v>682</v>
      </c>
      <c r="E43" s="258">
        <f t="shared" si="3"/>
        <v>1282</v>
      </c>
      <c r="F43" s="305">
        <f t="shared" si="0"/>
        <v>76</v>
      </c>
      <c r="G43" s="305">
        <f t="shared" si="1"/>
        <v>322</v>
      </c>
      <c r="H43" s="130"/>
      <c r="I43" s="128" t="s">
        <v>116</v>
      </c>
      <c r="J43" s="255">
        <v>30</v>
      </c>
      <c r="K43" s="256">
        <v>87</v>
      </c>
      <c r="L43" s="256"/>
      <c r="M43" s="256" t="s">
        <v>116</v>
      </c>
      <c r="N43" s="254">
        <v>8</v>
      </c>
      <c r="O43" s="254">
        <v>121</v>
      </c>
      <c r="P43"/>
      <c r="R43" s="256" t="s">
        <v>116</v>
      </c>
      <c r="S43" s="256">
        <v>26</v>
      </c>
      <c r="T43" s="256">
        <v>81</v>
      </c>
      <c r="U43">
        <v>12</v>
      </c>
      <c r="V43" s="253">
        <v>33</v>
      </c>
    </row>
    <row r="44" spans="1:22" s="253" customFormat="1">
      <c r="A44" s="269"/>
      <c r="B44" s="260"/>
      <c r="C44" s="276"/>
      <c r="D44" s="276"/>
      <c r="E44" s="258"/>
      <c r="F44" s="305">
        <f t="shared" si="0"/>
        <v>125</v>
      </c>
      <c r="G44" s="305">
        <f t="shared" si="1"/>
        <v>109</v>
      </c>
      <c r="H44" s="130"/>
      <c r="I44" s="128" t="s">
        <v>117</v>
      </c>
      <c r="J44" s="257">
        <v>7</v>
      </c>
      <c r="K44" s="256">
        <v>3</v>
      </c>
      <c r="L44" s="256"/>
      <c r="M44" s="256" t="s">
        <v>117</v>
      </c>
      <c r="N44" s="254">
        <v>20</v>
      </c>
      <c r="O44" s="254">
        <v>20</v>
      </c>
      <c r="P44"/>
      <c r="R44" s="256" t="s">
        <v>117</v>
      </c>
      <c r="S44" s="256">
        <v>41</v>
      </c>
      <c r="T44" s="256">
        <v>41</v>
      </c>
      <c r="U44">
        <v>57</v>
      </c>
      <c r="V44" s="253">
        <v>45</v>
      </c>
    </row>
    <row r="45" spans="1:22" s="253" customFormat="1">
      <c r="A45" s="269"/>
      <c r="B45" s="260" t="s">
        <v>461</v>
      </c>
      <c r="C45" s="276"/>
      <c r="D45" s="276"/>
      <c r="E45" s="258"/>
      <c r="F45" s="305">
        <f t="shared" si="0"/>
        <v>501</v>
      </c>
      <c r="G45" s="305">
        <f t="shared" si="1"/>
        <v>29</v>
      </c>
      <c r="H45" s="130" t="s">
        <v>31</v>
      </c>
      <c r="I45" s="128"/>
      <c r="J45" s="255">
        <v>106</v>
      </c>
      <c r="K45" s="256">
        <v>4</v>
      </c>
      <c r="L45" s="256"/>
      <c r="M45" s="256" t="s">
        <v>31</v>
      </c>
      <c r="N45" s="254">
        <v>132</v>
      </c>
      <c r="O45" s="254">
        <v>9</v>
      </c>
      <c r="P45"/>
      <c r="Q45" s="253" t="s">
        <v>31</v>
      </c>
      <c r="R45" s="256"/>
      <c r="S45" s="256">
        <v>145</v>
      </c>
      <c r="T45" s="256">
        <v>5</v>
      </c>
      <c r="U45">
        <v>118</v>
      </c>
      <c r="V45" s="253">
        <v>11</v>
      </c>
    </row>
    <row r="46" spans="1:22" s="253" customFormat="1">
      <c r="A46" s="269"/>
      <c r="B46" s="273" t="s">
        <v>6</v>
      </c>
      <c r="C46" s="286">
        <v>76</v>
      </c>
      <c r="D46" s="286">
        <v>322</v>
      </c>
      <c r="E46" s="258">
        <f t="shared" si="3"/>
        <v>398</v>
      </c>
      <c r="F46" s="305"/>
      <c r="G46" s="305"/>
      <c r="H46" s="130"/>
      <c r="I46" s="128"/>
      <c r="J46" s="255"/>
      <c r="K46" s="256"/>
      <c r="L46" s="256"/>
      <c r="M46" s="256"/>
      <c r="N46" s="254"/>
      <c r="O46" s="254"/>
      <c r="P46" s="14"/>
      <c r="R46" s="256"/>
      <c r="S46" s="256"/>
      <c r="T46" s="256"/>
      <c r="U46" s="14"/>
    </row>
    <row r="47" spans="1:22" s="253" customFormat="1">
      <c r="A47" s="269"/>
      <c r="B47" s="273" t="s">
        <v>7</v>
      </c>
      <c r="C47" s="286"/>
      <c r="D47" s="286"/>
      <c r="E47" s="258">
        <f t="shared" si="3"/>
        <v>0</v>
      </c>
      <c r="F47" s="305"/>
      <c r="G47" s="305"/>
      <c r="H47" s="130"/>
      <c r="I47" s="128"/>
      <c r="J47" s="255"/>
      <c r="K47" s="256"/>
      <c r="L47" s="256"/>
      <c r="M47" s="256"/>
      <c r="N47" s="254"/>
      <c r="O47" s="254"/>
      <c r="P47" s="14"/>
      <c r="R47" s="256"/>
      <c r="S47" s="256"/>
      <c r="T47" s="256"/>
      <c r="U47" s="14"/>
    </row>
    <row r="48" spans="1:22" s="253" customFormat="1">
      <c r="A48" s="269"/>
      <c r="B48" s="273" t="s">
        <v>8</v>
      </c>
      <c r="C48" s="286"/>
      <c r="D48" s="286"/>
      <c r="E48" s="258">
        <f t="shared" si="3"/>
        <v>0</v>
      </c>
      <c r="F48" s="305"/>
      <c r="G48" s="305"/>
      <c r="H48" s="130"/>
      <c r="I48" s="128"/>
      <c r="J48" s="255"/>
      <c r="K48" s="256"/>
      <c r="L48" s="256"/>
      <c r="M48" s="256"/>
      <c r="N48" s="254"/>
      <c r="O48" s="254"/>
      <c r="P48" s="14"/>
      <c r="R48" s="256"/>
      <c r="S48" s="256"/>
      <c r="T48" s="256"/>
      <c r="U48" s="14"/>
    </row>
    <row r="49" spans="1:22" s="253" customFormat="1">
      <c r="A49" s="269"/>
      <c r="B49" s="273" t="s">
        <v>9</v>
      </c>
      <c r="C49" s="286"/>
      <c r="D49" s="286"/>
      <c r="E49" s="258">
        <f t="shared" si="3"/>
        <v>0</v>
      </c>
      <c r="F49" s="305"/>
      <c r="G49" s="305"/>
      <c r="H49" s="130"/>
      <c r="I49" s="128"/>
      <c r="J49" s="255"/>
      <c r="K49" s="256"/>
      <c r="L49" s="256"/>
      <c r="M49" s="256"/>
      <c r="N49" s="254"/>
      <c r="O49" s="254"/>
      <c r="P49" s="14"/>
      <c r="R49" s="256"/>
      <c r="S49" s="256"/>
      <c r="T49" s="256"/>
      <c r="U49" s="14"/>
    </row>
    <row r="50" spans="1:22" s="253" customFormat="1">
      <c r="A50" s="269" t="s">
        <v>27</v>
      </c>
      <c r="B50" s="260" t="s">
        <v>462</v>
      </c>
      <c r="C50" s="258">
        <f>SUM(C46:C49)</f>
        <v>76</v>
      </c>
      <c r="D50" s="258">
        <f>SUM(D46:D49)</f>
        <v>322</v>
      </c>
      <c r="E50" s="258">
        <f t="shared" si="3"/>
        <v>398</v>
      </c>
      <c r="F50" s="305"/>
      <c r="G50" s="305"/>
      <c r="H50" s="130"/>
      <c r="I50" s="128"/>
      <c r="J50" s="255"/>
      <c r="K50" s="256"/>
      <c r="L50" s="256"/>
      <c r="M50" s="256"/>
      <c r="N50" s="254"/>
      <c r="O50" s="254"/>
      <c r="P50" s="14"/>
      <c r="R50" s="256"/>
      <c r="S50" s="256"/>
      <c r="T50" s="256"/>
      <c r="U50" s="14"/>
    </row>
    <row r="51" spans="1:22" s="253" customFormat="1">
      <c r="A51" s="269"/>
      <c r="B51" s="260"/>
      <c r="C51" s="276"/>
      <c r="D51" s="276"/>
      <c r="E51" s="258"/>
      <c r="F51" s="305"/>
      <c r="G51" s="305"/>
      <c r="H51" s="130"/>
      <c r="I51" s="128"/>
      <c r="J51" s="255"/>
      <c r="K51" s="256"/>
      <c r="L51" s="256"/>
      <c r="M51" s="256"/>
      <c r="N51" s="254"/>
      <c r="O51" s="254"/>
      <c r="P51" s="14"/>
      <c r="R51" s="256"/>
      <c r="S51" s="256"/>
      <c r="T51" s="256"/>
      <c r="U51" s="14"/>
    </row>
    <row r="52" spans="1:22" s="253" customFormat="1">
      <c r="A52" s="269"/>
      <c r="B52" s="260" t="s">
        <v>463</v>
      </c>
      <c r="C52" s="276"/>
      <c r="D52" s="276"/>
      <c r="E52" s="258"/>
      <c r="F52" s="305"/>
      <c r="G52" s="305"/>
      <c r="H52" s="130"/>
      <c r="I52" s="128"/>
      <c r="J52" s="255"/>
      <c r="K52" s="256"/>
      <c r="L52" s="256"/>
      <c r="M52" s="256"/>
      <c r="N52" s="254"/>
      <c r="O52" s="254"/>
      <c r="P52" s="14"/>
      <c r="R52" s="256"/>
      <c r="S52" s="256"/>
      <c r="T52" s="256"/>
      <c r="U52" s="14"/>
    </row>
    <row r="53" spans="1:22" s="253" customFormat="1">
      <c r="A53" s="269"/>
      <c r="B53" s="273" t="s">
        <v>6</v>
      </c>
      <c r="C53" s="287">
        <v>125</v>
      </c>
      <c r="D53" s="287">
        <v>109</v>
      </c>
      <c r="E53" s="258">
        <f t="shared" si="3"/>
        <v>234</v>
      </c>
      <c r="F53" s="305"/>
      <c r="G53" s="305"/>
      <c r="H53" s="130"/>
      <c r="I53" s="128"/>
      <c r="J53" s="255"/>
      <c r="K53" s="256"/>
      <c r="L53" s="256"/>
      <c r="M53" s="256"/>
      <c r="N53" s="254"/>
      <c r="O53" s="254"/>
      <c r="P53" s="14"/>
      <c r="R53" s="256"/>
      <c r="S53" s="256"/>
      <c r="T53" s="256"/>
      <c r="U53" s="14"/>
    </row>
    <row r="54" spans="1:22" s="253" customFormat="1">
      <c r="A54" s="269"/>
      <c r="B54" s="273" t="s">
        <v>7</v>
      </c>
      <c r="C54" s="276"/>
      <c r="D54" s="276"/>
      <c r="E54" s="258">
        <f t="shared" si="3"/>
        <v>0</v>
      </c>
      <c r="F54" s="305">
        <f t="shared" si="0"/>
        <v>0</v>
      </c>
      <c r="G54" s="305">
        <f t="shared" si="1"/>
        <v>0</v>
      </c>
      <c r="H54" s="130" t="s">
        <v>118</v>
      </c>
      <c r="I54" s="128"/>
      <c r="J54" s="255"/>
      <c r="K54" s="256"/>
      <c r="L54" s="256"/>
      <c r="M54" s="256" t="s">
        <v>118</v>
      </c>
      <c r="N54" s="254"/>
      <c r="O54" s="254"/>
      <c r="P54"/>
      <c r="Q54" s="253" t="s">
        <v>118</v>
      </c>
      <c r="R54" s="256"/>
      <c r="S54" s="256"/>
      <c r="T54" s="256"/>
      <c r="U54"/>
    </row>
    <row r="55" spans="1:22" s="253" customFormat="1">
      <c r="A55" s="269"/>
      <c r="B55" s="273" t="s">
        <v>8</v>
      </c>
      <c r="C55" s="276"/>
      <c r="D55" s="276"/>
      <c r="E55" s="258">
        <f t="shared" si="3"/>
        <v>0</v>
      </c>
      <c r="F55" s="305">
        <f t="shared" si="0"/>
        <v>97</v>
      </c>
      <c r="G55" s="305">
        <f t="shared" si="1"/>
        <v>200</v>
      </c>
      <c r="H55" s="130"/>
      <c r="I55" s="128" t="s">
        <v>119</v>
      </c>
      <c r="J55" s="255">
        <v>7</v>
      </c>
      <c r="K55" s="256">
        <v>17</v>
      </c>
      <c r="L55" s="256"/>
      <c r="M55" s="256" t="s">
        <v>119</v>
      </c>
      <c r="N55" s="254">
        <v>3</v>
      </c>
      <c r="O55" s="254">
        <v>6</v>
      </c>
      <c r="P55"/>
      <c r="R55" s="256" t="s">
        <v>119</v>
      </c>
      <c r="S55" s="256">
        <v>13</v>
      </c>
      <c r="T55" s="256">
        <v>92</v>
      </c>
      <c r="U55">
        <v>74</v>
      </c>
      <c r="V55" s="253">
        <v>85</v>
      </c>
    </row>
    <row r="56" spans="1:22" s="253" customFormat="1">
      <c r="A56" s="269"/>
      <c r="B56" s="273" t="s">
        <v>9</v>
      </c>
      <c r="C56" s="288"/>
      <c r="D56" s="288"/>
      <c r="E56" s="258">
        <f t="shared" si="3"/>
        <v>0</v>
      </c>
      <c r="F56" s="305">
        <f t="shared" si="0"/>
        <v>82</v>
      </c>
      <c r="G56" s="305">
        <f t="shared" si="1"/>
        <v>700</v>
      </c>
      <c r="H56" s="130"/>
      <c r="I56" s="128" t="s">
        <v>120</v>
      </c>
      <c r="J56" s="257">
        <v>13</v>
      </c>
      <c r="K56" s="256">
        <v>114</v>
      </c>
      <c r="L56" s="256"/>
      <c r="M56" s="256" t="s">
        <v>120</v>
      </c>
      <c r="N56" s="254">
        <v>20</v>
      </c>
      <c r="O56" s="254">
        <v>140</v>
      </c>
      <c r="P56"/>
      <c r="R56" s="256" t="s">
        <v>120</v>
      </c>
      <c r="S56" s="256">
        <v>29</v>
      </c>
      <c r="T56" s="256">
        <v>296</v>
      </c>
      <c r="U56">
        <v>20</v>
      </c>
      <c r="V56" s="253">
        <v>150</v>
      </c>
    </row>
    <row r="57" spans="1:22" s="253" customFormat="1">
      <c r="A57" s="269" t="s">
        <v>29</v>
      </c>
      <c r="B57" s="260" t="s">
        <v>464</v>
      </c>
      <c r="C57" s="258">
        <f>SUM(C53:C56)</f>
        <v>125</v>
      </c>
      <c r="D57" s="258">
        <f>SUM(D53:D56)</f>
        <v>109</v>
      </c>
      <c r="E57" s="258">
        <f t="shared" si="3"/>
        <v>234</v>
      </c>
      <c r="F57" s="305">
        <f t="shared" si="0"/>
        <v>0</v>
      </c>
      <c r="G57" s="305">
        <f t="shared" si="1"/>
        <v>0</v>
      </c>
      <c r="H57" s="130" t="s">
        <v>121</v>
      </c>
      <c r="I57" s="128"/>
      <c r="J57" s="255"/>
      <c r="K57" s="256"/>
      <c r="L57" s="256"/>
      <c r="M57" s="256" t="s">
        <v>121</v>
      </c>
      <c r="N57" s="254"/>
      <c r="O57" s="254"/>
      <c r="P57"/>
      <c r="Q57" s="253" t="s">
        <v>121</v>
      </c>
      <c r="R57" s="256"/>
      <c r="S57" s="256"/>
      <c r="T57" s="256"/>
      <c r="U57"/>
    </row>
    <row r="58" spans="1:22" s="253" customFormat="1">
      <c r="A58" s="269"/>
      <c r="B58" s="260"/>
      <c r="C58" s="276"/>
      <c r="D58" s="276"/>
      <c r="E58" s="258"/>
      <c r="F58" s="305">
        <f t="shared" si="0"/>
        <v>72</v>
      </c>
      <c r="G58" s="305">
        <f t="shared" si="1"/>
        <v>51</v>
      </c>
      <c r="H58" s="130"/>
      <c r="I58" s="128" t="s">
        <v>177</v>
      </c>
      <c r="J58" s="255">
        <v>12</v>
      </c>
      <c r="K58" s="256">
        <v>10</v>
      </c>
      <c r="L58" s="256"/>
      <c r="M58" s="256" t="s">
        <v>177</v>
      </c>
      <c r="N58" s="254">
        <v>23</v>
      </c>
      <c r="O58" s="254">
        <v>13</v>
      </c>
      <c r="P58"/>
      <c r="R58" s="256" t="s">
        <v>177</v>
      </c>
      <c r="S58" s="256">
        <v>22</v>
      </c>
      <c r="T58" s="256">
        <v>12</v>
      </c>
      <c r="U58">
        <v>15</v>
      </c>
      <c r="V58" s="253">
        <v>16</v>
      </c>
    </row>
    <row r="59" spans="1:22" s="253" customFormat="1">
      <c r="A59" s="289" t="s">
        <v>72</v>
      </c>
      <c r="B59" s="260" t="s">
        <v>31</v>
      </c>
      <c r="C59" s="290">
        <v>501</v>
      </c>
      <c r="D59" s="290">
        <v>29</v>
      </c>
      <c r="E59" s="258">
        <f t="shared" si="3"/>
        <v>530</v>
      </c>
      <c r="F59" s="305">
        <f t="shared" si="0"/>
        <v>0</v>
      </c>
      <c r="G59" s="305">
        <f t="shared" si="1"/>
        <v>0</v>
      </c>
      <c r="H59" s="130" t="s">
        <v>121</v>
      </c>
      <c r="I59" s="128"/>
      <c r="J59" s="255"/>
      <c r="K59" s="256"/>
      <c r="L59" s="256"/>
      <c r="M59" s="256" t="s">
        <v>121</v>
      </c>
      <c r="N59" s="254"/>
      <c r="O59" s="254"/>
      <c r="P59"/>
      <c r="Q59" s="253" t="s">
        <v>121</v>
      </c>
      <c r="R59" s="256"/>
      <c r="S59" s="256"/>
      <c r="T59" s="256"/>
      <c r="U59"/>
    </row>
    <row r="60" spans="1:22" s="253" customFormat="1">
      <c r="A60" s="289" t="s">
        <v>73</v>
      </c>
      <c r="B60" s="291" t="s">
        <v>71</v>
      </c>
      <c r="C60" s="292"/>
      <c r="D60" s="292"/>
      <c r="E60" s="258">
        <f t="shared" si="3"/>
        <v>0</v>
      </c>
      <c r="F60" s="305">
        <f t="shared" si="0"/>
        <v>799</v>
      </c>
      <c r="G60" s="305">
        <f t="shared" si="1"/>
        <v>432</v>
      </c>
      <c r="H60" s="130"/>
      <c r="I60" s="128" t="s">
        <v>178</v>
      </c>
      <c r="J60" s="255">
        <v>134</v>
      </c>
      <c r="K60" s="256">
        <v>70</v>
      </c>
      <c r="L60" s="256"/>
      <c r="M60" s="256" t="s">
        <v>178</v>
      </c>
      <c r="N60" s="254">
        <v>177</v>
      </c>
      <c r="O60" s="254">
        <v>118</v>
      </c>
      <c r="P60"/>
      <c r="R60" s="256" t="s">
        <v>178</v>
      </c>
      <c r="S60" s="256">
        <v>226</v>
      </c>
      <c r="T60" s="256">
        <v>154</v>
      </c>
      <c r="U60">
        <v>262</v>
      </c>
      <c r="V60" s="253">
        <v>90</v>
      </c>
    </row>
    <row r="61" spans="1:22" s="253" customFormat="1">
      <c r="A61" s="269"/>
      <c r="B61" s="260" t="s">
        <v>32</v>
      </c>
      <c r="C61" s="276"/>
      <c r="D61" s="276"/>
      <c r="E61" s="258"/>
      <c r="F61" s="305">
        <f t="shared" si="0"/>
        <v>0</v>
      </c>
      <c r="G61" s="305">
        <f t="shared" si="1"/>
        <v>0</v>
      </c>
      <c r="H61" s="130" t="s">
        <v>121</v>
      </c>
      <c r="I61" s="128"/>
      <c r="J61" s="255"/>
      <c r="K61" s="256"/>
      <c r="L61" s="256"/>
      <c r="M61" s="256" t="s">
        <v>121</v>
      </c>
      <c r="N61" s="254"/>
      <c r="O61" s="254"/>
      <c r="P61"/>
      <c r="Q61" s="253" t="s">
        <v>121</v>
      </c>
      <c r="R61" s="256"/>
      <c r="S61" s="256"/>
      <c r="T61" s="256"/>
      <c r="U61"/>
    </row>
    <row r="62" spans="1:22" s="253" customFormat="1">
      <c r="A62" s="269" t="s">
        <v>33</v>
      </c>
      <c r="B62" s="293" t="s">
        <v>465</v>
      </c>
      <c r="C62" s="294">
        <v>97</v>
      </c>
      <c r="D62" s="294">
        <v>200</v>
      </c>
      <c r="E62" s="258">
        <f t="shared" si="3"/>
        <v>297</v>
      </c>
      <c r="F62" s="305">
        <f t="shared" si="0"/>
        <v>679</v>
      </c>
      <c r="G62" s="305">
        <f t="shared" si="1"/>
        <v>1042</v>
      </c>
      <c r="H62" s="130" t="s">
        <v>124</v>
      </c>
      <c r="I62" s="128"/>
      <c r="J62" s="255">
        <v>166</v>
      </c>
      <c r="K62" s="256">
        <v>211</v>
      </c>
      <c r="L62" s="256"/>
      <c r="M62" s="256"/>
      <c r="N62" s="254">
        <v>223</v>
      </c>
      <c r="O62" s="254">
        <v>277</v>
      </c>
      <c r="P62"/>
      <c r="Q62" s="253" t="s">
        <v>124</v>
      </c>
      <c r="R62" s="256"/>
      <c r="S62" s="256">
        <v>290</v>
      </c>
      <c r="T62" s="256">
        <v>554</v>
      </c>
      <c r="U62"/>
    </row>
    <row r="63" spans="1:22" s="253" customFormat="1">
      <c r="A63" s="269" t="s">
        <v>35</v>
      </c>
      <c r="B63" s="293" t="s">
        <v>466</v>
      </c>
      <c r="C63" s="294">
        <v>82</v>
      </c>
      <c r="D63" s="294">
        <v>700</v>
      </c>
      <c r="E63" s="258">
        <f t="shared" si="3"/>
        <v>782</v>
      </c>
      <c r="F63" s="305">
        <f t="shared" si="0"/>
        <v>164</v>
      </c>
      <c r="G63" s="305">
        <f t="shared" si="1"/>
        <v>62</v>
      </c>
      <c r="H63" s="130"/>
      <c r="I63" s="128" t="s">
        <v>113</v>
      </c>
      <c r="J63" s="257">
        <v>40</v>
      </c>
      <c r="K63" s="256">
        <v>16</v>
      </c>
      <c r="L63" s="256"/>
      <c r="M63" s="256" t="s">
        <v>113</v>
      </c>
      <c r="N63" s="254">
        <v>44</v>
      </c>
      <c r="O63" s="254">
        <v>21</v>
      </c>
      <c r="P63"/>
      <c r="R63" s="256" t="s">
        <v>113</v>
      </c>
      <c r="S63" s="256">
        <v>60</v>
      </c>
      <c r="T63" s="256">
        <v>15</v>
      </c>
      <c r="U63">
        <v>20</v>
      </c>
      <c r="V63" s="253">
        <v>10</v>
      </c>
    </row>
    <row r="64" spans="1:22" s="253" customFormat="1">
      <c r="A64" s="269" t="s">
        <v>37</v>
      </c>
      <c r="B64" s="293" t="s">
        <v>467</v>
      </c>
      <c r="C64" s="294">
        <v>72</v>
      </c>
      <c r="D64" s="294">
        <v>51</v>
      </c>
      <c r="E64" s="258">
        <f t="shared" si="3"/>
        <v>123</v>
      </c>
      <c r="F64" s="305">
        <f t="shared" si="0"/>
        <v>535</v>
      </c>
      <c r="G64" s="305">
        <f t="shared" si="1"/>
        <v>990</v>
      </c>
      <c r="H64" s="130"/>
      <c r="I64" s="128" t="s">
        <v>44</v>
      </c>
      <c r="J64" s="255">
        <v>126</v>
      </c>
      <c r="K64" s="256">
        <v>195</v>
      </c>
      <c r="L64" s="256"/>
      <c r="M64" s="256" t="s">
        <v>188</v>
      </c>
      <c r="N64" s="254">
        <v>179</v>
      </c>
      <c r="O64" s="254">
        <v>256</v>
      </c>
      <c r="P64"/>
      <c r="R64" s="256" t="s">
        <v>44</v>
      </c>
      <c r="S64" s="256">
        <v>230</v>
      </c>
      <c r="T64" s="256">
        <v>539</v>
      </c>
      <c r="U64"/>
    </row>
    <row r="65" spans="1:22" s="253" customFormat="1">
      <c r="A65" s="269" t="s">
        <v>39</v>
      </c>
      <c r="B65" s="293" t="s">
        <v>468</v>
      </c>
      <c r="C65" s="294">
        <v>799</v>
      </c>
      <c r="D65" s="294">
        <v>432</v>
      </c>
      <c r="E65" s="258">
        <f t="shared" si="3"/>
        <v>1231</v>
      </c>
      <c r="F65" s="305">
        <f t="shared" si="0"/>
        <v>1453</v>
      </c>
      <c r="G65" s="305">
        <f t="shared" si="1"/>
        <v>1852</v>
      </c>
      <c r="H65" s="130"/>
      <c r="I65" s="128" t="s">
        <v>125</v>
      </c>
      <c r="J65" s="257">
        <v>396</v>
      </c>
      <c r="K65" s="256">
        <v>398</v>
      </c>
      <c r="L65" s="256"/>
      <c r="M65" s="256" t="s">
        <v>125</v>
      </c>
      <c r="N65" s="254">
        <v>469</v>
      </c>
      <c r="O65" s="254">
        <v>596</v>
      </c>
      <c r="P65"/>
      <c r="R65" s="256" t="s">
        <v>125</v>
      </c>
      <c r="S65" s="256">
        <v>588</v>
      </c>
      <c r="T65" s="256">
        <v>858</v>
      </c>
      <c r="U65"/>
    </row>
    <row r="66" spans="1:22" s="253" customFormat="1">
      <c r="A66" s="269" t="s">
        <v>41</v>
      </c>
      <c r="B66" s="260" t="s">
        <v>458</v>
      </c>
      <c r="C66" s="258">
        <f>SUM(C62:C65)</f>
        <v>1050</v>
      </c>
      <c r="D66" s="258">
        <f>SUM(D62:D65)</f>
        <v>1383</v>
      </c>
      <c r="E66" s="258">
        <f t="shared" si="3"/>
        <v>2433</v>
      </c>
      <c r="F66" s="305">
        <f t="shared" si="0"/>
        <v>0</v>
      </c>
      <c r="G66" s="305">
        <f t="shared" si="1"/>
        <v>0</v>
      </c>
      <c r="H66" s="130"/>
      <c r="I66" s="128" t="s">
        <v>126</v>
      </c>
      <c r="J66" s="255"/>
      <c r="K66" s="256"/>
      <c r="L66" s="256"/>
      <c r="M66" s="256"/>
      <c r="N66" s="254"/>
      <c r="O66" s="254"/>
      <c r="P66"/>
      <c r="R66" s="256" t="s">
        <v>126</v>
      </c>
      <c r="S66" s="256"/>
      <c r="T66" s="256"/>
      <c r="U66"/>
    </row>
    <row r="67" spans="1:22" s="253" customFormat="1">
      <c r="A67" s="278" t="s">
        <v>42</v>
      </c>
      <c r="B67" s="279" t="s">
        <v>21</v>
      </c>
      <c r="C67" s="280">
        <v>164</v>
      </c>
      <c r="D67" s="280">
        <v>62</v>
      </c>
      <c r="E67" s="258">
        <f t="shared" si="3"/>
        <v>226</v>
      </c>
      <c r="F67" s="305">
        <f t="shared" si="0"/>
        <v>0</v>
      </c>
      <c r="G67" s="305">
        <f t="shared" si="1"/>
        <v>0</v>
      </c>
      <c r="H67" s="130" t="s">
        <v>127</v>
      </c>
      <c r="I67" s="128"/>
      <c r="J67" s="255"/>
      <c r="K67" s="256"/>
      <c r="L67" s="256"/>
      <c r="M67" s="256"/>
      <c r="N67" s="254"/>
      <c r="O67" s="254"/>
      <c r="P67"/>
      <c r="Q67" s="253" t="s">
        <v>127</v>
      </c>
      <c r="R67" s="256"/>
      <c r="S67" s="256"/>
      <c r="T67" s="256"/>
      <c r="U67"/>
    </row>
    <row r="68" spans="1:22" s="253" customFormat="1">
      <c r="A68" s="269" t="s">
        <v>43</v>
      </c>
      <c r="B68" s="260" t="s">
        <v>44</v>
      </c>
      <c r="C68" s="258">
        <f>C66-C67</f>
        <v>886</v>
      </c>
      <c r="D68" s="258">
        <f>D66-D67</f>
        <v>1321</v>
      </c>
      <c r="E68" s="258">
        <f t="shared" si="3"/>
        <v>2207</v>
      </c>
      <c r="F68" s="305">
        <f t="shared" si="0"/>
        <v>4</v>
      </c>
      <c r="G68" s="305">
        <f t="shared" si="1"/>
        <v>13</v>
      </c>
      <c r="H68" s="130" t="s">
        <v>48</v>
      </c>
      <c r="I68" s="128"/>
      <c r="J68" s="257">
        <v>0</v>
      </c>
      <c r="K68" s="256">
        <v>2</v>
      </c>
      <c r="L68" s="256"/>
      <c r="M68" s="256" t="s">
        <v>48</v>
      </c>
      <c r="N68" s="254">
        <v>1</v>
      </c>
      <c r="O68" s="254">
        <v>5</v>
      </c>
      <c r="P68"/>
      <c r="Q68" s="253" t="s">
        <v>48</v>
      </c>
      <c r="R68" s="256"/>
      <c r="S68" s="256">
        <v>1</v>
      </c>
      <c r="T68" s="256">
        <v>5</v>
      </c>
      <c r="U68">
        <v>2</v>
      </c>
      <c r="V68" s="253">
        <v>1</v>
      </c>
    </row>
    <row r="69" spans="1:22" s="253" customFormat="1">
      <c r="A69" s="269"/>
      <c r="B69" s="260"/>
      <c r="C69" s="276"/>
      <c r="D69" s="276"/>
      <c r="E69" s="258"/>
      <c r="F69" s="305">
        <f t="shared" si="0"/>
        <v>1455</v>
      </c>
      <c r="G69" s="305">
        <f t="shared" si="1"/>
        <v>1864</v>
      </c>
      <c r="H69" s="130" t="s">
        <v>128</v>
      </c>
      <c r="I69" s="128"/>
      <c r="J69" s="257">
        <v>396</v>
      </c>
      <c r="K69" s="256">
        <v>400</v>
      </c>
      <c r="L69" s="256"/>
      <c r="M69" s="256" t="s">
        <v>128</v>
      </c>
      <c r="N69" s="254">
        <v>470</v>
      </c>
      <c r="O69" s="254">
        <v>601</v>
      </c>
      <c r="P69"/>
      <c r="Q69" s="253" t="s">
        <v>128</v>
      </c>
      <c r="R69" s="256"/>
      <c r="S69" s="256">
        <v>589</v>
      </c>
      <c r="T69" s="256">
        <v>863</v>
      </c>
      <c r="U69"/>
    </row>
    <row r="70" spans="1:22" s="253" customFormat="1">
      <c r="A70" s="269" t="s">
        <v>45</v>
      </c>
      <c r="B70" s="260" t="s">
        <v>469</v>
      </c>
      <c r="C70" s="275">
        <f>C43+C50+C57+C59+C60+C68</f>
        <v>2188</v>
      </c>
      <c r="D70" s="275">
        <f>D43+D50+D57+D59+D60+D68</f>
        <v>2463</v>
      </c>
      <c r="E70" s="258">
        <f t="shared" si="3"/>
        <v>4651</v>
      </c>
      <c r="F70" s="305">
        <f t="shared" si="0"/>
        <v>41</v>
      </c>
      <c r="G70" s="305">
        <f t="shared" si="1"/>
        <v>74</v>
      </c>
      <c r="H70" s="130"/>
      <c r="I70" s="128" t="s">
        <v>126</v>
      </c>
      <c r="J70" s="257"/>
      <c r="K70" s="256"/>
      <c r="L70" s="256"/>
      <c r="M70" s="256" t="s">
        <v>201</v>
      </c>
      <c r="N70" s="254">
        <v>41</v>
      </c>
      <c r="O70" s="254">
        <v>74</v>
      </c>
      <c r="P70"/>
      <c r="R70" s="256" t="s">
        <v>126</v>
      </c>
      <c r="S70" s="256"/>
      <c r="T70" s="256"/>
      <c r="U70"/>
    </row>
    <row r="71" spans="1:22" s="253" customFormat="1">
      <c r="A71" s="269"/>
      <c r="B71" s="295"/>
      <c r="C71" s="276"/>
      <c r="D71" s="276"/>
      <c r="E71" s="258"/>
      <c r="F71" s="305">
        <f t="shared" si="0"/>
        <v>0</v>
      </c>
      <c r="G71" s="305">
        <f t="shared" si="1"/>
        <v>0</v>
      </c>
      <c r="H71" s="130" t="s">
        <v>127</v>
      </c>
      <c r="I71" s="128"/>
      <c r="J71" s="255"/>
      <c r="K71" s="256"/>
      <c r="L71" s="256"/>
      <c r="M71" s="256"/>
      <c r="N71" s="254"/>
      <c r="O71" s="254"/>
      <c r="P71"/>
      <c r="Q71" s="253" t="s">
        <v>127</v>
      </c>
      <c r="R71" s="256"/>
      <c r="S71" s="256"/>
      <c r="T71" s="256"/>
      <c r="U71"/>
    </row>
    <row r="72" spans="1:22" s="253" customFormat="1">
      <c r="A72" s="269" t="s">
        <v>47</v>
      </c>
      <c r="B72" s="260" t="s">
        <v>48</v>
      </c>
      <c r="C72" s="258">
        <v>4</v>
      </c>
      <c r="D72" s="258">
        <v>13</v>
      </c>
      <c r="E72" s="258">
        <f t="shared" si="3"/>
        <v>17</v>
      </c>
      <c r="F72" s="130">
        <v>54</v>
      </c>
      <c r="G72" s="130">
        <v>37</v>
      </c>
      <c r="H72" s="130"/>
      <c r="I72" s="128" t="s">
        <v>198</v>
      </c>
      <c r="J72" s="257">
        <v>26</v>
      </c>
      <c r="K72" s="256">
        <v>36</v>
      </c>
      <c r="L72" s="256"/>
      <c r="M72" s="256"/>
      <c r="N72" s="254"/>
      <c r="O72" s="254"/>
      <c r="P72"/>
      <c r="Q72" s="253" t="s">
        <v>482</v>
      </c>
      <c r="R72" s="256"/>
      <c r="S72" s="256">
        <v>45</v>
      </c>
      <c r="T72" s="256">
        <v>99</v>
      </c>
      <c r="U72">
        <v>54</v>
      </c>
      <c r="V72" s="253">
        <v>37</v>
      </c>
    </row>
    <row r="73" spans="1:22" s="253" customFormat="1">
      <c r="A73" s="269"/>
      <c r="B73" s="295"/>
      <c r="C73" s="276"/>
      <c r="D73" s="276"/>
      <c r="E73" s="258"/>
      <c r="F73" s="130"/>
      <c r="G73" s="130"/>
      <c r="H73" s="130"/>
      <c r="I73" s="128"/>
      <c r="J73" s="255"/>
      <c r="K73" s="256"/>
      <c r="L73" s="256"/>
      <c r="M73" s="256"/>
      <c r="N73" s="254"/>
      <c r="O73" s="254"/>
      <c r="P73"/>
      <c r="R73" s="256"/>
      <c r="S73" s="256"/>
      <c r="T73" s="256"/>
      <c r="U73"/>
    </row>
    <row r="74" spans="1:22" s="253" customFormat="1">
      <c r="A74" s="269" t="s">
        <v>49</v>
      </c>
      <c r="B74" s="260" t="s">
        <v>470</v>
      </c>
      <c r="C74" s="258">
        <f>C70+C72</f>
        <v>2192</v>
      </c>
      <c r="D74" s="258">
        <f>D70+D72</f>
        <v>2476</v>
      </c>
      <c r="E74" s="258">
        <f>D74+C74</f>
        <v>4668</v>
      </c>
      <c r="F74" s="132" t="s">
        <v>484</v>
      </c>
      <c r="G74"/>
      <c r="H74"/>
      <c r="I74"/>
      <c r="J74"/>
      <c r="K74"/>
      <c r="L74"/>
      <c r="M74"/>
      <c r="N74"/>
      <c r="O74"/>
      <c r="P74"/>
      <c r="R74" s="256"/>
      <c r="S74" s="256"/>
      <c r="T74" s="256"/>
      <c r="U74"/>
    </row>
    <row r="75" spans="1:22" s="253" customFormat="1">
      <c r="A75" s="269"/>
      <c r="B75" s="260" t="s">
        <v>94</v>
      </c>
      <c r="C75" s="276">
        <v>750</v>
      </c>
      <c r="D75" s="276">
        <v>1291</v>
      </c>
      <c r="E75" s="258">
        <f>D75+C75</f>
        <v>2041</v>
      </c>
      <c r="F75" s="132" t="s">
        <v>485</v>
      </c>
      <c r="G75"/>
      <c r="H75"/>
      <c r="I75"/>
      <c r="J75"/>
      <c r="K75"/>
      <c r="L75"/>
      <c r="M75"/>
      <c r="N75"/>
      <c r="O75"/>
      <c r="P75" s="254"/>
      <c r="R75" s="256"/>
      <c r="S75" s="256"/>
      <c r="T75" s="256"/>
      <c r="U75"/>
    </row>
    <row r="76" spans="1:22" s="253" customFormat="1" ht="14.4" thickBot="1">
      <c r="A76" s="296" t="s">
        <v>51</v>
      </c>
      <c r="B76" s="297" t="s">
        <v>64</v>
      </c>
      <c r="C76" s="298">
        <v>54</v>
      </c>
      <c r="D76" s="298">
        <v>37</v>
      </c>
      <c r="E76" s="258">
        <f>D76+C76</f>
        <v>91</v>
      </c>
      <c r="F76" s="132" t="s">
        <v>486</v>
      </c>
      <c r="G76"/>
      <c r="H76"/>
      <c r="I76"/>
      <c r="J76"/>
      <c r="K76"/>
      <c r="L76"/>
      <c r="M76"/>
      <c r="N76"/>
      <c r="O76"/>
      <c r="P76" s="254"/>
      <c r="R76" s="256"/>
      <c r="S76" s="256"/>
      <c r="T76" s="256"/>
      <c r="U76"/>
    </row>
    <row r="77" spans="1:22" s="253" customFormat="1" ht="30.75" customHeight="1">
      <c r="A77" s="331" t="s">
        <v>56</v>
      </c>
      <c r="B77" s="331"/>
      <c r="C77" s="261">
        <f>C6+C33-C67-C74</f>
        <v>28</v>
      </c>
      <c r="D77" s="261">
        <f>D6+D33-D67-D74</f>
        <v>58</v>
      </c>
      <c r="E77" s="262">
        <f>(E6+E33)-(E67+E74)</f>
        <v>86</v>
      </c>
      <c r="F77" t="s">
        <v>500</v>
      </c>
      <c r="G77"/>
      <c r="H77"/>
      <c r="I77"/>
      <c r="J77"/>
      <c r="K77"/>
      <c r="L77"/>
      <c r="M77"/>
      <c r="N77"/>
      <c r="O77"/>
      <c r="P77" s="254"/>
      <c r="R77" s="256"/>
      <c r="S77" s="256"/>
      <c r="T77" s="256"/>
      <c r="U77"/>
    </row>
    <row r="78" spans="1:22" s="253" customFormat="1" ht="37.799999999999997" customHeight="1">
      <c r="A78" s="299"/>
      <c r="B78" s="299" t="s">
        <v>471</v>
      </c>
      <c r="C78" s="300">
        <f>(C43+C59+C50)/(C43+C59+C68+C50+C72)</f>
        <v>0.56942428640541853</v>
      </c>
      <c r="D78" s="300">
        <f t="shared" ref="D78:E78" si="4">(D43+D59+D50)/(D43+D59+D68+D50+D72)</f>
        <v>0.43641740599915507</v>
      </c>
      <c r="E78" s="300">
        <f t="shared" si="4"/>
        <v>0.4984212900315742</v>
      </c>
      <c r="F78" t="s">
        <v>501</v>
      </c>
      <c r="G78"/>
      <c r="H78"/>
      <c r="I78"/>
      <c r="J78"/>
      <c r="K78"/>
      <c r="L78"/>
      <c r="M78"/>
      <c r="N78"/>
      <c r="O78"/>
      <c r="P78" s="254"/>
      <c r="R78" s="256"/>
      <c r="S78" s="256"/>
      <c r="T78" s="256"/>
      <c r="U78"/>
    </row>
    <row r="79" spans="1:22" s="253" customFormat="1" ht="42" customHeight="1">
      <c r="A79" s="299"/>
      <c r="B79" s="299" t="s">
        <v>472</v>
      </c>
      <c r="C79" s="300">
        <f>(C43+C59+C50)/(C43+C59+C72+C66+C50)</f>
        <v>0.5275661138502914</v>
      </c>
      <c r="D79" s="300">
        <f t="shared" ref="D79:E79" si="5">(D43+D59+D50)/(D43+D59+D72+D66+D50)</f>
        <v>0.42527789213668177</v>
      </c>
      <c r="E79" s="300">
        <f t="shared" si="5"/>
        <v>0.47424892703862659</v>
      </c>
      <c r="F79" t="s">
        <v>502</v>
      </c>
      <c r="G79"/>
      <c r="H79"/>
      <c r="I79"/>
      <c r="J79"/>
      <c r="K79"/>
      <c r="L79"/>
      <c r="M79"/>
      <c r="N79"/>
      <c r="O79"/>
      <c r="P79" s="254"/>
      <c r="R79" s="256"/>
      <c r="S79" s="256"/>
      <c r="T79" s="256"/>
      <c r="U79"/>
    </row>
    <row r="80" spans="1:22" ht="16.2" customHeight="1">
      <c r="A80" s="299"/>
      <c r="B80" s="256" t="s">
        <v>473</v>
      </c>
      <c r="C80" s="300">
        <f>C59/C35</f>
        <v>0.22824601366742597</v>
      </c>
      <c r="D80" s="300">
        <f t="shared" ref="D80:E80" si="6">D59/D35</f>
        <v>1.1646586345381526E-2</v>
      </c>
      <c r="E80" s="300">
        <f t="shared" si="6"/>
        <v>0.11312700106723586</v>
      </c>
      <c r="F80"/>
      <c r="G80"/>
      <c r="H80"/>
      <c r="I80"/>
      <c r="J80"/>
      <c r="K80"/>
      <c r="L80"/>
      <c r="M80"/>
      <c r="N80"/>
      <c r="O80"/>
      <c r="P80" s="254"/>
      <c r="Q80" s="253"/>
      <c r="R80" s="256"/>
      <c r="S80" s="256"/>
      <c r="T80" s="256"/>
      <c r="V80" s="253"/>
    </row>
    <row r="81" spans="1:22" ht="16.2" customHeight="1">
      <c r="A81" s="299"/>
      <c r="B81" s="256" t="s">
        <v>474</v>
      </c>
      <c r="C81" s="300">
        <f>D66/E66</f>
        <v>0.56843403205918619</v>
      </c>
      <c r="D81" s="300"/>
      <c r="E81" s="300"/>
      <c r="F81"/>
      <c r="G81"/>
      <c r="H81"/>
      <c r="I81"/>
      <c r="J81"/>
      <c r="K81"/>
      <c r="L81"/>
      <c r="M81"/>
      <c r="N81"/>
      <c r="O81"/>
      <c r="P81" s="254"/>
      <c r="Q81" s="253"/>
      <c r="R81" s="256"/>
      <c r="S81" s="256"/>
      <c r="T81" s="256"/>
      <c r="V81" s="253"/>
    </row>
    <row r="82" spans="1:22" ht="16.2" customHeight="1">
      <c r="A82" s="299"/>
      <c r="B82" s="256" t="s">
        <v>100</v>
      </c>
      <c r="C82" s="301">
        <f>C26/C35</f>
        <v>0</v>
      </c>
      <c r="D82" s="301">
        <f t="shared" ref="D82:E82" si="7">D26/D35</f>
        <v>0</v>
      </c>
      <c r="E82" s="301">
        <f t="shared" si="7"/>
        <v>0</v>
      </c>
      <c r="F82"/>
      <c r="G82"/>
      <c r="H82"/>
      <c r="I82"/>
      <c r="J82"/>
      <c r="K82"/>
      <c r="L82"/>
      <c r="M82"/>
      <c r="N82"/>
      <c r="O82"/>
      <c r="P82" s="254"/>
      <c r="Q82" s="253"/>
      <c r="R82" s="256"/>
      <c r="S82" s="256"/>
      <c r="T82" s="256"/>
      <c r="V82" s="253"/>
    </row>
    <row r="83" spans="1:22" ht="16.2" customHeight="1">
      <c r="A83" s="299"/>
      <c r="B83" s="256" t="s">
        <v>475</v>
      </c>
      <c r="C83" s="301">
        <f>(C43+C50+C59)/(C6+C33)</f>
        <v>0.49370805369127518</v>
      </c>
      <c r="D83" s="301">
        <f t="shared" ref="D83:E83" si="8">(D43+D50+D59)/(D6+D33)</f>
        <v>0.39791987673343604</v>
      </c>
      <c r="E83" s="301">
        <f t="shared" si="8"/>
        <v>0.44377510040160645</v>
      </c>
      <c r="F83"/>
      <c r="G83"/>
      <c r="H83"/>
      <c r="I83"/>
      <c r="J83"/>
      <c r="K83"/>
      <c r="L83"/>
      <c r="M83"/>
      <c r="N83"/>
      <c r="O83"/>
      <c r="P83" s="254"/>
      <c r="Q83" s="253"/>
      <c r="R83" s="256"/>
      <c r="S83" s="256"/>
      <c r="T83" s="256"/>
      <c r="V83" s="253"/>
    </row>
    <row r="84" spans="1:22" ht="82.2" customHeight="1">
      <c r="A84" s="332" t="s">
        <v>57</v>
      </c>
      <c r="B84" s="333"/>
      <c r="C84" s="333"/>
      <c r="D84" s="333"/>
      <c r="E84" s="333"/>
      <c r="F84"/>
      <c r="G84"/>
      <c r="H84"/>
      <c r="I84"/>
      <c r="J84"/>
      <c r="K84"/>
      <c r="L84"/>
      <c r="M84"/>
      <c r="N84"/>
      <c r="O84"/>
      <c r="P84" s="254"/>
      <c r="Q84" s="253"/>
      <c r="R84" s="256"/>
      <c r="S84" s="256"/>
      <c r="T84" s="256"/>
      <c r="V84" s="253"/>
    </row>
    <row r="85" spans="1:22">
      <c r="F85"/>
      <c r="G85"/>
      <c r="H85"/>
      <c r="I85"/>
      <c r="J85"/>
      <c r="K85"/>
      <c r="L85"/>
      <c r="M85"/>
      <c r="N85"/>
      <c r="O85"/>
      <c r="P85" s="254"/>
      <c r="Q85" s="253"/>
      <c r="R85" s="256"/>
      <c r="S85" s="256"/>
      <c r="T85" s="256"/>
      <c r="V85" s="253"/>
    </row>
    <row r="86" spans="1:22" ht="19.5" customHeight="1">
      <c r="A86" s="132" t="s">
        <v>476</v>
      </c>
      <c r="F86"/>
      <c r="G86"/>
      <c r="H86"/>
      <c r="I86"/>
      <c r="J86"/>
      <c r="K86"/>
      <c r="L86"/>
      <c r="M86"/>
      <c r="N86"/>
      <c r="O86"/>
      <c r="P86" s="254"/>
      <c r="Q86" s="253"/>
      <c r="R86" s="256"/>
      <c r="S86" s="256"/>
      <c r="T86" s="256"/>
      <c r="V86" s="253"/>
    </row>
    <row r="87" spans="1:22" ht="19.5" customHeight="1">
      <c r="F87"/>
      <c r="G87"/>
      <c r="H87"/>
      <c r="I87"/>
      <c r="J87"/>
      <c r="K87"/>
      <c r="L87"/>
      <c r="M87"/>
      <c r="N87"/>
      <c r="O87"/>
      <c r="P87" s="254"/>
      <c r="Q87" s="253"/>
      <c r="R87" s="256"/>
      <c r="S87" s="256"/>
      <c r="T87" s="256"/>
      <c r="V87" s="253"/>
    </row>
    <row r="88" spans="1:22" ht="19.5" customHeight="1">
      <c r="F88"/>
      <c r="G88"/>
      <c r="H88"/>
      <c r="I88"/>
      <c r="J88"/>
      <c r="K88"/>
      <c r="L88"/>
      <c r="M88"/>
      <c r="N88"/>
      <c r="O88"/>
      <c r="P88" s="254"/>
      <c r="Q88" s="253"/>
      <c r="R88" s="256"/>
      <c r="S88" s="256"/>
      <c r="T88" s="256"/>
      <c r="V88" s="253"/>
    </row>
    <row r="89" spans="1:22" ht="19.5" customHeight="1">
      <c r="J89" s="256"/>
      <c r="L89" s="256" t="s">
        <v>206</v>
      </c>
      <c r="M89" s="256" t="s">
        <v>205</v>
      </c>
      <c r="N89" s="254"/>
      <c r="O89" s="254"/>
      <c r="P89" s="254"/>
      <c r="Q89" s="253"/>
      <c r="R89" s="256"/>
      <c r="S89" s="256"/>
      <c r="T89" s="256"/>
      <c r="V89" s="253"/>
    </row>
    <row r="90" spans="1:22" ht="19.5" customHeight="1">
      <c r="J90" s="256"/>
      <c r="L90" s="256" t="s">
        <v>208</v>
      </c>
      <c r="M90" s="256" t="s">
        <v>207</v>
      </c>
      <c r="N90" s="254"/>
      <c r="O90" s="254"/>
      <c r="P90" s="254"/>
      <c r="Q90" s="253"/>
      <c r="R90" s="256"/>
      <c r="S90" s="256"/>
      <c r="T90" s="256"/>
      <c r="V90" s="253"/>
    </row>
    <row r="91" spans="1:22" ht="19.5" customHeight="1">
      <c r="J91" s="256"/>
      <c r="L91" s="256" t="s">
        <v>210</v>
      </c>
      <c r="M91" s="256" t="s">
        <v>209</v>
      </c>
      <c r="N91" s="254"/>
      <c r="O91" s="254"/>
      <c r="P91" s="254"/>
      <c r="Q91" s="253"/>
      <c r="R91" s="256"/>
      <c r="S91" s="256"/>
      <c r="T91" s="256"/>
      <c r="V91" s="253"/>
    </row>
    <row r="92" spans="1:22" ht="19.5" customHeight="1">
      <c r="L92" s="256" t="s">
        <v>212</v>
      </c>
      <c r="M92" s="256" t="s">
        <v>211</v>
      </c>
      <c r="N92" s="254"/>
      <c r="O92" s="254"/>
      <c r="P92" s="254"/>
      <c r="Q92" s="253"/>
      <c r="R92" s="256"/>
      <c r="S92" s="256"/>
      <c r="T92" s="256"/>
      <c r="V92" s="253"/>
    </row>
    <row r="93" spans="1:22" ht="19.5" customHeight="1">
      <c r="B93" s="302" t="s">
        <v>65</v>
      </c>
      <c r="C93" s="132">
        <f>(C74-C68)/C74</f>
        <v>0.59580291970802923</v>
      </c>
      <c r="D93" s="302" t="s">
        <v>66</v>
      </c>
      <c r="E93" s="132">
        <f>(D74-D68)/D74</f>
        <v>0.46647819063004847</v>
      </c>
      <c r="L93" s="256" t="s">
        <v>214</v>
      </c>
      <c r="M93" s="256" t="s">
        <v>213</v>
      </c>
      <c r="N93" s="254"/>
      <c r="O93" s="254"/>
      <c r="P93" s="254"/>
      <c r="Q93" s="253"/>
      <c r="R93" s="256"/>
      <c r="S93" s="256"/>
      <c r="T93" s="256"/>
      <c r="V93" s="253"/>
    </row>
    <row r="94" spans="1:22" ht="68.25" customHeight="1">
      <c r="A94" s="334" t="s">
        <v>477</v>
      </c>
      <c r="B94" s="334"/>
      <c r="C94" s="334"/>
      <c r="D94" s="334"/>
      <c r="E94" s="334"/>
      <c r="L94" s="256" t="s">
        <v>216</v>
      </c>
      <c r="M94" s="256" t="s">
        <v>215</v>
      </c>
      <c r="N94" s="254"/>
      <c r="O94" s="254"/>
      <c r="P94" s="254"/>
      <c r="Q94" s="253"/>
      <c r="R94" s="256"/>
      <c r="S94" s="256"/>
      <c r="T94" s="256"/>
      <c r="V94" s="253"/>
    </row>
    <row r="95" spans="1:22" ht="25.5" customHeight="1">
      <c r="L95" s="256" t="s">
        <v>218</v>
      </c>
      <c r="M95" s="256" t="s">
        <v>217</v>
      </c>
      <c r="N95" s="254"/>
      <c r="O95" s="254"/>
      <c r="P95" s="254"/>
      <c r="Q95" s="253"/>
      <c r="R95" s="256"/>
      <c r="S95" s="256"/>
      <c r="T95" s="256"/>
      <c r="V95" s="253"/>
    </row>
    <row r="96" spans="1:22" ht="18.75" customHeight="1">
      <c r="A96" s="303" t="s">
        <v>478</v>
      </c>
      <c r="L96" s="256" t="s">
        <v>220</v>
      </c>
      <c r="M96" s="256" t="s">
        <v>219</v>
      </c>
      <c r="N96" s="254"/>
      <c r="O96" s="254"/>
      <c r="P96" s="254"/>
      <c r="Q96" s="253"/>
      <c r="R96" s="256"/>
      <c r="S96" s="256"/>
      <c r="T96" s="256"/>
      <c r="V96" s="253"/>
    </row>
    <row r="97" spans="12:22">
      <c r="L97" s="256" t="s">
        <v>222</v>
      </c>
      <c r="M97" s="256" t="s">
        <v>221</v>
      </c>
      <c r="N97" s="254"/>
      <c r="O97" s="254"/>
      <c r="P97" s="254"/>
      <c r="Q97" s="253"/>
      <c r="R97" s="256"/>
      <c r="S97" s="256"/>
      <c r="T97" s="256"/>
      <c r="V97" s="253"/>
    </row>
    <row r="98" spans="12:22">
      <c r="L98" s="256" t="s">
        <v>224</v>
      </c>
      <c r="M98" s="256" t="s">
        <v>223</v>
      </c>
      <c r="N98" s="254"/>
      <c r="O98" s="254"/>
      <c r="P98" s="254"/>
      <c r="Q98" s="253"/>
      <c r="R98" s="256"/>
      <c r="S98" s="256"/>
      <c r="T98" s="256"/>
      <c r="V98" s="253"/>
    </row>
    <row r="99" spans="12:22">
      <c r="L99" s="256" t="s">
        <v>226</v>
      </c>
      <c r="M99" s="256" t="s">
        <v>225</v>
      </c>
      <c r="N99" s="254"/>
      <c r="O99" s="254"/>
      <c r="P99" s="254"/>
      <c r="Q99" s="253"/>
      <c r="R99" s="256"/>
      <c r="S99" s="256"/>
      <c r="T99" s="256"/>
      <c r="V99" s="253"/>
    </row>
    <row r="100" spans="12:22">
      <c r="L100" s="256" t="s">
        <v>203</v>
      </c>
      <c r="M100" s="256"/>
      <c r="N100" s="254" t="s">
        <v>227</v>
      </c>
      <c r="O100" s="254"/>
      <c r="P100" s="254"/>
      <c r="Q100" s="253"/>
      <c r="R100" s="256"/>
      <c r="S100" s="256"/>
      <c r="T100" s="256"/>
      <c r="V100" s="253"/>
    </row>
    <row r="101" spans="12:22">
      <c r="M101" s="256">
        <v>6</v>
      </c>
      <c r="N101" s="254" t="s">
        <v>204</v>
      </c>
      <c r="O101" s="254"/>
      <c r="P101" s="254"/>
      <c r="Q101" s="253"/>
      <c r="R101" s="256"/>
      <c r="S101" s="256"/>
      <c r="T101" s="256"/>
      <c r="V101" s="253"/>
    </row>
    <row r="102" spans="12:22">
      <c r="L102" s="256" t="s">
        <v>228</v>
      </c>
      <c r="P102" s="254"/>
      <c r="Q102" s="253"/>
      <c r="R102" s="256"/>
      <c r="S102" s="256"/>
      <c r="T102" s="256"/>
      <c r="V102" s="253"/>
    </row>
    <row r="103" spans="12:22">
      <c r="P103" s="254"/>
      <c r="Q103" s="253"/>
      <c r="R103" s="256"/>
      <c r="S103" s="256"/>
      <c r="T103" s="256"/>
      <c r="V103" s="253"/>
    </row>
    <row r="104" spans="12:22">
      <c r="L104" s="256" t="s">
        <v>229</v>
      </c>
      <c r="P104" s="254"/>
      <c r="Q104" s="253"/>
      <c r="R104" s="256"/>
      <c r="S104" s="256"/>
      <c r="T104" s="256"/>
      <c r="V104" s="253"/>
    </row>
    <row r="105" spans="12:22">
      <c r="L105" s="256" t="s">
        <v>230</v>
      </c>
      <c r="P105" s="254"/>
      <c r="Q105" s="253"/>
      <c r="R105" s="256"/>
      <c r="S105" s="256"/>
      <c r="T105" s="256"/>
      <c r="V105" s="253"/>
    </row>
    <row r="106" spans="12:22">
      <c r="L106" s="256" t="s">
        <v>232</v>
      </c>
      <c r="M106" s="128" t="s">
        <v>231</v>
      </c>
      <c r="P106" s="254"/>
      <c r="Q106" s="253"/>
      <c r="R106" s="256"/>
      <c r="S106" s="256"/>
      <c r="T106" s="256"/>
      <c r="V106" s="253"/>
    </row>
    <row r="107" spans="12:22">
      <c r="P107" s="254"/>
      <c r="Q107" s="253"/>
      <c r="R107" s="256"/>
      <c r="S107" s="256"/>
      <c r="T107" s="256"/>
      <c r="V107" s="253"/>
    </row>
    <row r="108" spans="12:22">
      <c r="L108" s="256" t="s">
        <v>233</v>
      </c>
      <c r="P108" s="254"/>
      <c r="Q108" s="253"/>
      <c r="R108" s="256"/>
      <c r="S108" s="256"/>
      <c r="T108" s="256"/>
      <c r="V108" s="253"/>
    </row>
    <row r="109" spans="12:22">
      <c r="P109" s="254"/>
      <c r="Q109" s="253"/>
      <c r="R109" s="256"/>
      <c r="S109" s="256"/>
      <c r="T109" s="256"/>
      <c r="V109" s="253"/>
    </row>
    <row r="110" spans="12:22">
      <c r="M110" s="128" t="s">
        <v>234</v>
      </c>
      <c r="N110" s="130" t="s">
        <v>235</v>
      </c>
      <c r="P110" s="254"/>
      <c r="Q110" s="253"/>
      <c r="R110" s="256"/>
      <c r="S110" s="256"/>
      <c r="T110" s="256"/>
      <c r="V110" s="253"/>
    </row>
    <row r="111" spans="12:22">
      <c r="L111" s="256" t="s">
        <v>236</v>
      </c>
      <c r="P111" s="254"/>
      <c r="Q111" s="253"/>
      <c r="R111" s="256"/>
      <c r="S111" s="256"/>
      <c r="T111" s="256"/>
      <c r="V111" s="253"/>
    </row>
    <row r="112" spans="12:22">
      <c r="P112" s="254"/>
      <c r="Q112" s="253"/>
      <c r="R112" s="256"/>
      <c r="S112" s="256"/>
      <c r="T112" s="256"/>
      <c r="V112" s="253"/>
    </row>
    <row r="113" spans="12:22">
      <c r="P113" s="254"/>
      <c r="V113" s="253"/>
    </row>
    <row r="114" spans="12:22">
      <c r="L114" s="256" t="s">
        <v>238</v>
      </c>
      <c r="M114" s="128" t="s">
        <v>237</v>
      </c>
      <c r="P114" s="254"/>
    </row>
    <row r="115" spans="12:22">
      <c r="L115" s="256" t="s">
        <v>239</v>
      </c>
      <c r="P115" s="254"/>
    </row>
    <row r="116" spans="12:22">
      <c r="M116" s="128" t="s">
        <v>240</v>
      </c>
    </row>
    <row r="117" spans="12:22">
      <c r="L117" s="256" t="s">
        <v>241</v>
      </c>
    </row>
    <row r="119" spans="12:22">
      <c r="M119" s="128" t="s">
        <v>242</v>
      </c>
    </row>
    <row r="120" spans="12:22">
      <c r="L120" s="256" t="s">
        <v>203</v>
      </c>
      <c r="M120" s="128" t="s">
        <v>231</v>
      </c>
    </row>
    <row r="121" spans="12:22">
      <c r="M121" s="128">
        <v>7</v>
      </c>
      <c r="N121" s="130" t="s">
        <v>204</v>
      </c>
    </row>
    <row r="123" spans="12:22">
      <c r="L123" s="256" t="s">
        <v>244</v>
      </c>
      <c r="M123" s="128" t="s">
        <v>243</v>
      </c>
    </row>
    <row r="124" spans="12:22">
      <c r="M124" s="128" t="s">
        <v>245</v>
      </c>
    </row>
    <row r="125" spans="12:22">
      <c r="M125" s="128" t="s">
        <v>246</v>
      </c>
    </row>
    <row r="126" spans="12:22">
      <c r="L126" s="256" t="s">
        <v>248</v>
      </c>
      <c r="M126" s="128" t="s">
        <v>247</v>
      </c>
    </row>
    <row r="127" spans="12:22">
      <c r="L127" s="256" t="s">
        <v>250</v>
      </c>
      <c r="M127" s="128" t="s">
        <v>249</v>
      </c>
    </row>
    <row r="128" spans="12:22">
      <c r="L128" s="256" t="s">
        <v>252</v>
      </c>
      <c r="M128" s="128" t="s">
        <v>251</v>
      </c>
    </row>
    <row r="129" spans="12:14">
      <c r="L129" s="256" t="s">
        <v>254</v>
      </c>
      <c r="M129" s="128" t="s">
        <v>253</v>
      </c>
    </row>
    <row r="130" spans="12:14">
      <c r="L130" s="256" t="s">
        <v>256</v>
      </c>
      <c r="M130" s="128" t="s">
        <v>255</v>
      </c>
    </row>
    <row r="131" spans="12:14">
      <c r="L131" s="256" t="s">
        <v>258</v>
      </c>
      <c r="M131" s="128" t="s">
        <v>257</v>
      </c>
    </row>
    <row r="132" spans="12:14">
      <c r="L132" s="256" t="s">
        <v>260</v>
      </c>
      <c r="M132" s="128" t="s">
        <v>259</v>
      </c>
    </row>
    <row r="133" spans="12:14">
      <c r="L133" s="256" t="s">
        <v>262</v>
      </c>
      <c r="M133" s="128" t="s">
        <v>261</v>
      </c>
    </row>
    <row r="134" spans="12:14">
      <c r="L134" s="256" t="s">
        <v>264</v>
      </c>
      <c r="M134" s="128" t="s">
        <v>263</v>
      </c>
    </row>
    <row r="135" spans="12:14">
      <c r="L135" s="256" t="s">
        <v>265</v>
      </c>
    </row>
    <row r="136" spans="12:14">
      <c r="L136" s="256" t="s">
        <v>267</v>
      </c>
      <c r="M136" s="128" t="s">
        <v>266</v>
      </c>
    </row>
    <row r="137" spans="12:14">
      <c r="M137" s="128" t="s">
        <v>268</v>
      </c>
    </row>
    <row r="138" spans="12:14">
      <c r="L138" s="256" t="s">
        <v>270</v>
      </c>
      <c r="M138" s="128" t="s">
        <v>269</v>
      </c>
    </row>
    <row r="139" spans="12:14">
      <c r="L139" s="256" t="s">
        <v>272</v>
      </c>
      <c r="M139" s="128" t="s">
        <v>271</v>
      </c>
    </row>
    <row r="140" spans="12:14">
      <c r="L140" s="256" t="s">
        <v>274</v>
      </c>
      <c r="M140" s="128" t="s">
        <v>273</v>
      </c>
    </row>
    <row r="141" spans="12:14">
      <c r="L141" s="256" t="s">
        <v>276</v>
      </c>
      <c r="M141" s="128" t="s">
        <v>275</v>
      </c>
    </row>
    <row r="142" spans="12:14">
      <c r="L142" s="256" t="s">
        <v>279</v>
      </c>
      <c r="M142" s="128" t="s">
        <v>277</v>
      </c>
      <c r="N142" s="130" t="s">
        <v>278</v>
      </c>
    </row>
    <row r="143" spans="12:14">
      <c r="L143" s="256" t="s">
        <v>282</v>
      </c>
      <c r="M143" s="128" t="s">
        <v>280</v>
      </c>
      <c r="N143" s="130" t="s">
        <v>281</v>
      </c>
    </row>
    <row r="144" spans="12:14">
      <c r="L144" s="256" t="s">
        <v>285</v>
      </c>
      <c r="M144" s="128" t="s">
        <v>283</v>
      </c>
      <c r="N144" s="130" t="s">
        <v>284</v>
      </c>
    </row>
    <row r="145" spans="12:14">
      <c r="L145" s="256" t="s">
        <v>288</v>
      </c>
      <c r="M145" s="128" t="s">
        <v>286</v>
      </c>
      <c r="N145" s="130" t="s">
        <v>287</v>
      </c>
    </row>
    <row r="146" spans="12:14">
      <c r="M146" s="128" t="s">
        <v>289</v>
      </c>
    </row>
    <row r="147" spans="12:14">
      <c r="L147" s="256" t="s">
        <v>292</v>
      </c>
      <c r="M147" s="128" t="s">
        <v>290</v>
      </c>
      <c r="N147" s="130" t="s">
        <v>291</v>
      </c>
    </row>
    <row r="148" spans="12:14">
      <c r="M148" s="128" t="s">
        <v>293</v>
      </c>
      <c r="N148" s="130" t="s">
        <v>294</v>
      </c>
    </row>
    <row r="149" spans="12:14">
      <c r="L149" s="256" t="s">
        <v>297</v>
      </c>
      <c r="M149" s="128" t="s">
        <v>295</v>
      </c>
      <c r="N149" s="130" t="s">
        <v>296</v>
      </c>
    </row>
    <row r="150" spans="12:14">
      <c r="M150" s="128" t="s">
        <v>298</v>
      </c>
      <c r="N150" s="130" t="s">
        <v>299</v>
      </c>
    </row>
    <row r="151" spans="12:14">
      <c r="L151" s="256" t="s">
        <v>302</v>
      </c>
      <c r="M151" s="128" t="s">
        <v>300</v>
      </c>
      <c r="N151" s="130" t="s">
        <v>301</v>
      </c>
    </row>
    <row r="152" spans="12:14">
      <c r="M152" s="128" t="s">
        <v>303</v>
      </c>
      <c r="N152" s="130" t="s">
        <v>304</v>
      </c>
    </row>
    <row r="153" spans="12:14">
      <c r="L153" s="256" t="s">
        <v>307</v>
      </c>
      <c r="M153" s="128" t="s">
        <v>305</v>
      </c>
      <c r="N153" s="130" t="s">
        <v>306</v>
      </c>
    </row>
    <row r="154" spans="12:14">
      <c r="L154" s="256" t="s">
        <v>310</v>
      </c>
      <c r="M154" s="128" t="s">
        <v>308</v>
      </c>
      <c r="N154" s="130" t="s">
        <v>309</v>
      </c>
    </row>
    <row r="155" spans="12:14">
      <c r="L155" s="256" t="s">
        <v>313</v>
      </c>
      <c r="M155" s="128" t="s">
        <v>311</v>
      </c>
      <c r="N155" s="130" t="s">
        <v>312</v>
      </c>
    </row>
    <row r="156" spans="12:14">
      <c r="L156" s="256" t="s">
        <v>316</v>
      </c>
      <c r="M156" s="128" t="s">
        <v>314</v>
      </c>
      <c r="N156" s="130" t="s">
        <v>315</v>
      </c>
    </row>
    <row r="157" spans="12:14">
      <c r="L157" s="256" t="s">
        <v>319</v>
      </c>
      <c r="M157" s="128" t="s">
        <v>317</v>
      </c>
      <c r="N157" s="130" t="s">
        <v>318</v>
      </c>
    </row>
    <row r="158" spans="12:14">
      <c r="L158" s="256" t="s">
        <v>322</v>
      </c>
      <c r="M158" s="128" t="s">
        <v>320</v>
      </c>
      <c r="N158" s="130" t="s">
        <v>321</v>
      </c>
    </row>
    <row r="159" spans="12:14">
      <c r="L159" s="256" t="s">
        <v>323</v>
      </c>
    </row>
    <row r="160" spans="12:14">
      <c r="L160" s="256" t="s">
        <v>326</v>
      </c>
      <c r="M160" s="128" t="s">
        <v>324</v>
      </c>
      <c r="N160" s="130" t="s">
        <v>325</v>
      </c>
    </row>
    <row r="161" spans="12:14">
      <c r="L161" s="256" t="s">
        <v>329</v>
      </c>
      <c r="M161" s="128" t="s">
        <v>327</v>
      </c>
      <c r="N161" s="130" t="s">
        <v>328</v>
      </c>
    </row>
    <row r="162" spans="12:14">
      <c r="L162" s="256" t="s">
        <v>332</v>
      </c>
      <c r="M162" s="128" t="s">
        <v>330</v>
      </c>
      <c r="N162" s="130" t="s">
        <v>331</v>
      </c>
    </row>
    <row r="163" spans="12:14">
      <c r="L163" s="256" t="s">
        <v>335</v>
      </c>
      <c r="M163" s="128" t="s">
        <v>333</v>
      </c>
      <c r="N163" s="130" t="s">
        <v>334</v>
      </c>
    </row>
    <row r="164" spans="12:14">
      <c r="L164" s="256" t="s">
        <v>338</v>
      </c>
      <c r="M164" s="128" t="s">
        <v>336</v>
      </c>
      <c r="N164" s="130" t="s">
        <v>337</v>
      </c>
    </row>
    <row r="165" spans="12:14">
      <c r="L165" s="256" t="s">
        <v>341</v>
      </c>
      <c r="M165" s="128" t="s">
        <v>339</v>
      </c>
      <c r="N165" s="130" t="s">
        <v>340</v>
      </c>
    </row>
    <row r="166" spans="12:14">
      <c r="L166" s="256" t="s">
        <v>344</v>
      </c>
      <c r="M166" s="128" t="s">
        <v>342</v>
      </c>
      <c r="N166" s="130" t="s">
        <v>343</v>
      </c>
    </row>
    <row r="167" spans="12:14">
      <c r="L167" s="256" t="s">
        <v>347</v>
      </c>
      <c r="M167" s="128" t="s">
        <v>345</v>
      </c>
      <c r="N167" s="130" t="s">
        <v>346</v>
      </c>
    </row>
    <row r="168" spans="12:14">
      <c r="L168" s="256" t="s">
        <v>350</v>
      </c>
      <c r="M168" s="128" t="s">
        <v>348</v>
      </c>
      <c r="N168" s="130" t="s">
        <v>349</v>
      </c>
    </row>
    <row r="169" spans="12:14">
      <c r="L169" s="256" t="s">
        <v>353</v>
      </c>
      <c r="M169" s="128" t="s">
        <v>351</v>
      </c>
      <c r="N169" s="130" t="s">
        <v>352</v>
      </c>
    </row>
    <row r="170" spans="12:14">
      <c r="L170" s="256" t="s">
        <v>356</v>
      </c>
      <c r="M170" s="128" t="s">
        <v>354</v>
      </c>
      <c r="N170" s="130" t="s">
        <v>355</v>
      </c>
    </row>
    <row r="171" spans="12:14">
      <c r="L171" s="256" t="s">
        <v>358</v>
      </c>
      <c r="N171" s="130" t="s">
        <v>357</v>
      </c>
    </row>
    <row r="172" spans="12:14">
      <c r="M172" s="128" t="s">
        <v>359</v>
      </c>
      <c r="N172" s="130" t="s">
        <v>360</v>
      </c>
    </row>
    <row r="173" spans="12:14">
      <c r="L173" s="256" t="s">
        <v>363</v>
      </c>
      <c r="M173" s="128" t="s">
        <v>361</v>
      </c>
      <c r="N173" s="130" t="s">
        <v>362</v>
      </c>
    </row>
    <row r="174" spans="12:14">
      <c r="L174" s="256" t="s">
        <v>365</v>
      </c>
      <c r="M174" s="128" t="s">
        <v>364</v>
      </c>
    </row>
    <row r="175" spans="12:14">
      <c r="L175" s="256" t="s">
        <v>368</v>
      </c>
      <c r="M175" s="128" t="s">
        <v>366</v>
      </c>
      <c r="N175" s="130" t="s">
        <v>367</v>
      </c>
    </row>
    <row r="176" spans="12:14">
      <c r="L176" s="256" t="s">
        <v>371</v>
      </c>
      <c r="M176" s="128" t="s">
        <v>369</v>
      </c>
      <c r="N176" s="130" t="s">
        <v>370</v>
      </c>
    </row>
    <row r="177" spans="12:14">
      <c r="L177" s="256" t="s">
        <v>203</v>
      </c>
      <c r="M177" s="128" t="s">
        <v>372</v>
      </c>
      <c r="N177" s="130" t="s">
        <v>373</v>
      </c>
    </row>
    <row r="178" spans="12:14">
      <c r="M178" s="128">
        <v>8</v>
      </c>
      <c r="N178" s="130" t="s">
        <v>204</v>
      </c>
    </row>
    <row r="179" spans="12:14">
      <c r="L179" s="256" t="s">
        <v>374</v>
      </c>
    </row>
    <row r="180" spans="12:14">
      <c r="L180" s="256" t="s">
        <v>375</v>
      </c>
    </row>
    <row r="181" spans="12:14">
      <c r="L181" s="256" t="s">
        <v>377</v>
      </c>
      <c r="M181" s="128" t="s">
        <v>376</v>
      </c>
    </row>
    <row r="182" spans="12:14">
      <c r="L182" s="256" t="s">
        <v>378</v>
      </c>
    </row>
    <row r="183" spans="12:14">
      <c r="L183" s="256" t="s">
        <v>381</v>
      </c>
      <c r="M183" s="128" t="s">
        <v>379</v>
      </c>
      <c r="N183" s="130" t="s">
        <v>380</v>
      </c>
    </row>
    <row r="184" spans="12:14">
      <c r="L184" s="256" t="s">
        <v>384</v>
      </c>
      <c r="M184" s="128" t="s">
        <v>382</v>
      </c>
      <c r="N184" s="130" t="s">
        <v>383</v>
      </c>
    </row>
    <row r="185" spans="12:14">
      <c r="L185" s="256" t="s">
        <v>386</v>
      </c>
      <c r="M185" s="128" t="s">
        <v>385</v>
      </c>
    </row>
    <row r="186" spans="12:14">
      <c r="L186" s="256" t="s">
        <v>389</v>
      </c>
      <c r="M186" s="128" t="s">
        <v>387</v>
      </c>
      <c r="N186" s="130" t="s">
        <v>388</v>
      </c>
    </row>
    <row r="187" spans="12:14">
      <c r="L187" s="256" t="s">
        <v>390</v>
      </c>
    </row>
    <row r="188" spans="12:14">
      <c r="L188" s="256" t="s">
        <v>392</v>
      </c>
      <c r="M188" s="128" t="s">
        <v>391</v>
      </c>
    </row>
    <row r="189" spans="12:14">
      <c r="L189" s="256" t="s">
        <v>394</v>
      </c>
      <c r="M189" s="128" t="s">
        <v>393</v>
      </c>
    </row>
    <row r="190" spans="12:14">
      <c r="L190" s="256" t="s">
        <v>396</v>
      </c>
      <c r="M190" s="128" t="s">
        <v>395</v>
      </c>
    </row>
    <row r="191" spans="12:14">
      <c r="L191" s="256" t="s">
        <v>398</v>
      </c>
      <c r="M191" s="128" t="s">
        <v>397</v>
      </c>
    </row>
    <row r="192" spans="12:14">
      <c r="L192" s="256" t="s">
        <v>400</v>
      </c>
      <c r="M192" s="128" t="s">
        <v>399</v>
      </c>
    </row>
    <row r="193" spans="12:14">
      <c r="L193" s="256" t="s">
        <v>401</v>
      </c>
    </row>
    <row r="194" spans="12:14">
      <c r="L194" s="256" t="s">
        <v>403</v>
      </c>
      <c r="M194" s="128" t="s">
        <v>402</v>
      </c>
    </row>
    <row r="195" spans="12:14">
      <c r="M195" s="128" t="s">
        <v>404</v>
      </c>
    </row>
    <row r="196" spans="12:14">
      <c r="L196" s="256" t="s">
        <v>406</v>
      </c>
      <c r="N196" s="130" t="s">
        <v>405</v>
      </c>
    </row>
    <row r="197" spans="12:14">
      <c r="L197" s="256" t="s">
        <v>409</v>
      </c>
      <c r="M197" s="128" t="s">
        <v>407</v>
      </c>
      <c r="N197" s="130" t="s">
        <v>408</v>
      </c>
    </row>
    <row r="198" spans="12:14">
      <c r="M198" s="128" t="s">
        <v>410</v>
      </c>
      <c r="N198" s="130" t="s">
        <v>411</v>
      </c>
    </row>
    <row r="199" spans="12:14">
      <c r="N199" s="130" t="s">
        <v>412</v>
      </c>
    </row>
    <row r="200" spans="12:14">
      <c r="L200" s="256" t="s">
        <v>414</v>
      </c>
      <c r="N200" s="130" t="s">
        <v>413</v>
      </c>
    </row>
    <row r="201" spans="12:14">
      <c r="L201" s="256" t="s">
        <v>417</v>
      </c>
      <c r="M201" s="128" t="s">
        <v>415</v>
      </c>
      <c r="N201" s="130" t="s">
        <v>416</v>
      </c>
    </row>
    <row r="202" spans="12:14">
      <c r="L202" s="256" t="s">
        <v>420</v>
      </c>
      <c r="M202" s="128" t="s">
        <v>418</v>
      </c>
      <c r="N202" s="130" t="s">
        <v>419</v>
      </c>
    </row>
    <row r="203" spans="12:14">
      <c r="L203" s="256" t="s">
        <v>422</v>
      </c>
      <c r="N203" s="130" t="s">
        <v>421</v>
      </c>
    </row>
    <row r="204" spans="12:14">
      <c r="L204" s="256" t="s">
        <v>424</v>
      </c>
      <c r="N204" s="130" t="s">
        <v>423</v>
      </c>
    </row>
    <row r="205" spans="12:14">
      <c r="L205" s="256" t="s">
        <v>426</v>
      </c>
      <c r="M205" s="128" t="s">
        <v>425</v>
      </c>
    </row>
    <row r="206" spans="12:14">
      <c r="M206" s="128" t="s">
        <v>427</v>
      </c>
    </row>
    <row r="207" spans="12:14">
      <c r="L207" s="256" t="s">
        <v>429</v>
      </c>
      <c r="M207" s="128" t="s">
        <v>428</v>
      </c>
    </row>
    <row r="208" spans="12:14">
      <c r="L208" s="256" t="s">
        <v>431</v>
      </c>
      <c r="M208" s="128" t="s">
        <v>430</v>
      </c>
    </row>
    <row r="209" spans="12:14">
      <c r="L209" s="256" t="s">
        <v>433</v>
      </c>
      <c r="M209" s="128" t="s">
        <v>432</v>
      </c>
    </row>
    <row r="210" spans="12:14">
      <c r="M210" s="128" t="s">
        <v>434</v>
      </c>
    </row>
    <row r="211" spans="12:14">
      <c r="L211" s="256" t="s">
        <v>435</v>
      </c>
    </row>
    <row r="212" spans="12:14">
      <c r="L212" s="256" t="s">
        <v>437</v>
      </c>
      <c r="M212" s="128" t="s">
        <v>436</v>
      </c>
    </row>
    <row r="213" spans="12:14">
      <c r="L213" s="256" t="s">
        <v>440</v>
      </c>
      <c r="M213" s="128" t="s">
        <v>438</v>
      </c>
      <c r="N213" s="130" t="s">
        <v>439</v>
      </c>
    </row>
    <row r="214" spans="12:14">
      <c r="L214" s="256" t="s">
        <v>443</v>
      </c>
      <c r="M214" s="128" t="s">
        <v>441</v>
      </c>
      <c r="N214" s="130" t="s">
        <v>442</v>
      </c>
    </row>
    <row r="215" spans="12:14">
      <c r="L215" s="256" t="s">
        <v>445</v>
      </c>
      <c r="M215" s="128" t="s">
        <v>444</v>
      </c>
    </row>
    <row r="216" spans="12:14">
      <c r="L216" s="256" t="s">
        <v>446</v>
      </c>
    </row>
    <row r="217" spans="12:14">
      <c r="L217" s="256" t="s">
        <v>448</v>
      </c>
      <c r="M217" s="128" t="s">
        <v>447</v>
      </c>
    </row>
    <row r="218" spans="12:14">
      <c r="L218" s="256" t="s">
        <v>450</v>
      </c>
      <c r="M218" s="128" t="s">
        <v>449</v>
      </c>
    </row>
    <row r="219" spans="12:14">
      <c r="L219" s="256" t="s">
        <v>453</v>
      </c>
      <c r="M219" s="128" t="s">
        <v>451</v>
      </c>
      <c r="N219" s="130" t="s">
        <v>452</v>
      </c>
    </row>
    <row r="220" spans="12:14">
      <c r="L220" s="256" t="s">
        <v>455</v>
      </c>
      <c r="N220" s="130" t="s">
        <v>454</v>
      </c>
    </row>
    <row r="221" spans="12:14">
      <c r="L221" s="256" t="s">
        <v>203</v>
      </c>
      <c r="M221" s="128" t="s">
        <v>456</v>
      </c>
    </row>
    <row r="222" spans="12:14">
      <c r="M222" s="128">
        <v>9</v>
      </c>
      <c r="N222" s="130" t="s">
        <v>204</v>
      </c>
    </row>
  </sheetData>
  <mergeCells count="3">
    <mergeCell ref="A77:B77"/>
    <mergeCell ref="A84:E84"/>
    <mergeCell ref="A94:E9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137"/>
  <sheetViews>
    <sheetView topLeftCell="H6" workbookViewId="0">
      <selection activeCell="F14" sqref="F14"/>
    </sheetView>
  </sheetViews>
  <sheetFormatPr defaultRowHeight="13.2"/>
  <cols>
    <col min="1" max="1" width="3.33203125" style="14" customWidth="1"/>
    <col min="2" max="2" width="28.6640625" style="17" customWidth="1"/>
    <col min="3" max="5" width="8.88671875" style="14"/>
    <col min="6" max="6" width="10.33203125" style="170" customWidth="1"/>
    <col min="7" max="7" width="10.33203125" style="312" customWidth="1"/>
    <col min="8" max="8" width="10.33203125" style="31" customWidth="1"/>
    <col min="9" max="9" width="21.77734375" style="308" customWidth="1"/>
    <col min="10" max="11" width="5.5546875" style="232" customWidth="1"/>
    <col min="12" max="12" width="30.88671875" style="14" customWidth="1"/>
    <col min="13" max="14" width="5.77734375" style="14" customWidth="1"/>
    <col min="15" max="15" width="31.109375" style="14" customWidth="1"/>
    <col min="16" max="18" width="5.5546875" style="14" customWidth="1"/>
    <col min="19" max="16384" width="8.88671875" style="14"/>
  </cols>
  <sheetData>
    <row r="1" spans="1:18" s="3" customFormat="1">
      <c r="A1" s="14"/>
      <c r="B1" s="24" t="s">
        <v>90</v>
      </c>
      <c r="C1" s="14" t="s">
        <v>202</v>
      </c>
      <c r="D1" s="14"/>
      <c r="E1" s="14"/>
      <c r="F1" s="170"/>
      <c r="G1" s="310"/>
      <c r="H1" s="26"/>
      <c r="I1" s="308"/>
      <c r="J1" s="232"/>
      <c r="K1" s="232"/>
    </row>
    <row r="2" spans="1:18" s="3" customFormat="1" ht="15.6">
      <c r="A2" s="14"/>
      <c r="B2" s="24" t="s">
        <v>92</v>
      </c>
      <c r="C2" s="14"/>
      <c r="D2" s="14"/>
      <c r="E2" s="14"/>
      <c r="F2" s="169"/>
      <c r="G2" s="311"/>
      <c r="H2" s="26"/>
      <c r="I2" s="308"/>
      <c r="J2" s="232"/>
      <c r="K2" s="232"/>
    </row>
    <row r="3" spans="1:18" s="3" customFormat="1" ht="13.8" thickBot="1">
      <c r="A3" s="30"/>
      <c r="B3" s="17"/>
      <c r="C3" s="14"/>
      <c r="D3" s="14"/>
      <c r="E3" s="14"/>
      <c r="F3" s="170"/>
      <c r="G3" s="312"/>
      <c r="H3" s="26"/>
      <c r="I3" s="308"/>
      <c r="J3" s="232"/>
      <c r="K3" s="232"/>
    </row>
    <row r="4" spans="1:18" s="3" customFormat="1">
      <c r="A4" s="32"/>
      <c r="B4" s="19"/>
      <c r="C4" s="33" t="s">
        <v>0</v>
      </c>
      <c r="D4" s="33" t="s">
        <v>1</v>
      </c>
      <c r="E4" s="34" t="s">
        <v>2</v>
      </c>
      <c r="F4" s="170"/>
      <c r="G4" s="312"/>
      <c r="H4" s="26"/>
      <c r="I4" s="308"/>
      <c r="J4" s="232"/>
      <c r="K4" s="232"/>
    </row>
    <row r="5" spans="1:18" s="3" customFormat="1">
      <c r="A5" s="35"/>
      <c r="B5" s="36"/>
      <c r="C5" s="37"/>
      <c r="D5" s="37"/>
      <c r="E5" s="37"/>
      <c r="F5" s="313"/>
      <c r="G5" s="312"/>
      <c r="H5" s="26"/>
      <c r="I5" s="308"/>
      <c r="J5" s="232"/>
      <c r="K5" s="232"/>
    </row>
    <row r="6" spans="1:18" s="3" customFormat="1" ht="15.6">
      <c r="A6" s="38" t="s">
        <v>3</v>
      </c>
      <c r="B6" s="36" t="s">
        <v>63</v>
      </c>
      <c r="C6" s="39">
        <v>54</v>
      </c>
      <c r="D6" s="39">
        <v>37</v>
      </c>
      <c r="E6" s="40">
        <f>D6+C6</f>
        <v>91</v>
      </c>
      <c r="F6" s="169"/>
      <c r="G6" s="314"/>
      <c r="H6" s="26"/>
      <c r="I6" s="308"/>
      <c r="J6" s="232"/>
      <c r="K6" s="232"/>
    </row>
    <row r="7" spans="1:18" s="3" customFormat="1" ht="15.6">
      <c r="A7" s="38"/>
      <c r="B7" s="36"/>
      <c r="C7" s="42"/>
      <c r="D7" s="42"/>
      <c r="E7" s="40"/>
      <c r="F7" s="169"/>
      <c r="G7" s="314"/>
      <c r="H7" s="26"/>
      <c r="I7" s="308"/>
      <c r="J7" s="232"/>
      <c r="K7" s="232"/>
    </row>
    <row r="8" spans="1:18" s="3" customFormat="1" ht="15.6">
      <c r="A8" s="38"/>
      <c r="B8" s="36" t="s">
        <v>4</v>
      </c>
      <c r="C8" s="42"/>
      <c r="D8" s="42"/>
      <c r="E8" s="40"/>
      <c r="F8" s="169"/>
      <c r="G8" s="314"/>
      <c r="H8" s="26"/>
      <c r="I8" s="308"/>
      <c r="J8" s="232"/>
      <c r="K8" s="232"/>
    </row>
    <row r="9" spans="1:18" s="3" customFormat="1" ht="15.6">
      <c r="A9" s="38"/>
      <c r="B9" s="43" t="s">
        <v>5</v>
      </c>
      <c r="C9" s="44"/>
      <c r="D9" s="44"/>
      <c r="E9" s="40"/>
      <c r="F9" s="170"/>
      <c r="G9" s="314"/>
      <c r="H9" s="26"/>
      <c r="I9" s="308"/>
      <c r="J9" s="232"/>
      <c r="K9" s="232"/>
    </row>
    <row r="10" spans="1:18" s="3" customFormat="1" ht="15.6">
      <c r="A10" s="38"/>
      <c r="B10" s="46" t="s">
        <v>6</v>
      </c>
      <c r="C10" s="47">
        <v>3019</v>
      </c>
      <c r="D10" s="47">
        <v>2736</v>
      </c>
      <c r="E10" s="40">
        <f>D10+C10</f>
        <v>5755</v>
      </c>
      <c r="F10" s="168"/>
      <c r="G10" s="168"/>
      <c r="H10" s="29"/>
      <c r="I10" s="309"/>
      <c r="J10" s="232" t="s">
        <v>495</v>
      </c>
      <c r="K10" s="232"/>
      <c r="M10" s="5" t="s">
        <v>493</v>
      </c>
      <c r="P10" s="5" t="s">
        <v>494</v>
      </c>
    </row>
    <row r="11" spans="1:18" s="3" customFormat="1" ht="13.8">
      <c r="A11" s="38"/>
      <c r="B11" s="46" t="s">
        <v>7</v>
      </c>
      <c r="C11" s="47"/>
      <c r="D11" s="47"/>
      <c r="E11" s="40">
        <f t="shared" ref="E11:E14" si="0">D11+C11</f>
        <v>0</v>
      </c>
      <c r="F11" s="168"/>
      <c r="G11" s="168"/>
      <c r="H11" s="31"/>
      <c r="I11" s="308"/>
      <c r="J11" s="232" t="s">
        <v>107</v>
      </c>
      <c r="K11" s="130" t="s">
        <v>108</v>
      </c>
      <c r="L11" s="128"/>
      <c r="M11" s="137" t="s">
        <v>107</v>
      </c>
      <c r="N11" s="137" t="s">
        <v>108</v>
      </c>
      <c r="O11" s="166"/>
      <c r="P11" s="306" t="s">
        <v>107</v>
      </c>
      <c r="Q11" s="243" t="s">
        <v>108</v>
      </c>
      <c r="R11" s="243" t="s">
        <v>2</v>
      </c>
    </row>
    <row r="12" spans="1:18" s="3" customFormat="1" ht="13.8">
      <c r="A12" s="38"/>
      <c r="B12" s="46" t="s">
        <v>8</v>
      </c>
      <c r="C12" s="47"/>
      <c r="D12" s="47"/>
      <c r="E12" s="40">
        <f t="shared" si="0"/>
        <v>0</v>
      </c>
      <c r="F12" s="168"/>
      <c r="G12" s="168"/>
      <c r="H12" s="31"/>
      <c r="I12" s="308" t="s">
        <v>491</v>
      </c>
      <c r="J12" s="232">
        <v>74</v>
      </c>
      <c r="K12" s="130">
        <v>61</v>
      </c>
      <c r="L12" s="126" t="s">
        <v>487</v>
      </c>
      <c r="M12" s="139">
        <v>58</v>
      </c>
      <c r="N12" s="139">
        <v>71</v>
      </c>
      <c r="O12" s="307" t="s">
        <v>491</v>
      </c>
      <c r="P12" s="152">
        <v>58</v>
      </c>
      <c r="Q12" s="153">
        <v>123</v>
      </c>
      <c r="R12" s="153">
        <v>181</v>
      </c>
    </row>
    <row r="13" spans="1:18" s="3" customFormat="1" ht="13.8">
      <c r="A13" s="38"/>
      <c r="B13" s="46" t="s">
        <v>9</v>
      </c>
      <c r="C13" s="47"/>
      <c r="D13" s="47"/>
      <c r="E13" s="40">
        <f t="shared" si="0"/>
        <v>0</v>
      </c>
      <c r="F13" s="168"/>
      <c r="G13" s="168"/>
      <c r="H13" s="31"/>
      <c r="I13" s="308" t="s">
        <v>4</v>
      </c>
      <c r="J13" s="232"/>
      <c r="K13" s="130"/>
      <c r="L13" s="126" t="s">
        <v>4</v>
      </c>
      <c r="M13" s="132"/>
      <c r="N13" s="132"/>
      <c r="O13" s="307" t="s">
        <v>4</v>
      </c>
      <c r="P13" s="17"/>
      <c r="Q13" s="14"/>
      <c r="R13" s="14"/>
    </row>
    <row r="14" spans="1:18" s="3" customFormat="1" ht="15.6">
      <c r="A14" s="38" t="s">
        <v>10</v>
      </c>
      <c r="B14" s="49" t="s">
        <v>11</v>
      </c>
      <c r="C14" s="50">
        <f>SUM(C10:C13)</f>
        <v>3019</v>
      </c>
      <c r="D14" s="50">
        <f>SUM(D10:D13)</f>
        <v>2736</v>
      </c>
      <c r="E14" s="40">
        <f t="shared" si="0"/>
        <v>5755</v>
      </c>
      <c r="F14" s="168">
        <f>J14+M14+P14</f>
        <v>3019</v>
      </c>
      <c r="G14" s="168">
        <f>K14+N14+Q14</f>
        <v>2736</v>
      </c>
      <c r="H14" s="29"/>
      <c r="I14" s="309" t="s">
        <v>5</v>
      </c>
      <c r="J14" s="232">
        <v>765</v>
      </c>
      <c r="K14" s="130">
        <v>408</v>
      </c>
      <c r="L14" s="126" t="s">
        <v>5</v>
      </c>
      <c r="M14" s="139">
        <v>764</v>
      </c>
      <c r="N14" s="139">
        <v>855</v>
      </c>
      <c r="O14" s="307" t="s">
        <v>5</v>
      </c>
      <c r="P14" s="152">
        <v>1490</v>
      </c>
      <c r="Q14" s="153">
        <v>1473</v>
      </c>
      <c r="R14" s="153">
        <v>2963</v>
      </c>
    </row>
    <row r="15" spans="1:18" s="3" customFormat="1" ht="15.6">
      <c r="A15" s="38"/>
      <c r="B15" s="43" t="s">
        <v>58</v>
      </c>
      <c r="C15" s="51"/>
      <c r="D15" s="51"/>
      <c r="E15" s="40"/>
      <c r="F15" s="168">
        <f t="shared" ref="F15:F72" si="1">J15+M15+P15</f>
        <v>0</v>
      </c>
      <c r="G15" s="168">
        <f t="shared" ref="G15:G72" si="2">K15+N15+Q15</f>
        <v>0</v>
      </c>
      <c r="H15" s="41"/>
      <c r="I15" s="309" t="s">
        <v>110</v>
      </c>
      <c r="J15" s="232">
        <v>0</v>
      </c>
      <c r="K15" s="130">
        <v>0</v>
      </c>
      <c r="L15" s="126" t="s">
        <v>110</v>
      </c>
      <c r="M15" s="139">
        <v>0</v>
      </c>
      <c r="N15" s="139">
        <v>0</v>
      </c>
      <c r="O15" s="307" t="s">
        <v>110</v>
      </c>
      <c r="P15" s="152">
        <v>0</v>
      </c>
      <c r="Q15" s="153">
        <v>0</v>
      </c>
      <c r="R15" s="153">
        <v>0</v>
      </c>
    </row>
    <row r="16" spans="1:18" s="3" customFormat="1" ht="15.6">
      <c r="A16" s="38"/>
      <c r="B16" s="46" t="s">
        <v>6</v>
      </c>
      <c r="C16" s="51"/>
      <c r="D16" s="51"/>
      <c r="E16" s="40">
        <f t="shared" ref="E16:E72" si="3">D16+C16</f>
        <v>0</v>
      </c>
      <c r="F16" s="168">
        <f t="shared" si="1"/>
        <v>0</v>
      </c>
      <c r="G16" s="168">
        <f t="shared" si="2"/>
        <v>0</v>
      </c>
      <c r="H16" s="29"/>
      <c r="I16" s="309" t="s">
        <v>111</v>
      </c>
      <c r="J16" s="232">
        <v>0</v>
      </c>
      <c r="K16" s="130">
        <v>0</v>
      </c>
      <c r="L16" s="126" t="s">
        <v>111</v>
      </c>
      <c r="M16" s="139">
        <v>0</v>
      </c>
      <c r="N16" s="139">
        <v>0</v>
      </c>
      <c r="O16" s="307" t="s">
        <v>111</v>
      </c>
      <c r="P16" s="152">
        <v>0</v>
      </c>
      <c r="Q16" s="153">
        <v>0</v>
      </c>
      <c r="R16" s="153">
        <v>0</v>
      </c>
    </row>
    <row r="17" spans="1:18" s="3" customFormat="1" ht="15.6">
      <c r="A17" s="38"/>
      <c r="B17" s="46" t="s">
        <v>7</v>
      </c>
      <c r="C17" s="51"/>
      <c r="D17" s="51"/>
      <c r="E17" s="40">
        <f t="shared" si="3"/>
        <v>0</v>
      </c>
      <c r="F17" s="168">
        <f t="shared" si="1"/>
        <v>147</v>
      </c>
      <c r="G17" s="168">
        <f t="shared" si="2"/>
        <v>68</v>
      </c>
      <c r="H17" s="45"/>
      <c r="I17" s="309" t="s">
        <v>16</v>
      </c>
      <c r="J17" s="232">
        <v>38</v>
      </c>
      <c r="K17" s="130">
        <v>17</v>
      </c>
      <c r="L17" s="126" t="s">
        <v>16</v>
      </c>
      <c r="M17" s="139">
        <v>35</v>
      </c>
      <c r="N17" s="139">
        <v>18</v>
      </c>
      <c r="O17" s="307" t="s">
        <v>16</v>
      </c>
      <c r="P17" s="152">
        <v>74</v>
      </c>
      <c r="Q17" s="153">
        <v>33</v>
      </c>
      <c r="R17" s="153">
        <v>107</v>
      </c>
    </row>
    <row r="18" spans="1:18" s="3" customFormat="1" ht="13.8">
      <c r="A18" s="38"/>
      <c r="B18" s="46" t="s">
        <v>8</v>
      </c>
      <c r="C18" s="51"/>
      <c r="D18" s="51"/>
      <c r="E18" s="40">
        <f t="shared" si="3"/>
        <v>0</v>
      </c>
      <c r="F18" s="168">
        <f t="shared" si="1"/>
        <v>3166</v>
      </c>
      <c r="G18" s="168">
        <f t="shared" si="2"/>
        <v>2804</v>
      </c>
      <c r="H18" s="48"/>
      <c r="I18" s="309" t="s">
        <v>197</v>
      </c>
      <c r="J18" s="232">
        <v>803</v>
      </c>
      <c r="K18" s="131">
        <v>425</v>
      </c>
      <c r="L18" s="126" t="s">
        <v>197</v>
      </c>
      <c r="M18" s="139">
        <v>799</v>
      </c>
      <c r="N18" s="139">
        <v>873</v>
      </c>
      <c r="O18" s="307" t="s">
        <v>197</v>
      </c>
      <c r="P18" s="152">
        <v>1564</v>
      </c>
      <c r="Q18" s="153">
        <v>1506</v>
      </c>
      <c r="R18" s="153">
        <v>3070</v>
      </c>
    </row>
    <row r="19" spans="1:18" s="3" customFormat="1" ht="13.8">
      <c r="A19" s="38"/>
      <c r="B19" s="46" t="s">
        <v>9</v>
      </c>
      <c r="C19" s="51"/>
      <c r="D19" s="51"/>
      <c r="E19" s="40">
        <f t="shared" si="3"/>
        <v>0</v>
      </c>
      <c r="F19" s="168">
        <f t="shared" si="1"/>
        <v>63</v>
      </c>
      <c r="G19" s="168">
        <f t="shared" si="2"/>
        <v>29</v>
      </c>
      <c r="H19" s="48"/>
      <c r="I19" s="308" t="s">
        <v>113</v>
      </c>
      <c r="J19" s="232">
        <v>15</v>
      </c>
      <c r="K19" s="130">
        <v>7</v>
      </c>
      <c r="L19" s="126" t="s">
        <v>113</v>
      </c>
      <c r="M19" s="139">
        <v>21</v>
      </c>
      <c r="N19" s="139">
        <v>12</v>
      </c>
      <c r="O19" s="307" t="s">
        <v>113</v>
      </c>
      <c r="P19" s="152">
        <v>27</v>
      </c>
      <c r="Q19" s="153">
        <v>10</v>
      </c>
      <c r="R19" s="153">
        <v>37</v>
      </c>
    </row>
    <row r="20" spans="1:18" s="3" customFormat="1" ht="13.8">
      <c r="A20" s="38" t="s">
        <v>12</v>
      </c>
      <c r="B20" s="49" t="s">
        <v>13</v>
      </c>
      <c r="C20" s="40">
        <f>SUM(C16:C19)</f>
        <v>0</v>
      </c>
      <c r="D20" s="40">
        <f>SUM(D16:D19)</f>
        <v>0</v>
      </c>
      <c r="E20" s="40">
        <f t="shared" si="3"/>
        <v>0</v>
      </c>
      <c r="F20" s="168">
        <f t="shared" si="1"/>
        <v>3103</v>
      </c>
      <c r="G20" s="168">
        <f t="shared" si="2"/>
        <v>2775</v>
      </c>
      <c r="H20" s="48"/>
      <c r="I20" s="308" t="s">
        <v>114</v>
      </c>
      <c r="J20" s="232">
        <v>788</v>
      </c>
      <c r="K20" s="130">
        <v>418</v>
      </c>
      <c r="L20" s="126" t="s">
        <v>114</v>
      </c>
      <c r="M20" s="139">
        <v>778</v>
      </c>
      <c r="N20" s="139">
        <v>861</v>
      </c>
      <c r="O20" s="307" t="s">
        <v>114</v>
      </c>
      <c r="P20" s="152">
        <v>1537</v>
      </c>
      <c r="Q20" s="153">
        <v>1496</v>
      </c>
      <c r="R20" s="153">
        <v>3033</v>
      </c>
    </row>
    <row r="21" spans="1:18" s="3" customFormat="1" ht="13.8">
      <c r="A21" s="38"/>
      <c r="B21" s="43" t="s">
        <v>59</v>
      </c>
      <c r="C21" s="51"/>
      <c r="D21" s="51"/>
      <c r="E21" s="40"/>
      <c r="F21" s="168">
        <f t="shared" si="1"/>
        <v>0</v>
      </c>
      <c r="G21" s="168">
        <f t="shared" si="2"/>
        <v>0</v>
      </c>
      <c r="H21" s="48"/>
      <c r="I21" s="308"/>
      <c r="J21" s="232"/>
      <c r="K21" s="130"/>
      <c r="L21" s="126"/>
      <c r="M21" s="139"/>
      <c r="N21" s="139"/>
      <c r="O21" s="307"/>
      <c r="P21" s="152"/>
      <c r="Q21" s="153"/>
      <c r="R21" s="153"/>
    </row>
    <row r="22" spans="1:18" s="3" customFormat="1" ht="13.8">
      <c r="A22" s="38"/>
      <c r="B22" s="46" t="s">
        <v>6</v>
      </c>
      <c r="C22" s="54"/>
      <c r="D22" s="54"/>
      <c r="E22" s="40">
        <f t="shared" si="3"/>
        <v>0</v>
      </c>
      <c r="F22" s="168">
        <f t="shared" si="1"/>
        <v>0</v>
      </c>
      <c r="G22" s="168">
        <f t="shared" si="2"/>
        <v>0</v>
      </c>
      <c r="H22" s="48"/>
      <c r="I22" s="308"/>
      <c r="J22" s="232"/>
      <c r="K22" s="130"/>
      <c r="L22" s="126"/>
      <c r="M22" s="139"/>
      <c r="N22" s="139"/>
      <c r="O22" s="307"/>
      <c r="P22" s="152"/>
      <c r="Q22" s="153"/>
      <c r="R22" s="153"/>
    </row>
    <row r="23" spans="1:18" s="3" customFormat="1" ht="13.8">
      <c r="A23" s="38"/>
      <c r="B23" s="46" t="s">
        <v>7</v>
      </c>
      <c r="C23" s="54"/>
      <c r="D23" s="54"/>
      <c r="E23" s="40">
        <f t="shared" si="3"/>
        <v>0</v>
      </c>
      <c r="F23" s="168">
        <f t="shared" si="1"/>
        <v>0</v>
      </c>
      <c r="G23" s="168">
        <f t="shared" si="2"/>
        <v>0</v>
      </c>
      <c r="H23" s="48"/>
      <c r="I23" s="308"/>
      <c r="J23" s="232"/>
      <c r="K23" s="130"/>
      <c r="L23" s="126"/>
      <c r="M23" s="139"/>
      <c r="N23" s="139"/>
      <c r="O23" s="307"/>
      <c r="P23" s="152"/>
      <c r="Q23" s="153"/>
      <c r="R23" s="153"/>
    </row>
    <row r="24" spans="1:18" s="3" customFormat="1" ht="13.8">
      <c r="A24" s="38"/>
      <c r="B24" s="46" t="s">
        <v>8</v>
      </c>
      <c r="C24" s="54"/>
      <c r="D24" s="54"/>
      <c r="E24" s="40">
        <f t="shared" si="3"/>
        <v>0</v>
      </c>
      <c r="F24" s="168">
        <f t="shared" si="1"/>
        <v>0</v>
      </c>
      <c r="G24" s="168">
        <f t="shared" si="2"/>
        <v>0</v>
      </c>
      <c r="H24" s="48"/>
      <c r="I24" s="308"/>
      <c r="J24" s="232"/>
      <c r="K24" s="130"/>
      <c r="L24" s="126"/>
      <c r="M24" s="139"/>
      <c r="N24" s="139"/>
      <c r="O24" s="307"/>
      <c r="P24" s="152"/>
      <c r="Q24" s="153"/>
      <c r="R24" s="153"/>
    </row>
    <row r="25" spans="1:18" s="3" customFormat="1" ht="13.8">
      <c r="A25" s="38"/>
      <c r="B25" s="46" t="s">
        <v>9</v>
      </c>
      <c r="C25" s="54"/>
      <c r="D25" s="54"/>
      <c r="E25" s="40">
        <f t="shared" si="3"/>
        <v>0</v>
      </c>
      <c r="F25" s="168">
        <f t="shared" si="1"/>
        <v>0</v>
      </c>
      <c r="G25" s="168">
        <f t="shared" si="2"/>
        <v>0</v>
      </c>
      <c r="H25" s="48"/>
      <c r="I25" s="308"/>
      <c r="J25" s="232"/>
      <c r="K25" s="130"/>
      <c r="L25" s="126"/>
      <c r="M25" s="139"/>
      <c r="N25" s="139"/>
      <c r="O25" s="307"/>
      <c r="P25" s="152"/>
      <c r="Q25" s="153"/>
      <c r="R25" s="153"/>
    </row>
    <row r="26" spans="1:18" s="3" customFormat="1" ht="13.8">
      <c r="A26" s="38" t="s">
        <v>14</v>
      </c>
      <c r="B26" s="49" t="s">
        <v>15</v>
      </c>
      <c r="C26" s="40">
        <f>SUM(C22:C25)</f>
        <v>0</v>
      </c>
      <c r="D26" s="40">
        <f>SUM(D22:D25)</f>
        <v>0</v>
      </c>
      <c r="E26" s="40">
        <f t="shared" si="3"/>
        <v>0</v>
      </c>
      <c r="F26" s="168">
        <f t="shared" si="1"/>
        <v>0</v>
      </c>
      <c r="G26" s="168">
        <f t="shared" si="2"/>
        <v>0</v>
      </c>
      <c r="H26" s="48"/>
      <c r="I26" s="308"/>
      <c r="J26" s="232"/>
      <c r="K26" s="130"/>
      <c r="L26" s="126"/>
      <c r="M26" s="139"/>
      <c r="N26" s="139"/>
      <c r="O26" s="307"/>
      <c r="P26" s="152"/>
      <c r="Q26" s="153"/>
      <c r="R26" s="153"/>
    </row>
    <row r="27" spans="1:18" s="3" customFormat="1" ht="13.8">
      <c r="A27" s="38"/>
      <c r="B27" s="43" t="s">
        <v>16</v>
      </c>
      <c r="C27" s="51"/>
      <c r="D27" s="51"/>
      <c r="E27" s="40"/>
      <c r="F27" s="168">
        <f t="shared" si="1"/>
        <v>0</v>
      </c>
      <c r="G27" s="168">
        <f t="shared" si="2"/>
        <v>0</v>
      </c>
      <c r="H27" s="48"/>
      <c r="I27" s="308"/>
      <c r="J27" s="232"/>
      <c r="K27" s="130"/>
      <c r="L27" s="126"/>
      <c r="M27" s="139"/>
      <c r="N27" s="139"/>
      <c r="O27" s="307"/>
      <c r="P27" s="152"/>
      <c r="Q27" s="153"/>
      <c r="R27" s="153"/>
    </row>
    <row r="28" spans="1:18" s="3" customFormat="1" ht="13.8">
      <c r="A28" s="38"/>
      <c r="B28" s="46" t="s">
        <v>6</v>
      </c>
      <c r="C28" s="51"/>
      <c r="D28" s="51"/>
      <c r="E28" s="40">
        <f t="shared" si="3"/>
        <v>0</v>
      </c>
      <c r="F28" s="168">
        <f t="shared" si="1"/>
        <v>0</v>
      </c>
      <c r="G28" s="168">
        <f t="shared" si="2"/>
        <v>0</v>
      </c>
      <c r="H28" s="48"/>
      <c r="I28" s="308"/>
      <c r="J28" s="232"/>
      <c r="K28" s="130"/>
      <c r="L28" s="126"/>
      <c r="M28" s="139"/>
      <c r="N28" s="139"/>
      <c r="O28" s="307"/>
      <c r="P28" s="152"/>
      <c r="Q28" s="153"/>
      <c r="R28" s="153"/>
    </row>
    <row r="29" spans="1:18" s="3" customFormat="1" ht="13.8">
      <c r="A29" s="38"/>
      <c r="B29" s="46" t="s">
        <v>7</v>
      </c>
      <c r="C29" s="51"/>
      <c r="D29" s="51"/>
      <c r="E29" s="40">
        <f t="shared" si="3"/>
        <v>0</v>
      </c>
      <c r="F29" s="168">
        <f t="shared" si="1"/>
        <v>0</v>
      </c>
      <c r="G29" s="168">
        <f t="shared" si="2"/>
        <v>0</v>
      </c>
      <c r="H29" s="48"/>
      <c r="I29" s="308"/>
      <c r="J29" s="232"/>
      <c r="K29" s="130"/>
      <c r="L29" s="126"/>
      <c r="M29" s="139"/>
      <c r="N29" s="139"/>
      <c r="O29" s="307"/>
      <c r="P29" s="152"/>
      <c r="Q29" s="153"/>
      <c r="R29" s="153"/>
    </row>
    <row r="30" spans="1:18" s="3" customFormat="1" ht="13.8">
      <c r="A30" s="38"/>
      <c r="B30" s="46" t="s">
        <v>8</v>
      </c>
      <c r="C30" s="51">
        <v>147</v>
      </c>
      <c r="D30" s="51">
        <v>68</v>
      </c>
      <c r="E30" s="40">
        <f t="shared" si="3"/>
        <v>215</v>
      </c>
      <c r="F30" s="168">
        <f t="shared" si="1"/>
        <v>0</v>
      </c>
      <c r="G30" s="168">
        <f t="shared" si="2"/>
        <v>0</v>
      </c>
      <c r="H30" s="48"/>
      <c r="I30" s="308"/>
      <c r="J30" s="232"/>
      <c r="K30" s="130"/>
      <c r="L30" s="126"/>
      <c r="M30" s="139"/>
      <c r="N30" s="139"/>
      <c r="O30" s="307"/>
      <c r="P30" s="152"/>
      <c r="Q30" s="153"/>
      <c r="R30" s="153"/>
    </row>
    <row r="31" spans="1:18" s="3" customFormat="1" ht="13.8">
      <c r="A31" s="38"/>
      <c r="B31" s="46" t="s">
        <v>9</v>
      </c>
      <c r="C31" s="51"/>
      <c r="D31" s="51"/>
      <c r="E31" s="40">
        <f t="shared" si="3"/>
        <v>0</v>
      </c>
      <c r="F31" s="168">
        <f t="shared" si="1"/>
        <v>0</v>
      </c>
      <c r="G31" s="168">
        <f t="shared" si="2"/>
        <v>0</v>
      </c>
      <c r="H31" s="48"/>
      <c r="I31" s="308"/>
      <c r="J31" s="232"/>
      <c r="K31" s="130"/>
      <c r="L31" s="126"/>
      <c r="M31" s="139"/>
      <c r="N31" s="139"/>
      <c r="O31" s="307"/>
      <c r="P31" s="152"/>
      <c r="Q31" s="153"/>
      <c r="R31" s="153"/>
    </row>
    <row r="32" spans="1:18" s="3" customFormat="1" ht="13.8">
      <c r="A32" s="38" t="s">
        <v>17</v>
      </c>
      <c r="B32" s="49" t="s">
        <v>18</v>
      </c>
      <c r="C32" s="40">
        <f>SUM(C28:C31)</f>
        <v>147</v>
      </c>
      <c r="D32" s="40">
        <f>SUM(D28:D31)</f>
        <v>68</v>
      </c>
      <c r="E32" s="40">
        <f t="shared" si="3"/>
        <v>215</v>
      </c>
      <c r="F32" s="168">
        <f t="shared" si="1"/>
        <v>0</v>
      </c>
      <c r="G32" s="168">
        <f t="shared" si="2"/>
        <v>0</v>
      </c>
      <c r="H32" s="48"/>
      <c r="I32" s="308"/>
      <c r="J32" s="232"/>
      <c r="K32" s="130"/>
      <c r="L32" s="126"/>
      <c r="M32" s="139"/>
      <c r="N32" s="139"/>
      <c r="O32" s="307"/>
      <c r="P32" s="152"/>
      <c r="Q32" s="153"/>
      <c r="R32" s="153"/>
    </row>
    <row r="33" spans="1:18" s="3" customFormat="1" ht="13.8">
      <c r="A33" s="38" t="s">
        <v>19</v>
      </c>
      <c r="B33" s="55" t="s">
        <v>54</v>
      </c>
      <c r="C33" s="37">
        <f>C14+C20+C26+C32</f>
        <v>3166</v>
      </c>
      <c r="D33" s="37">
        <f>D14+D20+D26+D32</f>
        <v>2804</v>
      </c>
      <c r="E33" s="40">
        <f t="shared" si="3"/>
        <v>5970</v>
      </c>
      <c r="F33" s="168">
        <f t="shared" si="1"/>
        <v>0</v>
      </c>
      <c r="G33" s="168">
        <f t="shared" si="2"/>
        <v>0</v>
      </c>
      <c r="H33" s="48"/>
      <c r="I33" s="308"/>
      <c r="J33" s="232"/>
      <c r="K33" s="130"/>
      <c r="L33" s="126"/>
      <c r="M33" s="139"/>
      <c r="N33" s="139"/>
      <c r="O33" s="307"/>
      <c r="P33" s="152"/>
      <c r="Q33" s="153"/>
      <c r="R33" s="153"/>
    </row>
    <row r="34" spans="1:18" s="3" customFormat="1" ht="13.8">
      <c r="A34" s="56" t="s">
        <v>20</v>
      </c>
      <c r="B34" s="57" t="s">
        <v>21</v>
      </c>
      <c r="C34" s="58">
        <v>63</v>
      </c>
      <c r="D34" s="58">
        <v>29</v>
      </c>
      <c r="E34" s="40">
        <f t="shared" si="3"/>
        <v>92</v>
      </c>
      <c r="F34" s="168">
        <f t="shared" si="1"/>
        <v>0</v>
      </c>
      <c r="G34" s="168">
        <f t="shared" si="2"/>
        <v>0</v>
      </c>
      <c r="H34" s="48"/>
      <c r="I34" s="308"/>
      <c r="J34" s="232"/>
      <c r="K34" s="130"/>
      <c r="L34" s="126"/>
      <c r="M34" s="139"/>
      <c r="N34" s="139"/>
      <c r="O34" s="307"/>
      <c r="P34" s="152"/>
      <c r="Q34" s="153"/>
      <c r="R34" s="153"/>
    </row>
    <row r="35" spans="1:18" s="3" customFormat="1" ht="13.8">
      <c r="A35" s="38" t="s">
        <v>22</v>
      </c>
      <c r="B35" s="36" t="s">
        <v>23</v>
      </c>
      <c r="C35" s="37">
        <f>C33-C34</f>
        <v>3103</v>
      </c>
      <c r="D35" s="37">
        <f>D33-D34</f>
        <v>2775</v>
      </c>
      <c r="E35" s="40">
        <f t="shared" si="3"/>
        <v>5878</v>
      </c>
      <c r="F35" s="168">
        <f t="shared" si="1"/>
        <v>0</v>
      </c>
      <c r="G35" s="168">
        <f t="shared" si="2"/>
        <v>0</v>
      </c>
      <c r="H35" s="48"/>
      <c r="I35" s="308"/>
      <c r="J35" s="232"/>
      <c r="K35" s="130"/>
      <c r="L35" s="126"/>
      <c r="M35" s="139"/>
      <c r="N35" s="139"/>
      <c r="O35" s="307"/>
      <c r="P35" s="152"/>
      <c r="Q35" s="153"/>
      <c r="R35" s="153"/>
    </row>
    <row r="36" spans="1:18" s="3" customFormat="1" ht="14.4" thickBot="1">
      <c r="A36" s="62"/>
      <c r="B36" s="63"/>
      <c r="C36" s="51"/>
      <c r="D36" s="51"/>
      <c r="E36" s="40"/>
      <c r="F36" s="168">
        <f t="shared" si="1"/>
        <v>0</v>
      </c>
      <c r="G36" s="168">
        <f t="shared" si="2"/>
        <v>0</v>
      </c>
      <c r="H36" s="48"/>
      <c r="I36" s="308"/>
      <c r="J36" s="232"/>
      <c r="K36" s="130"/>
      <c r="L36" s="126"/>
      <c r="M36" s="139"/>
      <c r="N36" s="139"/>
      <c r="O36" s="307"/>
      <c r="P36" s="152"/>
      <c r="Q36" s="153"/>
      <c r="R36" s="153"/>
    </row>
    <row r="37" spans="1:18" s="3" customFormat="1" ht="14.4" thickTop="1">
      <c r="A37" s="64"/>
      <c r="B37" s="65"/>
      <c r="C37" s="51"/>
      <c r="D37" s="51"/>
      <c r="E37" s="40"/>
      <c r="F37" s="168">
        <f t="shared" si="1"/>
        <v>0</v>
      </c>
      <c r="G37" s="168">
        <f t="shared" si="2"/>
        <v>0</v>
      </c>
      <c r="H37" s="48"/>
      <c r="I37" s="308"/>
      <c r="J37" s="232"/>
      <c r="K37" s="130"/>
      <c r="L37" s="126"/>
      <c r="M37" s="139"/>
      <c r="N37" s="139"/>
      <c r="O37" s="307"/>
      <c r="P37" s="152"/>
      <c r="Q37" s="153"/>
      <c r="R37" s="153"/>
    </row>
    <row r="38" spans="1:18" s="3" customFormat="1" ht="13.8">
      <c r="A38" s="38"/>
      <c r="B38" s="36" t="s">
        <v>24</v>
      </c>
      <c r="C38" s="51"/>
      <c r="D38" s="51"/>
      <c r="E38" s="40"/>
      <c r="F38" s="168">
        <f t="shared" si="1"/>
        <v>0</v>
      </c>
      <c r="G38" s="168">
        <f t="shared" si="2"/>
        <v>0</v>
      </c>
      <c r="H38" s="48"/>
      <c r="I38" s="308"/>
      <c r="J38" s="232"/>
      <c r="K38" s="130"/>
      <c r="L38" s="126"/>
      <c r="M38" s="139"/>
      <c r="N38" s="139"/>
      <c r="O38" s="307"/>
      <c r="P38" s="152"/>
      <c r="Q38" s="153"/>
      <c r="R38" s="153"/>
    </row>
    <row r="39" spans="1:18" s="3" customFormat="1" ht="13.8">
      <c r="A39" s="38"/>
      <c r="B39" s="46" t="s">
        <v>6</v>
      </c>
      <c r="C39" s="66">
        <v>820</v>
      </c>
      <c r="D39" s="66">
        <v>802</v>
      </c>
      <c r="E39" s="40">
        <f t="shared" si="3"/>
        <v>1622</v>
      </c>
      <c r="F39" s="168">
        <f t="shared" si="1"/>
        <v>820</v>
      </c>
      <c r="G39" s="168">
        <f t="shared" si="2"/>
        <v>802</v>
      </c>
      <c r="H39" s="48"/>
      <c r="I39" s="131" t="s">
        <v>115</v>
      </c>
      <c r="J39" s="232">
        <v>237</v>
      </c>
      <c r="K39" s="131">
        <v>166</v>
      </c>
      <c r="L39" s="131" t="s">
        <v>115</v>
      </c>
      <c r="M39" s="139">
        <v>197</v>
      </c>
      <c r="N39" s="139">
        <v>273</v>
      </c>
      <c r="O39" s="131" t="s">
        <v>115</v>
      </c>
      <c r="P39" s="152">
        <v>386</v>
      </c>
      <c r="Q39" s="153">
        <v>363</v>
      </c>
      <c r="R39" s="153">
        <v>749</v>
      </c>
    </row>
    <row r="40" spans="1:18" s="3" customFormat="1" ht="13.8">
      <c r="A40" s="38"/>
      <c r="B40" s="46" t="s">
        <v>7</v>
      </c>
      <c r="C40" s="66"/>
      <c r="D40" s="66"/>
      <c r="E40" s="40">
        <f t="shared" si="3"/>
        <v>0</v>
      </c>
      <c r="F40" s="168">
        <f t="shared" si="1"/>
        <v>0</v>
      </c>
      <c r="G40" s="168">
        <f t="shared" si="2"/>
        <v>0</v>
      </c>
      <c r="H40" s="48"/>
      <c r="I40" s="131"/>
      <c r="J40" s="232"/>
      <c r="K40" s="131"/>
      <c r="L40" s="131"/>
      <c r="M40" s="139"/>
      <c r="N40" s="139"/>
      <c r="O40" s="131"/>
      <c r="P40" s="152"/>
      <c r="Q40" s="153"/>
      <c r="R40" s="153"/>
    </row>
    <row r="41" spans="1:18" s="3" customFormat="1" ht="13.8">
      <c r="A41" s="38"/>
      <c r="B41" s="46" t="s">
        <v>8</v>
      </c>
      <c r="C41" s="66"/>
      <c r="D41" s="66"/>
      <c r="E41" s="40">
        <f t="shared" si="3"/>
        <v>0</v>
      </c>
      <c r="F41" s="168">
        <f t="shared" si="1"/>
        <v>0</v>
      </c>
      <c r="G41" s="168">
        <f t="shared" si="2"/>
        <v>0</v>
      </c>
      <c r="H41" s="48"/>
      <c r="I41" s="131"/>
      <c r="J41" s="232"/>
      <c r="K41" s="131"/>
      <c r="L41" s="131"/>
      <c r="M41" s="139"/>
      <c r="N41" s="139"/>
      <c r="O41" s="131"/>
      <c r="P41" s="152"/>
      <c r="Q41" s="153"/>
      <c r="R41" s="153"/>
    </row>
    <row r="42" spans="1:18" s="3" customFormat="1" ht="13.8">
      <c r="A42" s="38"/>
      <c r="B42" s="46" t="s">
        <v>9</v>
      </c>
      <c r="C42" s="66"/>
      <c r="D42" s="66"/>
      <c r="E42" s="40">
        <f t="shared" si="3"/>
        <v>0</v>
      </c>
      <c r="F42" s="168">
        <f t="shared" si="1"/>
        <v>0</v>
      </c>
      <c r="G42" s="168">
        <f t="shared" si="2"/>
        <v>0</v>
      </c>
      <c r="H42" s="48"/>
      <c r="I42" s="131"/>
      <c r="J42" s="232"/>
      <c r="K42" s="131"/>
      <c r="L42" s="131"/>
      <c r="M42" s="139"/>
      <c r="N42" s="139"/>
      <c r="O42" s="131"/>
      <c r="P42" s="152"/>
      <c r="Q42" s="153"/>
      <c r="R42" s="153"/>
    </row>
    <row r="43" spans="1:18" s="3" customFormat="1" ht="13.8">
      <c r="A43" s="38" t="s">
        <v>25</v>
      </c>
      <c r="B43" s="49" t="s">
        <v>26</v>
      </c>
      <c r="C43" s="37">
        <f>SUM(C39:C42)</f>
        <v>820</v>
      </c>
      <c r="D43" s="37">
        <f>SUM(D39:D42)</f>
        <v>802</v>
      </c>
      <c r="E43" s="40">
        <f t="shared" si="3"/>
        <v>1622</v>
      </c>
      <c r="F43" s="168">
        <f t="shared" si="1"/>
        <v>0</v>
      </c>
      <c r="G43" s="168">
        <f t="shared" si="2"/>
        <v>0</v>
      </c>
      <c r="H43" s="48"/>
      <c r="I43" s="131"/>
      <c r="J43" s="232"/>
      <c r="K43" s="131"/>
      <c r="L43" s="131"/>
      <c r="M43" s="139"/>
      <c r="N43" s="139"/>
      <c r="O43" s="131"/>
      <c r="P43" s="152"/>
      <c r="Q43" s="153"/>
      <c r="R43" s="153"/>
    </row>
    <row r="44" spans="1:18" s="3" customFormat="1" ht="13.8">
      <c r="A44" s="38"/>
      <c r="B44" s="36"/>
      <c r="C44" s="51"/>
      <c r="D44" s="51"/>
      <c r="E44" s="40"/>
      <c r="F44" s="168">
        <f t="shared" si="1"/>
        <v>0</v>
      </c>
      <c r="G44" s="168">
        <f t="shared" si="2"/>
        <v>0</v>
      </c>
      <c r="H44" s="48"/>
      <c r="I44" s="131"/>
      <c r="J44" s="232"/>
      <c r="K44" s="131"/>
      <c r="L44" s="131"/>
      <c r="M44" s="139"/>
      <c r="N44" s="139"/>
      <c r="O44" s="131"/>
      <c r="P44" s="152"/>
      <c r="Q44" s="153"/>
      <c r="R44" s="153"/>
    </row>
    <row r="45" spans="1:18" s="3" customFormat="1" ht="13.8">
      <c r="A45" s="38"/>
      <c r="B45" s="36" t="s">
        <v>60</v>
      </c>
      <c r="C45" s="51"/>
      <c r="D45" s="51"/>
      <c r="E45" s="40"/>
      <c r="F45" s="168">
        <f t="shared" si="1"/>
        <v>0</v>
      </c>
      <c r="G45" s="168">
        <f t="shared" si="2"/>
        <v>0</v>
      </c>
      <c r="H45" s="48"/>
      <c r="I45" s="131"/>
      <c r="J45" s="232"/>
      <c r="K45" s="131"/>
      <c r="L45" s="131"/>
      <c r="M45" s="139"/>
      <c r="N45" s="139"/>
      <c r="O45" s="131"/>
      <c r="P45" s="152"/>
      <c r="Q45" s="153"/>
      <c r="R45" s="153"/>
    </row>
    <row r="46" spans="1:18" s="3" customFormat="1" ht="13.8">
      <c r="A46" s="38"/>
      <c r="B46" s="46" t="s">
        <v>6</v>
      </c>
      <c r="C46" s="67">
        <v>120</v>
      </c>
      <c r="D46" s="67">
        <v>235</v>
      </c>
      <c r="E46" s="40">
        <f t="shared" si="3"/>
        <v>355</v>
      </c>
      <c r="F46" s="168">
        <f t="shared" si="1"/>
        <v>0</v>
      </c>
      <c r="G46" s="168">
        <f t="shared" si="2"/>
        <v>0</v>
      </c>
      <c r="H46" s="48"/>
      <c r="I46" s="131"/>
      <c r="J46" s="232"/>
      <c r="K46" s="131"/>
      <c r="L46" s="131"/>
      <c r="M46" s="139"/>
      <c r="N46" s="139"/>
      <c r="O46" s="131"/>
      <c r="P46" s="152"/>
      <c r="Q46" s="153"/>
      <c r="R46" s="153"/>
    </row>
    <row r="47" spans="1:18" s="3" customFormat="1" ht="13.8">
      <c r="A47" s="38"/>
      <c r="B47" s="46" t="s">
        <v>7</v>
      </c>
      <c r="C47" s="67"/>
      <c r="D47" s="67"/>
      <c r="E47" s="40">
        <f t="shared" si="3"/>
        <v>0</v>
      </c>
      <c r="F47" s="168">
        <f t="shared" si="1"/>
        <v>120</v>
      </c>
      <c r="G47" s="168">
        <f t="shared" si="2"/>
        <v>235</v>
      </c>
      <c r="H47" s="48"/>
      <c r="I47" s="308" t="s">
        <v>116</v>
      </c>
      <c r="J47" s="232">
        <v>51</v>
      </c>
      <c r="K47" s="130">
        <v>68</v>
      </c>
      <c r="L47" s="126" t="s">
        <v>116</v>
      </c>
      <c r="M47" s="139">
        <v>27</v>
      </c>
      <c r="N47" s="139">
        <v>53</v>
      </c>
      <c r="O47" s="307" t="s">
        <v>116</v>
      </c>
      <c r="P47" s="152">
        <v>42</v>
      </c>
      <c r="Q47" s="153">
        <v>114</v>
      </c>
      <c r="R47" s="153">
        <v>156</v>
      </c>
    </row>
    <row r="48" spans="1:18" s="3" customFormat="1" ht="13.8">
      <c r="A48" s="38"/>
      <c r="B48" s="46" t="s">
        <v>8</v>
      </c>
      <c r="C48" s="67"/>
      <c r="D48" s="67"/>
      <c r="E48" s="40">
        <f t="shared" si="3"/>
        <v>0</v>
      </c>
      <c r="F48" s="168">
        <f t="shared" si="1"/>
        <v>150</v>
      </c>
      <c r="G48" s="168">
        <f t="shared" si="2"/>
        <v>251</v>
      </c>
      <c r="H48" s="31"/>
      <c r="I48" s="308" t="s">
        <v>117</v>
      </c>
      <c r="J48" s="232">
        <v>44</v>
      </c>
      <c r="K48" s="130">
        <v>55</v>
      </c>
      <c r="L48" s="126" t="s">
        <v>117</v>
      </c>
      <c r="M48" s="139">
        <v>35</v>
      </c>
      <c r="N48" s="139">
        <v>108</v>
      </c>
      <c r="O48" s="307" t="s">
        <v>117</v>
      </c>
      <c r="P48" s="152">
        <v>71</v>
      </c>
      <c r="Q48" s="153">
        <v>88</v>
      </c>
      <c r="R48" s="153">
        <v>159</v>
      </c>
    </row>
    <row r="49" spans="1:18" s="3" customFormat="1" ht="13.8">
      <c r="A49" s="38"/>
      <c r="B49" s="46" t="s">
        <v>9</v>
      </c>
      <c r="C49" s="67"/>
      <c r="D49" s="67"/>
      <c r="E49" s="40">
        <f t="shared" si="3"/>
        <v>0</v>
      </c>
      <c r="F49" s="168">
        <f t="shared" si="1"/>
        <v>0</v>
      </c>
      <c r="G49" s="168">
        <f t="shared" si="2"/>
        <v>0</v>
      </c>
      <c r="H49" s="31"/>
      <c r="I49" s="308"/>
      <c r="J49" s="232"/>
      <c r="K49" s="130"/>
      <c r="L49" s="126"/>
      <c r="M49" s="139"/>
      <c r="N49" s="139"/>
      <c r="O49" s="307"/>
      <c r="P49" s="152"/>
      <c r="Q49" s="153"/>
      <c r="R49" s="153"/>
    </row>
    <row r="50" spans="1:18" s="3" customFormat="1" ht="13.8">
      <c r="A50" s="38" t="s">
        <v>27</v>
      </c>
      <c r="B50" s="36" t="s">
        <v>28</v>
      </c>
      <c r="C50" s="37">
        <f>SUM(C46:C49)</f>
        <v>120</v>
      </c>
      <c r="D50" s="37">
        <f>SUM(D46:D49)</f>
        <v>235</v>
      </c>
      <c r="E50" s="40">
        <f t="shared" si="3"/>
        <v>355</v>
      </c>
      <c r="F50" s="168">
        <f t="shared" si="1"/>
        <v>0</v>
      </c>
      <c r="G50" s="168">
        <f t="shared" si="2"/>
        <v>0</v>
      </c>
      <c r="H50" s="31"/>
      <c r="I50" s="308"/>
      <c r="J50" s="232"/>
      <c r="K50" s="130"/>
      <c r="L50" s="126"/>
      <c r="M50" s="139"/>
      <c r="N50" s="139"/>
      <c r="O50" s="307"/>
      <c r="P50" s="152"/>
      <c r="Q50" s="153"/>
      <c r="R50" s="153"/>
    </row>
    <row r="51" spans="1:18" s="3" customFormat="1" ht="13.8">
      <c r="A51" s="38"/>
      <c r="B51" s="36"/>
      <c r="C51" s="51"/>
      <c r="D51" s="51"/>
      <c r="E51" s="40"/>
      <c r="F51" s="168">
        <f t="shared" si="1"/>
        <v>0</v>
      </c>
      <c r="G51" s="168">
        <f t="shared" si="2"/>
        <v>0</v>
      </c>
      <c r="H51" s="31"/>
      <c r="I51" s="308"/>
      <c r="J51" s="232"/>
      <c r="K51" s="130"/>
      <c r="L51" s="126"/>
      <c r="M51" s="139"/>
      <c r="N51" s="139"/>
      <c r="O51" s="307"/>
      <c r="P51" s="152"/>
      <c r="Q51" s="153"/>
      <c r="R51" s="153"/>
    </row>
    <row r="52" spans="1:18" s="3" customFormat="1" ht="13.8">
      <c r="A52" s="38"/>
      <c r="B52" s="36" t="s">
        <v>61</v>
      </c>
      <c r="C52" s="51"/>
      <c r="D52" s="51"/>
      <c r="E52" s="40"/>
      <c r="F52" s="168">
        <f t="shared" si="1"/>
        <v>0</v>
      </c>
      <c r="G52" s="168">
        <f t="shared" si="2"/>
        <v>0</v>
      </c>
      <c r="H52" s="31"/>
      <c r="I52" s="308"/>
      <c r="J52" s="232"/>
      <c r="K52" s="130"/>
      <c r="L52" s="126"/>
      <c r="M52" s="139"/>
      <c r="N52" s="139"/>
      <c r="O52" s="307"/>
      <c r="P52" s="152"/>
      <c r="Q52" s="153"/>
      <c r="R52" s="153"/>
    </row>
    <row r="53" spans="1:18" s="3" customFormat="1" ht="13.8">
      <c r="A53" s="38"/>
      <c r="B53" s="46" t="s">
        <v>6</v>
      </c>
      <c r="C53" s="73">
        <v>150</v>
      </c>
      <c r="D53" s="73">
        <v>251</v>
      </c>
      <c r="E53" s="40">
        <f t="shared" si="3"/>
        <v>401</v>
      </c>
      <c r="F53" s="168">
        <f t="shared" si="1"/>
        <v>0</v>
      </c>
      <c r="G53" s="168">
        <f t="shared" si="2"/>
        <v>0</v>
      </c>
      <c r="H53" s="31"/>
      <c r="I53" s="308"/>
      <c r="J53" s="232"/>
      <c r="K53" s="130"/>
      <c r="L53" s="126"/>
      <c r="M53" s="139"/>
      <c r="N53" s="139"/>
      <c r="O53" s="307"/>
      <c r="P53" s="152"/>
      <c r="Q53" s="153"/>
      <c r="R53" s="153"/>
    </row>
    <row r="54" spans="1:18" s="3" customFormat="1" ht="13.8">
      <c r="A54" s="38"/>
      <c r="B54" s="46" t="s">
        <v>7</v>
      </c>
      <c r="C54" s="51"/>
      <c r="D54" s="51"/>
      <c r="E54" s="40">
        <f t="shared" si="3"/>
        <v>0</v>
      </c>
      <c r="F54" s="168">
        <f t="shared" si="1"/>
        <v>0</v>
      </c>
      <c r="G54" s="168">
        <f t="shared" si="2"/>
        <v>0</v>
      </c>
      <c r="H54" s="31"/>
      <c r="I54" s="308"/>
      <c r="J54" s="232"/>
      <c r="K54" s="130"/>
      <c r="L54" s="126"/>
      <c r="M54" s="139"/>
      <c r="N54" s="139"/>
      <c r="O54" s="307"/>
      <c r="P54" s="152"/>
      <c r="Q54" s="153"/>
      <c r="R54" s="153"/>
    </row>
    <row r="55" spans="1:18" s="3" customFormat="1" ht="13.8">
      <c r="A55" s="38"/>
      <c r="B55" s="46" t="s">
        <v>8</v>
      </c>
      <c r="C55" s="51"/>
      <c r="D55" s="51"/>
      <c r="E55" s="40">
        <f t="shared" si="3"/>
        <v>0</v>
      </c>
      <c r="F55" s="168">
        <f t="shared" si="1"/>
        <v>0</v>
      </c>
      <c r="G55" s="168">
        <f t="shared" si="2"/>
        <v>0</v>
      </c>
      <c r="H55" s="31"/>
      <c r="I55" s="308"/>
      <c r="J55" s="232"/>
      <c r="K55" s="130"/>
      <c r="L55" s="126"/>
      <c r="M55" s="139"/>
      <c r="N55" s="139"/>
      <c r="O55" s="307"/>
      <c r="P55" s="152"/>
      <c r="Q55" s="153"/>
      <c r="R55" s="153"/>
    </row>
    <row r="56" spans="1:18" s="3" customFormat="1" ht="13.8">
      <c r="A56" s="38"/>
      <c r="B56" s="46" t="s">
        <v>9</v>
      </c>
      <c r="C56" s="75"/>
      <c r="D56" s="75"/>
      <c r="E56" s="40">
        <f t="shared" si="3"/>
        <v>0</v>
      </c>
      <c r="F56" s="168">
        <f t="shared" si="1"/>
        <v>0</v>
      </c>
      <c r="G56" s="168">
        <f t="shared" si="2"/>
        <v>0</v>
      </c>
      <c r="H56" s="31"/>
      <c r="I56" s="308"/>
      <c r="J56" s="232"/>
      <c r="K56" s="130"/>
      <c r="L56" s="126"/>
      <c r="M56" s="139"/>
      <c r="N56" s="139"/>
      <c r="O56" s="307"/>
      <c r="P56" s="152"/>
      <c r="Q56" s="153"/>
      <c r="R56" s="153"/>
    </row>
    <row r="57" spans="1:18" s="3" customFormat="1" ht="13.8">
      <c r="A57" s="38" t="s">
        <v>29</v>
      </c>
      <c r="B57" s="36" t="s">
        <v>30</v>
      </c>
      <c r="C57" s="37">
        <f>SUM(C53:C56)</f>
        <v>150</v>
      </c>
      <c r="D57" s="37">
        <f>SUM(D53:D56)</f>
        <v>251</v>
      </c>
      <c r="E57" s="40">
        <f t="shared" si="3"/>
        <v>401</v>
      </c>
      <c r="F57" s="168">
        <f t="shared" si="1"/>
        <v>0</v>
      </c>
      <c r="G57" s="168">
        <f t="shared" si="2"/>
        <v>0</v>
      </c>
      <c r="H57" s="31"/>
      <c r="I57" s="308"/>
      <c r="J57" s="232"/>
      <c r="K57" s="130"/>
      <c r="L57" s="126"/>
      <c r="M57" s="139"/>
      <c r="N57" s="139"/>
      <c r="O57" s="307"/>
      <c r="P57" s="152"/>
      <c r="Q57" s="153"/>
      <c r="R57" s="153"/>
    </row>
    <row r="58" spans="1:18" s="3" customFormat="1" ht="13.8">
      <c r="A58" s="38"/>
      <c r="B58" s="36"/>
      <c r="C58" s="51"/>
      <c r="D58" s="51"/>
      <c r="E58" s="40"/>
      <c r="F58" s="168">
        <f t="shared" si="1"/>
        <v>0</v>
      </c>
      <c r="G58" s="168">
        <f t="shared" si="2"/>
        <v>0</v>
      </c>
      <c r="H58" s="31"/>
      <c r="I58" s="308"/>
      <c r="J58" s="232"/>
      <c r="K58" s="130"/>
      <c r="L58" s="126"/>
      <c r="M58" s="139"/>
      <c r="N58" s="139"/>
      <c r="O58" s="307"/>
      <c r="P58" s="152"/>
      <c r="Q58" s="153"/>
      <c r="R58" s="153"/>
    </row>
    <row r="59" spans="1:18" s="3" customFormat="1" ht="13.8">
      <c r="A59" s="76" t="s">
        <v>72</v>
      </c>
      <c r="B59" s="36" t="s">
        <v>31</v>
      </c>
      <c r="C59" s="77">
        <v>452</v>
      </c>
      <c r="D59" s="77">
        <v>18</v>
      </c>
      <c r="E59" s="40">
        <f t="shared" si="3"/>
        <v>470</v>
      </c>
      <c r="F59" s="168">
        <f t="shared" si="1"/>
        <v>0</v>
      </c>
      <c r="G59" s="168">
        <f t="shared" si="2"/>
        <v>0</v>
      </c>
      <c r="H59" s="31"/>
      <c r="I59" s="308"/>
      <c r="J59" s="232"/>
      <c r="K59" s="130"/>
      <c r="L59" s="126"/>
      <c r="M59" s="139"/>
      <c r="N59" s="139"/>
      <c r="O59" s="307"/>
      <c r="P59" s="152"/>
      <c r="Q59" s="153"/>
      <c r="R59" s="153"/>
    </row>
    <row r="60" spans="1:18" s="3" customFormat="1" ht="13.8">
      <c r="A60" s="76" t="s">
        <v>73</v>
      </c>
      <c r="B60" s="78" t="s">
        <v>71</v>
      </c>
      <c r="C60" s="79"/>
      <c r="D60" s="79"/>
      <c r="E60" s="40">
        <f t="shared" si="3"/>
        <v>0</v>
      </c>
      <c r="F60" s="168">
        <f t="shared" si="1"/>
        <v>452</v>
      </c>
      <c r="G60" s="168">
        <f t="shared" si="2"/>
        <v>18</v>
      </c>
      <c r="H60" s="48"/>
      <c r="I60" s="308" t="s">
        <v>31</v>
      </c>
      <c r="J60" s="232">
        <v>94</v>
      </c>
      <c r="K60" s="130">
        <v>3</v>
      </c>
      <c r="L60" s="126" t="s">
        <v>31</v>
      </c>
      <c r="M60" s="139">
        <v>149</v>
      </c>
      <c r="N60" s="139">
        <v>7</v>
      </c>
      <c r="O60" s="307" t="s">
        <v>31</v>
      </c>
      <c r="P60" s="152">
        <v>209</v>
      </c>
      <c r="Q60" s="153">
        <v>8</v>
      </c>
      <c r="R60" s="153">
        <v>217</v>
      </c>
    </row>
    <row r="61" spans="1:18" s="3" customFormat="1" ht="13.8">
      <c r="A61" s="38"/>
      <c r="B61" s="36" t="s">
        <v>32</v>
      </c>
      <c r="C61" s="51"/>
      <c r="D61" s="51"/>
      <c r="E61" s="40"/>
      <c r="F61" s="168">
        <f t="shared" si="1"/>
        <v>0</v>
      </c>
      <c r="G61" s="168">
        <f t="shared" si="2"/>
        <v>0</v>
      </c>
      <c r="H61" s="48"/>
      <c r="I61" s="308" t="s">
        <v>118</v>
      </c>
      <c r="J61" s="232"/>
      <c r="K61" s="130"/>
      <c r="L61" s="126" t="s">
        <v>118</v>
      </c>
      <c r="M61" s="132"/>
      <c r="N61" s="132"/>
      <c r="O61" s="307" t="s">
        <v>118</v>
      </c>
      <c r="P61" s="17"/>
      <c r="Q61" s="14"/>
      <c r="R61" s="14"/>
    </row>
    <row r="62" spans="1:18" s="3" customFormat="1" ht="13.8">
      <c r="A62" s="38" t="s">
        <v>33</v>
      </c>
      <c r="B62" s="80" t="s">
        <v>34</v>
      </c>
      <c r="C62" s="81">
        <v>788</v>
      </c>
      <c r="D62" s="81">
        <v>711</v>
      </c>
      <c r="E62" s="40">
        <f t="shared" si="3"/>
        <v>1499</v>
      </c>
      <c r="F62" s="168">
        <f t="shared" si="1"/>
        <v>788</v>
      </c>
      <c r="G62" s="168">
        <f t="shared" si="2"/>
        <v>711</v>
      </c>
      <c r="H62" s="48"/>
      <c r="I62" s="320" t="s">
        <v>119</v>
      </c>
      <c r="J62" s="232">
        <v>225</v>
      </c>
      <c r="K62" s="130">
        <v>61</v>
      </c>
      <c r="L62" s="126" t="s">
        <v>119</v>
      </c>
      <c r="M62" s="139">
        <v>174</v>
      </c>
      <c r="N62" s="139">
        <v>143</v>
      </c>
      <c r="O62" s="307" t="s">
        <v>119</v>
      </c>
      <c r="P62" s="152">
        <v>389</v>
      </c>
      <c r="Q62" s="153">
        <v>507</v>
      </c>
      <c r="R62" s="153">
        <v>896</v>
      </c>
    </row>
    <row r="63" spans="1:18" s="3" customFormat="1" ht="13.8">
      <c r="A63" s="38" t="s">
        <v>35</v>
      </c>
      <c r="B63" s="80" t="s">
        <v>36</v>
      </c>
      <c r="C63" s="81">
        <v>243</v>
      </c>
      <c r="D63" s="81">
        <v>469</v>
      </c>
      <c r="E63" s="40">
        <f t="shared" si="3"/>
        <v>712</v>
      </c>
      <c r="F63" s="168">
        <f t="shared" si="1"/>
        <v>243</v>
      </c>
      <c r="G63" s="168">
        <f t="shared" si="2"/>
        <v>469</v>
      </c>
      <c r="H63" s="53"/>
      <c r="I63" s="116" t="s">
        <v>488</v>
      </c>
      <c r="J63" s="232">
        <v>69</v>
      </c>
      <c r="K63" s="130">
        <v>28</v>
      </c>
      <c r="L63" s="126" t="s">
        <v>488</v>
      </c>
      <c r="M63" s="139">
        <v>52</v>
      </c>
      <c r="N63" s="139">
        <v>113</v>
      </c>
      <c r="O63" s="307" t="s">
        <v>488</v>
      </c>
      <c r="P63" s="152">
        <v>122</v>
      </c>
      <c r="Q63" s="153">
        <v>328</v>
      </c>
      <c r="R63" s="153">
        <v>450</v>
      </c>
    </row>
    <row r="64" spans="1:18" s="3" customFormat="1" ht="13.8">
      <c r="A64" s="38" t="s">
        <v>37</v>
      </c>
      <c r="B64" s="80" t="s">
        <v>38</v>
      </c>
      <c r="C64" s="81">
        <v>24</v>
      </c>
      <c r="D64" s="81">
        <v>23</v>
      </c>
      <c r="E64" s="40">
        <f t="shared" si="3"/>
        <v>47</v>
      </c>
      <c r="F64" s="168">
        <f t="shared" si="1"/>
        <v>24</v>
      </c>
      <c r="G64" s="168">
        <f t="shared" si="2"/>
        <v>23</v>
      </c>
      <c r="H64" s="48"/>
      <c r="I64" s="116" t="s">
        <v>122</v>
      </c>
      <c r="J64" s="232">
        <v>5</v>
      </c>
      <c r="K64" s="130">
        <v>7</v>
      </c>
      <c r="L64" s="126" t="s">
        <v>122</v>
      </c>
      <c r="M64" s="139">
        <v>8</v>
      </c>
      <c r="N64" s="139">
        <v>3</v>
      </c>
      <c r="O64" s="307" t="s">
        <v>122</v>
      </c>
      <c r="P64" s="152">
        <v>11</v>
      </c>
      <c r="Q64" s="153">
        <v>13</v>
      </c>
      <c r="R64" s="153">
        <v>24</v>
      </c>
    </row>
    <row r="65" spans="1:19" s="3" customFormat="1" ht="13.8">
      <c r="A65" s="38" t="s">
        <v>39</v>
      </c>
      <c r="B65" s="80" t="s">
        <v>40</v>
      </c>
      <c r="C65" s="81">
        <v>586</v>
      </c>
      <c r="D65" s="81">
        <v>270</v>
      </c>
      <c r="E65" s="40">
        <f t="shared" si="3"/>
        <v>856</v>
      </c>
      <c r="F65" s="168">
        <f t="shared" si="1"/>
        <v>586</v>
      </c>
      <c r="G65" s="168">
        <f t="shared" si="2"/>
        <v>270</v>
      </c>
      <c r="H65" s="31"/>
      <c r="I65" s="116" t="s">
        <v>123</v>
      </c>
      <c r="J65" s="232">
        <v>109</v>
      </c>
      <c r="K65" s="130">
        <v>39</v>
      </c>
      <c r="L65" s="126" t="s">
        <v>123</v>
      </c>
      <c r="M65" s="139">
        <v>159</v>
      </c>
      <c r="N65" s="139">
        <v>114</v>
      </c>
      <c r="O65" s="307" t="s">
        <v>123</v>
      </c>
      <c r="P65" s="152">
        <v>318</v>
      </c>
      <c r="Q65" s="153">
        <v>117</v>
      </c>
      <c r="R65" s="153">
        <v>435</v>
      </c>
    </row>
    <row r="66" spans="1:19" s="3" customFormat="1" ht="13.8">
      <c r="A66" s="38" t="s">
        <v>41</v>
      </c>
      <c r="B66" s="55" t="s">
        <v>55</v>
      </c>
      <c r="C66" s="37">
        <f>SUM(C62:C65)</f>
        <v>1641</v>
      </c>
      <c r="D66" s="37">
        <f>SUM(D62:D65)</f>
        <v>1473</v>
      </c>
      <c r="E66" s="40">
        <f t="shared" si="3"/>
        <v>3114</v>
      </c>
      <c r="F66" s="168">
        <f t="shared" si="1"/>
        <v>1641</v>
      </c>
      <c r="G66" s="168">
        <f t="shared" si="2"/>
        <v>1473</v>
      </c>
      <c r="H66" s="48"/>
      <c r="I66" s="309" t="s">
        <v>124</v>
      </c>
      <c r="J66" s="232">
        <v>408</v>
      </c>
      <c r="K66" s="130">
        <v>135</v>
      </c>
      <c r="L66" s="126" t="s">
        <v>124</v>
      </c>
      <c r="M66" s="139">
        <v>393</v>
      </c>
      <c r="N66" s="139">
        <v>373</v>
      </c>
      <c r="O66" s="307" t="s">
        <v>124</v>
      </c>
      <c r="P66" s="152">
        <v>840</v>
      </c>
      <c r="Q66" s="153">
        <v>965</v>
      </c>
      <c r="R66" s="153">
        <v>1805</v>
      </c>
    </row>
    <row r="67" spans="1:19" s="3" customFormat="1" ht="13.8">
      <c r="A67" s="56" t="s">
        <v>42</v>
      </c>
      <c r="B67" s="57" t="s">
        <v>21</v>
      </c>
      <c r="C67" s="58">
        <v>63</v>
      </c>
      <c r="D67" s="58">
        <v>29</v>
      </c>
      <c r="E67" s="40">
        <f t="shared" si="3"/>
        <v>92</v>
      </c>
      <c r="F67" s="168">
        <f t="shared" si="1"/>
        <v>63</v>
      </c>
      <c r="G67" s="168">
        <f t="shared" si="2"/>
        <v>29</v>
      </c>
      <c r="H67" s="48"/>
      <c r="I67" s="308" t="s">
        <v>113</v>
      </c>
      <c r="J67" s="232">
        <v>16</v>
      </c>
      <c r="K67" s="130">
        <v>7</v>
      </c>
      <c r="L67" s="126" t="s">
        <v>113</v>
      </c>
      <c r="M67" s="139">
        <v>20</v>
      </c>
      <c r="N67" s="139">
        <v>12</v>
      </c>
      <c r="O67" s="307" t="s">
        <v>113</v>
      </c>
      <c r="P67" s="152">
        <v>27</v>
      </c>
      <c r="Q67" s="153">
        <v>10</v>
      </c>
      <c r="R67" s="153">
        <v>37</v>
      </c>
    </row>
    <row r="68" spans="1:19" s="3" customFormat="1" ht="13.8">
      <c r="A68" s="38" t="s">
        <v>43</v>
      </c>
      <c r="B68" s="36" t="s">
        <v>44</v>
      </c>
      <c r="C68" s="37">
        <f>C66-C67</f>
        <v>1578</v>
      </c>
      <c r="D68" s="37">
        <f>D66-D67</f>
        <v>1444</v>
      </c>
      <c r="E68" s="40">
        <f t="shared" si="3"/>
        <v>3022</v>
      </c>
      <c r="F68" s="168">
        <f t="shared" si="1"/>
        <v>1578</v>
      </c>
      <c r="G68" s="168">
        <f t="shared" si="2"/>
        <v>1444</v>
      </c>
      <c r="H68" s="48"/>
      <c r="I68" s="308" t="s">
        <v>44</v>
      </c>
      <c r="J68" s="232">
        <v>392</v>
      </c>
      <c r="K68" s="130">
        <v>128</v>
      </c>
      <c r="L68" s="126" t="s">
        <v>44</v>
      </c>
      <c r="M68" s="139">
        <v>373</v>
      </c>
      <c r="N68" s="139">
        <v>361</v>
      </c>
      <c r="O68" s="307" t="s">
        <v>44</v>
      </c>
      <c r="P68" s="152">
        <v>813</v>
      </c>
      <c r="Q68" s="153">
        <v>955</v>
      </c>
      <c r="R68" s="153">
        <v>1768</v>
      </c>
    </row>
    <row r="69" spans="1:19" s="3" customFormat="1" ht="13.8">
      <c r="A69" s="38"/>
      <c r="B69" s="36"/>
      <c r="C69" s="51"/>
      <c r="D69" s="51"/>
      <c r="E69" s="40"/>
      <c r="F69" s="168">
        <f t="shared" si="1"/>
        <v>3120</v>
      </c>
      <c r="G69" s="168">
        <f t="shared" si="2"/>
        <v>2750</v>
      </c>
      <c r="H69" s="53"/>
      <c r="I69" s="308" t="s">
        <v>125</v>
      </c>
      <c r="J69" s="232">
        <v>818</v>
      </c>
      <c r="K69" s="130">
        <v>420</v>
      </c>
      <c r="L69" s="126" t="s">
        <v>125</v>
      </c>
      <c r="M69" s="139">
        <v>781</v>
      </c>
      <c r="N69" s="139">
        <v>802</v>
      </c>
      <c r="O69" s="307" t="s">
        <v>125</v>
      </c>
      <c r="P69" s="152">
        <v>1521</v>
      </c>
      <c r="Q69" s="153">
        <v>1528</v>
      </c>
      <c r="R69" s="153">
        <v>3049</v>
      </c>
    </row>
    <row r="70" spans="1:19" s="3" customFormat="1" ht="13.8">
      <c r="A70" s="38" t="s">
        <v>45</v>
      </c>
      <c r="B70" s="36" t="s">
        <v>46</v>
      </c>
      <c r="C70" s="50">
        <f>C43+C50+C57+C59+C60+C68</f>
        <v>3120</v>
      </c>
      <c r="D70" s="50">
        <f>D43+D50+D57+D59+D60+D68</f>
        <v>2750</v>
      </c>
      <c r="E70" s="40">
        <f t="shared" si="3"/>
        <v>5870</v>
      </c>
      <c r="F70" s="168">
        <f t="shared" si="1"/>
        <v>0</v>
      </c>
      <c r="G70" s="168">
        <f t="shared" si="2"/>
        <v>0</v>
      </c>
      <c r="H70" s="48"/>
      <c r="I70" s="308" t="s">
        <v>489</v>
      </c>
      <c r="J70" s="232"/>
      <c r="K70" s="130"/>
      <c r="L70" s="126" t="s">
        <v>489</v>
      </c>
      <c r="M70" s="132"/>
      <c r="N70" s="132"/>
      <c r="O70" s="307" t="s">
        <v>489</v>
      </c>
      <c r="P70" s="17"/>
      <c r="Q70" s="14"/>
      <c r="R70" s="14"/>
    </row>
    <row r="71" spans="1:19" s="3" customFormat="1" ht="13.8">
      <c r="A71" s="38"/>
      <c r="B71" s="84"/>
      <c r="C71" s="51"/>
      <c r="D71" s="51"/>
      <c r="E71" s="40"/>
      <c r="F71" s="168">
        <f t="shared" si="1"/>
        <v>8</v>
      </c>
      <c r="G71" s="168">
        <f t="shared" si="2"/>
        <v>41</v>
      </c>
      <c r="H71" s="31"/>
      <c r="I71" s="308" t="s">
        <v>48</v>
      </c>
      <c r="J71" s="232">
        <v>2</v>
      </c>
      <c r="K71" s="130">
        <v>4</v>
      </c>
      <c r="L71" s="126" t="s">
        <v>48</v>
      </c>
      <c r="M71" s="139">
        <v>2</v>
      </c>
      <c r="N71" s="139">
        <v>9</v>
      </c>
      <c r="O71" s="307" t="s">
        <v>48</v>
      </c>
      <c r="P71" s="152">
        <v>4</v>
      </c>
      <c r="Q71" s="153">
        <v>28</v>
      </c>
      <c r="R71" s="153">
        <v>32</v>
      </c>
    </row>
    <row r="72" spans="1:19" s="3" customFormat="1" ht="13.8">
      <c r="A72" s="38" t="s">
        <v>47</v>
      </c>
      <c r="B72" s="36" t="s">
        <v>48</v>
      </c>
      <c r="C72" s="37">
        <v>8</v>
      </c>
      <c r="D72" s="37">
        <v>41</v>
      </c>
      <c r="E72" s="40">
        <f t="shared" si="3"/>
        <v>49</v>
      </c>
      <c r="F72" s="168">
        <f t="shared" si="1"/>
        <v>3128</v>
      </c>
      <c r="G72" s="168">
        <f t="shared" si="2"/>
        <v>2791</v>
      </c>
      <c r="H72" s="48"/>
      <c r="I72" s="308" t="s">
        <v>128</v>
      </c>
      <c r="J72" s="232">
        <v>820</v>
      </c>
      <c r="K72" s="130">
        <v>424</v>
      </c>
      <c r="L72" s="126" t="s">
        <v>128</v>
      </c>
      <c r="M72" s="139">
        <v>783</v>
      </c>
      <c r="N72" s="139">
        <v>811</v>
      </c>
      <c r="O72" s="307" t="s">
        <v>128</v>
      </c>
      <c r="P72" s="152">
        <v>1525</v>
      </c>
      <c r="Q72" s="153">
        <v>1556</v>
      </c>
      <c r="R72" s="153">
        <v>3081</v>
      </c>
    </row>
    <row r="73" spans="1:19" s="3" customFormat="1" ht="13.8">
      <c r="A73" s="38"/>
      <c r="B73" s="84"/>
      <c r="C73" s="51"/>
      <c r="D73" s="51"/>
      <c r="E73" s="40"/>
      <c r="F73" s="168"/>
      <c r="G73" s="168"/>
      <c r="H73" s="48"/>
      <c r="I73" s="309" t="s">
        <v>489</v>
      </c>
      <c r="J73" s="232"/>
      <c r="K73" s="130"/>
      <c r="L73" s="126" t="s">
        <v>489</v>
      </c>
      <c r="M73" s="132"/>
      <c r="N73" s="132"/>
      <c r="O73" s="307" t="s">
        <v>489</v>
      </c>
      <c r="P73" s="17"/>
      <c r="Q73" s="14"/>
      <c r="R73" s="14"/>
    </row>
    <row r="74" spans="1:19" s="3" customFormat="1" ht="13.8">
      <c r="A74" s="38" t="s">
        <v>49</v>
      </c>
      <c r="B74" s="36" t="s">
        <v>50</v>
      </c>
      <c r="C74" s="40">
        <f>C70+C72</f>
        <v>3128</v>
      </c>
      <c r="D74" s="40">
        <f>D70+D72</f>
        <v>2791</v>
      </c>
      <c r="E74" s="40">
        <f>D74+C74</f>
        <v>5919</v>
      </c>
      <c r="F74" s="164">
        <v>70</v>
      </c>
      <c r="G74" s="164">
        <v>61</v>
      </c>
      <c r="H74" s="48"/>
      <c r="I74" s="308" t="s">
        <v>492</v>
      </c>
      <c r="J74" s="232">
        <v>41</v>
      </c>
      <c r="K74" s="130">
        <v>54</v>
      </c>
      <c r="L74" s="126" t="s">
        <v>490</v>
      </c>
      <c r="M74" s="139">
        <v>53</v>
      </c>
      <c r="N74" s="139">
        <v>121</v>
      </c>
      <c r="O74" s="307" t="s">
        <v>492</v>
      </c>
      <c r="P74" s="152">
        <v>70</v>
      </c>
      <c r="Q74" s="153">
        <v>61</v>
      </c>
      <c r="R74" s="153">
        <v>131</v>
      </c>
    </row>
    <row r="75" spans="1:19" s="3" customFormat="1" ht="14.4">
      <c r="A75" s="38"/>
      <c r="B75" s="36" t="s">
        <v>94</v>
      </c>
      <c r="C75" s="51">
        <v>1000</v>
      </c>
      <c r="D75" s="51">
        <v>1524</v>
      </c>
      <c r="E75" s="40">
        <f>D75+C75</f>
        <v>2524</v>
      </c>
      <c r="F75" s="169"/>
      <c r="G75" s="315"/>
      <c r="H75" s="53"/>
      <c r="I75" s="309"/>
      <c r="J75" s="232"/>
      <c r="K75" s="232"/>
    </row>
    <row r="76" spans="1:19" s="3" customFormat="1" ht="14.4" thickBot="1">
      <c r="A76" s="87" t="s">
        <v>51</v>
      </c>
      <c r="B76" s="88" t="s">
        <v>64</v>
      </c>
      <c r="C76" s="89">
        <v>70</v>
      </c>
      <c r="D76" s="89">
        <v>61</v>
      </c>
      <c r="E76" s="40">
        <f>D76+C76</f>
        <v>131</v>
      </c>
      <c r="F76" s="170"/>
      <c r="G76" s="322" t="s">
        <v>500</v>
      </c>
      <c r="H76" s="31"/>
      <c r="I76" s="308"/>
      <c r="J76" s="232"/>
      <c r="K76" s="232"/>
    </row>
    <row r="77" spans="1:19" s="3" customFormat="1" ht="30.75" customHeight="1">
      <c r="A77" s="326" t="s">
        <v>56</v>
      </c>
      <c r="B77" s="327"/>
      <c r="C77" s="90">
        <f>C6+C33-C67-C74</f>
        <v>29</v>
      </c>
      <c r="D77" s="90">
        <f>D6+D33-D67-D74</f>
        <v>21</v>
      </c>
      <c r="E77" s="91">
        <f>(E6+E33)-(E67+E74)</f>
        <v>50</v>
      </c>
      <c r="F77" s="168"/>
      <c r="G77" s="321" t="s">
        <v>501</v>
      </c>
      <c r="H77" s="31"/>
      <c r="I77" s="308"/>
      <c r="J77" s="232"/>
      <c r="K77" s="232"/>
    </row>
    <row r="78" spans="1:19" s="115" customFormat="1" ht="37.799999999999997" customHeight="1">
      <c r="A78" s="111"/>
      <c r="B78" s="111" t="s">
        <v>101</v>
      </c>
      <c r="C78" s="112">
        <f>(C43+C59+C50)/(C43+C59+C68+C50+C72)</f>
        <v>0.4674278038952317</v>
      </c>
      <c r="D78" s="112">
        <f t="shared" ref="D78:E78" si="4">(D43+D59+D50)/(D43+D59+D68+D50+D72)</f>
        <v>0.4153543307086614</v>
      </c>
      <c r="E78" s="112">
        <f t="shared" si="4"/>
        <v>0.44345777455599855</v>
      </c>
      <c r="F78" s="168"/>
      <c r="G78" s="321" t="s">
        <v>502</v>
      </c>
      <c r="H78" s="59"/>
      <c r="I78" s="309"/>
      <c r="J78" s="232"/>
      <c r="K78" s="232"/>
      <c r="L78" s="3"/>
      <c r="M78" s="3"/>
      <c r="N78" s="3"/>
      <c r="O78" s="3"/>
      <c r="P78" s="3"/>
      <c r="Q78" s="3"/>
      <c r="R78" s="3"/>
      <c r="S78" s="3"/>
    </row>
    <row r="79" spans="1:19" s="115" customFormat="1" ht="42" customHeight="1">
      <c r="A79" s="111"/>
      <c r="B79" s="111" t="s">
        <v>102</v>
      </c>
      <c r="C79" s="112">
        <f>(C43+C59+C50)/(C43+C59+C72+C66+C50)</f>
        <v>0.45774416310424204</v>
      </c>
      <c r="D79" s="112">
        <f t="shared" ref="D79:E79" si="5">(D43+D59+D50)/(D43+D59+D72+D66+D50)</f>
        <v>0.41066562864927986</v>
      </c>
      <c r="E79" s="112">
        <f t="shared" si="5"/>
        <v>0.43618538324420675</v>
      </c>
      <c r="F79" s="168"/>
      <c r="G79" s="168"/>
      <c r="H79" s="61"/>
      <c r="I79" s="309"/>
      <c r="J79" s="232"/>
      <c r="K79" s="232"/>
      <c r="L79" s="3"/>
      <c r="M79" s="3"/>
      <c r="N79" s="3"/>
      <c r="O79" s="3"/>
      <c r="P79" s="3"/>
      <c r="Q79" s="3"/>
      <c r="R79" s="3"/>
      <c r="S79" s="3"/>
    </row>
    <row r="80" spans="1:19" s="118" customFormat="1" ht="16.2" customHeight="1">
      <c r="A80" s="111"/>
      <c r="B80" s="117" t="s">
        <v>103</v>
      </c>
      <c r="C80" s="112">
        <f>C59/C35</f>
        <v>0.14566548501450211</v>
      </c>
      <c r="D80" s="112">
        <f t="shared" ref="D80:E80" si="6">D59/D35</f>
        <v>6.4864864864864862E-3</v>
      </c>
      <c r="E80" s="112">
        <f t="shared" si="6"/>
        <v>7.9959169785641368E-2</v>
      </c>
      <c r="F80" s="168"/>
      <c r="G80" s="168"/>
      <c r="H80" s="29"/>
      <c r="I80" s="309"/>
      <c r="J80" s="232"/>
      <c r="K80" s="232"/>
      <c r="L80" s="3"/>
      <c r="M80" s="3"/>
      <c r="N80" s="3"/>
      <c r="O80" s="3"/>
      <c r="P80" s="3"/>
      <c r="Q80" s="3"/>
      <c r="R80" s="3"/>
      <c r="S80" s="3"/>
    </row>
    <row r="81" spans="1:19" s="118" customFormat="1" ht="16.2" customHeight="1">
      <c r="A81" s="111"/>
      <c r="B81" s="117" t="s">
        <v>104</v>
      </c>
      <c r="C81" s="112">
        <f>D66/E66</f>
        <v>0.47302504816955682</v>
      </c>
      <c r="D81" s="112"/>
      <c r="E81" s="112"/>
      <c r="F81" s="164"/>
      <c r="G81" s="164"/>
      <c r="H81" s="31"/>
      <c r="I81" s="308"/>
      <c r="J81" s="232"/>
      <c r="K81" s="232"/>
      <c r="L81" s="3"/>
      <c r="M81" s="3"/>
      <c r="N81" s="3"/>
      <c r="O81" s="3"/>
      <c r="P81" s="3"/>
      <c r="Q81" s="3"/>
      <c r="R81" s="3"/>
      <c r="S81" s="3"/>
    </row>
    <row r="82" spans="1:19" s="118" customFormat="1" ht="16.2" customHeight="1">
      <c r="A82" s="111"/>
      <c r="B82" s="117" t="s">
        <v>100</v>
      </c>
      <c r="C82" s="119">
        <f>C26/C35</f>
        <v>0</v>
      </c>
      <c r="D82" s="119">
        <f t="shared" ref="D82:E82" si="7">D26/D35</f>
        <v>0</v>
      </c>
      <c r="E82" s="119">
        <f t="shared" si="7"/>
        <v>0</v>
      </c>
      <c r="F82" s="170"/>
      <c r="G82" s="312"/>
      <c r="H82" s="41"/>
      <c r="I82" s="309"/>
      <c r="J82" s="232"/>
      <c r="K82" s="232"/>
      <c r="L82" s="3"/>
      <c r="M82" s="3"/>
      <c r="N82" s="3"/>
      <c r="O82" s="3"/>
      <c r="P82" s="3"/>
      <c r="Q82" s="3"/>
      <c r="R82" s="3"/>
      <c r="S82" s="3"/>
    </row>
    <row r="83" spans="1:19" s="118" customFormat="1" ht="16.2" customHeight="1">
      <c r="A83" s="111"/>
      <c r="B83" s="117" t="s">
        <v>105</v>
      </c>
      <c r="C83" s="119">
        <f>(C43+C50+C59)/(C6+C33)</f>
        <v>0.43229813664596273</v>
      </c>
      <c r="D83" s="119">
        <f t="shared" ref="D83:E83" si="8">(D43+D50+D59)/(D6+D33)</f>
        <v>0.37134811686026048</v>
      </c>
      <c r="E83" s="119">
        <f t="shared" si="8"/>
        <v>0.403728757630754</v>
      </c>
      <c r="F83" s="170"/>
      <c r="G83" s="312"/>
      <c r="H83" s="48"/>
      <c r="I83" s="308"/>
      <c r="J83" s="232"/>
      <c r="K83" s="232"/>
      <c r="L83" s="3"/>
      <c r="M83" s="3"/>
      <c r="N83" s="3"/>
      <c r="O83" s="3"/>
      <c r="P83" s="3"/>
      <c r="Q83" s="3"/>
      <c r="R83" s="3"/>
      <c r="S83" s="3"/>
    </row>
    <row r="84" spans="1:19" ht="82.2" customHeight="1">
      <c r="A84" s="328" t="s">
        <v>57</v>
      </c>
      <c r="B84" s="329"/>
      <c r="C84" s="329"/>
      <c r="D84" s="329"/>
      <c r="E84" s="329"/>
      <c r="H84" s="48"/>
      <c r="L84" s="3"/>
      <c r="M84" s="3"/>
      <c r="N84" s="3"/>
      <c r="O84" s="3"/>
      <c r="P84" s="3"/>
      <c r="Q84" s="3"/>
      <c r="R84" s="3"/>
      <c r="S84" s="3"/>
    </row>
    <row r="85" spans="1:19">
      <c r="A85" s="96"/>
      <c r="H85" s="48"/>
      <c r="L85" s="3"/>
      <c r="M85" s="3"/>
      <c r="N85" s="3"/>
      <c r="O85" s="3"/>
      <c r="P85" s="3"/>
      <c r="Q85" s="3"/>
      <c r="R85" s="3"/>
      <c r="S85" s="3"/>
    </row>
    <row r="86" spans="1:19" s="98" customFormat="1" ht="19.5" customHeight="1">
      <c r="A86" s="97" t="s">
        <v>62</v>
      </c>
      <c r="B86" s="21"/>
      <c r="F86" s="168"/>
      <c r="G86" s="168"/>
      <c r="H86" s="53"/>
      <c r="I86" s="308"/>
      <c r="J86" s="232"/>
      <c r="K86" s="232"/>
      <c r="L86" s="3"/>
      <c r="M86" s="3"/>
      <c r="N86" s="3"/>
      <c r="O86" s="3"/>
      <c r="P86" s="3"/>
      <c r="Q86" s="3"/>
      <c r="R86" s="3"/>
      <c r="S86" s="3"/>
    </row>
    <row r="87" spans="1:19" s="98" customFormat="1" ht="19.5" customHeight="1">
      <c r="A87" s="97"/>
      <c r="B87" s="21"/>
      <c r="F87" s="168"/>
      <c r="G87" s="168"/>
      <c r="H87" s="48"/>
      <c r="I87" s="308"/>
      <c r="J87" s="232"/>
      <c r="K87" s="232"/>
      <c r="L87" s="3"/>
      <c r="M87" s="3"/>
      <c r="N87" s="3"/>
      <c r="O87" s="3"/>
      <c r="P87" s="3"/>
      <c r="Q87" s="3"/>
      <c r="R87" s="3"/>
      <c r="S87" s="3"/>
    </row>
    <row r="88" spans="1:19" s="98" customFormat="1" ht="19.5" customHeight="1">
      <c r="A88" s="97"/>
      <c r="B88" s="21"/>
      <c r="F88" s="168"/>
      <c r="G88" s="168"/>
      <c r="H88" s="31"/>
      <c r="I88" s="308"/>
      <c r="J88" s="232"/>
      <c r="K88" s="232"/>
      <c r="L88" s="3"/>
      <c r="M88" s="3"/>
      <c r="N88" s="3"/>
      <c r="O88" s="3"/>
      <c r="P88" s="3"/>
      <c r="Q88" s="3"/>
      <c r="R88" s="3"/>
      <c r="S88" s="3"/>
    </row>
    <row r="89" spans="1:19" s="98" customFormat="1" ht="19.5" customHeight="1">
      <c r="A89" s="97"/>
      <c r="B89" s="21"/>
      <c r="F89" s="168"/>
      <c r="G89" s="168"/>
      <c r="H89" s="31"/>
      <c r="I89" s="308"/>
      <c r="J89" s="232"/>
      <c r="K89" s="232"/>
      <c r="L89" s="3"/>
      <c r="M89" s="3"/>
      <c r="N89" s="3"/>
      <c r="O89" s="3"/>
      <c r="P89" s="3"/>
      <c r="Q89" s="3"/>
      <c r="R89" s="3"/>
      <c r="S89" s="115"/>
    </row>
    <row r="90" spans="1:19" s="98" customFormat="1" ht="19.5" customHeight="1">
      <c r="A90" s="97"/>
      <c r="B90" s="21"/>
      <c r="F90" s="168"/>
      <c r="G90" s="168"/>
      <c r="H90" s="48"/>
      <c r="I90" s="308"/>
      <c r="J90" s="232"/>
      <c r="K90" s="232"/>
      <c r="L90" s="3"/>
      <c r="M90" s="3"/>
      <c r="N90" s="3"/>
      <c r="O90" s="3"/>
      <c r="P90" s="3"/>
      <c r="Q90" s="3"/>
      <c r="R90" s="3"/>
      <c r="S90" s="115"/>
    </row>
    <row r="91" spans="1:19" s="98" customFormat="1" ht="19.5" customHeight="1">
      <c r="A91" s="97"/>
      <c r="B91" s="21"/>
      <c r="F91" s="170"/>
      <c r="G91" s="312"/>
      <c r="H91" s="48"/>
      <c r="I91" s="308"/>
      <c r="J91" s="232"/>
      <c r="K91" s="232"/>
      <c r="L91" s="3"/>
      <c r="M91" s="3"/>
      <c r="N91" s="3"/>
      <c r="O91" s="3"/>
      <c r="P91" s="3"/>
      <c r="Q91" s="3"/>
      <c r="R91" s="3"/>
      <c r="S91" s="118"/>
    </row>
    <row r="92" spans="1:19" s="98" customFormat="1" ht="19.5" customHeight="1">
      <c r="A92" s="97"/>
      <c r="B92" s="21"/>
      <c r="F92" s="170"/>
      <c r="G92" s="316"/>
      <c r="H92" s="48"/>
      <c r="I92" s="308"/>
      <c r="J92" s="232"/>
      <c r="K92" s="232"/>
      <c r="L92" s="3"/>
      <c r="M92" s="3"/>
      <c r="N92" s="3"/>
      <c r="O92" s="3"/>
      <c r="P92" s="3"/>
      <c r="Q92" s="3"/>
      <c r="R92" s="3"/>
      <c r="S92" s="118"/>
    </row>
    <row r="93" spans="1:19" s="98" customFormat="1" ht="19.5" customHeight="1">
      <c r="A93" s="97"/>
      <c r="B93" s="1" t="s">
        <v>65</v>
      </c>
      <c r="C93" s="98">
        <f>(C74-C68)/C74</f>
        <v>0.49552429667519182</v>
      </c>
      <c r="D93" s="1" t="s">
        <v>66</v>
      </c>
      <c r="E93" s="98">
        <f>(D74-D68)/D74</f>
        <v>0.48262271587244715</v>
      </c>
      <c r="F93" s="170"/>
      <c r="G93" s="312"/>
      <c r="H93" s="53"/>
      <c r="I93" s="309"/>
      <c r="J93" s="232"/>
      <c r="K93" s="232"/>
      <c r="L93" s="3"/>
      <c r="M93" s="3"/>
      <c r="N93" s="3"/>
      <c r="O93" s="3"/>
      <c r="P93" s="3"/>
      <c r="Q93" s="3"/>
      <c r="R93" s="3"/>
      <c r="S93" s="118"/>
    </row>
    <row r="94" spans="1:19" ht="68.25" customHeight="1">
      <c r="A94" s="330" t="s">
        <v>52</v>
      </c>
      <c r="B94" s="330"/>
      <c r="C94" s="330"/>
      <c r="D94" s="330"/>
      <c r="E94" s="330"/>
      <c r="G94" s="317"/>
      <c r="H94" s="14"/>
      <c r="L94" s="3"/>
      <c r="M94" s="3"/>
      <c r="N94" s="3"/>
      <c r="O94" s="3"/>
      <c r="P94" s="3"/>
      <c r="Q94" s="3"/>
      <c r="R94" s="3"/>
      <c r="S94" s="118"/>
    </row>
    <row r="95" spans="1:19" ht="25.5" customHeight="1">
      <c r="H95" s="69"/>
      <c r="I95" s="309"/>
      <c r="L95" s="3"/>
      <c r="M95" s="3"/>
      <c r="N95" s="3"/>
      <c r="O95" s="3"/>
      <c r="P95" s="3"/>
      <c r="Q95" s="3"/>
      <c r="R95" s="3"/>
    </row>
    <row r="96" spans="1:19" ht="18.75" customHeight="1">
      <c r="A96" s="99" t="s">
        <v>53</v>
      </c>
      <c r="F96" s="169"/>
      <c r="G96" s="318"/>
      <c r="H96" s="70"/>
      <c r="I96" s="309"/>
      <c r="L96" s="3"/>
      <c r="M96" s="3"/>
      <c r="N96" s="3"/>
      <c r="O96" s="3"/>
      <c r="P96" s="3"/>
      <c r="Q96" s="3"/>
      <c r="R96" s="3"/>
    </row>
    <row r="97" spans="6:19">
      <c r="H97" s="48"/>
      <c r="I97" s="309"/>
      <c r="L97" s="3"/>
      <c r="M97" s="3"/>
      <c r="N97" s="3"/>
      <c r="O97" s="3"/>
      <c r="P97" s="3"/>
      <c r="Q97" s="3"/>
      <c r="R97" s="3"/>
      <c r="S97" s="98"/>
    </row>
    <row r="98" spans="6:19">
      <c r="H98" s="48"/>
      <c r="L98" s="3"/>
      <c r="M98" s="3"/>
      <c r="N98" s="3"/>
      <c r="O98" s="3"/>
      <c r="P98" s="3"/>
      <c r="Q98" s="3"/>
      <c r="R98" s="3"/>
      <c r="S98" s="98"/>
    </row>
    <row r="99" spans="6:19">
      <c r="H99" s="48"/>
      <c r="I99" s="309"/>
      <c r="L99" s="3"/>
      <c r="M99" s="3"/>
      <c r="N99" s="3"/>
      <c r="O99" s="3"/>
      <c r="P99" s="3"/>
      <c r="Q99" s="3"/>
      <c r="R99" s="3"/>
      <c r="S99" s="98"/>
    </row>
    <row r="100" spans="6:19">
      <c r="H100" s="53"/>
      <c r="L100" s="3"/>
      <c r="M100" s="3"/>
      <c r="N100" s="3"/>
      <c r="O100" s="3"/>
      <c r="P100" s="3"/>
      <c r="Q100" s="3"/>
      <c r="R100" s="3"/>
      <c r="S100" s="98"/>
    </row>
    <row r="101" spans="6:19">
      <c r="H101" s="14"/>
      <c r="L101" s="3"/>
      <c r="M101" s="3"/>
      <c r="N101" s="3"/>
      <c r="O101" s="3"/>
      <c r="P101" s="3"/>
      <c r="Q101" s="3"/>
      <c r="R101" s="3"/>
      <c r="S101" s="98"/>
    </row>
    <row r="102" spans="6:19">
      <c r="F102" s="251"/>
      <c r="G102" s="319"/>
      <c r="L102" s="3"/>
      <c r="M102" s="3"/>
      <c r="N102" s="3"/>
      <c r="O102" s="3"/>
      <c r="P102" s="3"/>
      <c r="Q102" s="3"/>
      <c r="R102" s="3"/>
      <c r="S102" s="98"/>
    </row>
    <row r="103" spans="6:19">
      <c r="F103" s="252"/>
      <c r="G103" s="319"/>
      <c r="L103" s="3"/>
      <c r="M103" s="3"/>
      <c r="N103" s="3"/>
      <c r="O103" s="3"/>
      <c r="P103" s="3"/>
      <c r="Q103" s="3"/>
      <c r="R103" s="3"/>
      <c r="S103" s="98"/>
    </row>
    <row r="104" spans="6:19">
      <c r="F104" s="252"/>
      <c r="G104" s="319"/>
      <c r="L104" s="3"/>
      <c r="M104" s="3"/>
      <c r="N104" s="3"/>
      <c r="O104" s="3"/>
      <c r="P104" s="3"/>
      <c r="Q104" s="3"/>
      <c r="R104" s="3"/>
      <c r="S104" s="98"/>
    </row>
    <row r="105" spans="6:19" ht="14.4">
      <c r="F105" s="252"/>
      <c r="G105" s="319"/>
      <c r="H105" s="69"/>
      <c r="I105" s="309"/>
      <c r="L105" s="3"/>
      <c r="M105" s="3"/>
      <c r="N105" s="3"/>
      <c r="O105" s="3"/>
      <c r="P105" s="3"/>
      <c r="Q105" s="3"/>
      <c r="R105" s="3"/>
    </row>
    <row r="106" spans="6:19">
      <c r="F106" s="252"/>
      <c r="G106" s="319"/>
      <c r="H106" s="48"/>
      <c r="I106" s="309"/>
      <c r="L106" s="3"/>
      <c r="M106" s="3"/>
      <c r="N106" s="3"/>
      <c r="O106" s="3"/>
      <c r="P106" s="3"/>
      <c r="Q106" s="3"/>
      <c r="R106" s="3"/>
    </row>
    <row r="107" spans="6:19">
      <c r="F107" s="252"/>
      <c r="G107" s="319"/>
      <c r="H107" s="48"/>
      <c r="L107" s="3"/>
      <c r="M107" s="3"/>
      <c r="N107" s="3"/>
      <c r="O107" s="3"/>
      <c r="P107" s="3"/>
      <c r="Q107" s="3"/>
      <c r="R107" s="3"/>
    </row>
    <row r="108" spans="6:19">
      <c r="H108" s="48"/>
      <c r="I108" s="117"/>
      <c r="L108" s="3"/>
      <c r="M108" s="3"/>
      <c r="N108" s="3"/>
      <c r="O108" s="3"/>
      <c r="P108" s="3"/>
      <c r="Q108" s="3"/>
      <c r="R108" s="3"/>
    </row>
    <row r="109" spans="6:19">
      <c r="H109" s="53"/>
      <c r="I109" s="117"/>
      <c r="L109" s="3"/>
      <c r="M109" s="3"/>
      <c r="N109" s="3"/>
      <c r="O109" s="3"/>
      <c r="P109" s="3"/>
      <c r="Q109" s="3"/>
      <c r="R109" s="3"/>
    </row>
    <row r="110" spans="6:19">
      <c r="H110" s="48"/>
      <c r="I110" s="117"/>
      <c r="L110" s="3"/>
      <c r="M110" s="3"/>
      <c r="N110" s="3"/>
      <c r="O110" s="3"/>
      <c r="P110" s="3"/>
      <c r="Q110" s="3"/>
      <c r="R110" s="3"/>
    </row>
    <row r="111" spans="6:19">
      <c r="I111" s="117"/>
      <c r="L111" s="3"/>
      <c r="M111" s="3"/>
      <c r="N111" s="3"/>
      <c r="O111" s="3"/>
      <c r="P111" s="3"/>
      <c r="Q111" s="3"/>
      <c r="R111" s="3"/>
    </row>
    <row r="112" spans="6:19" ht="13.8">
      <c r="H112" s="82"/>
      <c r="I112" s="117"/>
      <c r="L112" s="3"/>
      <c r="M112" s="3"/>
      <c r="N112" s="3"/>
      <c r="O112" s="3"/>
      <c r="P112" s="3"/>
      <c r="Q112" s="3"/>
      <c r="R112" s="3"/>
    </row>
    <row r="113" spans="8:18">
      <c r="I113" s="117"/>
      <c r="L113" s="3"/>
      <c r="M113" s="3"/>
      <c r="N113" s="3"/>
      <c r="O113" s="3"/>
      <c r="P113" s="3"/>
      <c r="Q113" s="3"/>
      <c r="R113" s="3"/>
    </row>
    <row r="114" spans="8:18" ht="14.4">
      <c r="H114" s="71"/>
      <c r="I114" s="117"/>
      <c r="L114" s="3"/>
      <c r="M114" s="3"/>
      <c r="N114" s="3"/>
      <c r="O114" s="3"/>
      <c r="P114" s="3"/>
      <c r="Q114" s="3"/>
      <c r="R114" s="3"/>
    </row>
    <row r="115" spans="8:18">
      <c r="I115" s="117"/>
      <c r="L115" s="3"/>
      <c r="M115" s="3"/>
      <c r="N115" s="3"/>
      <c r="O115" s="3"/>
      <c r="P115" s="3"/>
      <c r="Q115" s="3"/>
      <c r="R115" s="3"/>
    </row>
    <row r="116" spans="8:18" ht="13.8">
      <c r="H116" s="86"/>
      <c r="I116" s="117"/>
      <c r="L116" s="3"/>
      <c r="M116" s="3"/>
      <c r="N116" s="3"/>
      <c r="O116" s="3"/>
      <c r="P116" s="3"/>
      <c r="Q116" s="3"/>
      <c r="R116" s="3"/>
    </row>
    <row r="117" spans="8:18">
      <c r="L117" s="3"/>
      <c r="M117" s="3"/>
      <c r="N117" s="3"/>
      <c r="O117" s="3"/>
      <c r="P117" s="3"/>
      <c r="Q117" s="3"/>
      <c r="R117" s="3"/>
    </row>
    <row r="118" spans="8:18">
      <c r="L118" s="3"/>
      <c r="M118" s="3"/>
      <c r="N118" s="3"/>
      <c r="O118" s="3"/>
      <c r="P118" s="3"/>
      <c r="Q118" s="3"/>
      <c r="R118" s="3"/>
    </row>
    <row r="119" spans="8:18">
      <c r="L119" s="3"/>
      <c r="M119" s="3"/>
      <c r="N119" s="3"/>
      <c r="O119" s="3"/>
      <c r="P119" s="3"/>
      <c r="Q119" s="3"/>
      <c r="R119" s="3"/>
    </row>
    <row r="120" spans="8:18">
      <c r="L120" s="3"/>
      <c r="M120" s="3"/>
      <c r="N120" s="3"/>
      <c r="O120" s="3"/>
      <c r="P120" s="3"/>
      <c r="Q120" s="3"/>
      <c r="R120" s="3"/>
    </row>
    <row r="121" spans="8:18">
      <c r="L121" s="3"/>
      <c r="M121" s="3"/>
      <c r="N121" s="3"/>
      <c r="O121" s="3"/>
      <c r="P121" s="3"/>
      <c r="Q121" s="3"/>
      <c r="R121" s="3"/>
    </row>
    <row r="122" spans="8:18" ht="13.8">
      <c r="H122" s="114"/>
      <c r="J122" s="254"/>
      <c r="K122" s="254"/>
      <c r="L122" s="115"/>
      <c r="M122" s="115"/>
      <c r="N122" s="115"/>
      <c r="O122" s="115"/>
      <c r="P122" s="115"/>
      <c r="Q122" s="115"/>
      <c r="R122" s="115"/>
    </row>
    <row r="123" spans="8:18" ht="13.8">
      <c r="H123" s="114"/>
      <c r="J123" s="254"/>
      <c r="K123" s="254"/>
      <c r="L123" s="115"/>
      <c r="M123" s="115"/>
      <c r="N123" s="115"/>
      <c r="O123" s="115"/>
      <c r="P123" s="115"/>
      <c r="Q123" s="115"/>
      <c r="R123" s="115"/>
    </row>
    <row r="124" spans="8:18" ht="13.8">
      <c r="H124" s="114"/>
      <c r="J124" s="254"/>
      <c r="K124" s="254"/>
      <c r="L124" s="118"/>
      <c r="M124" s="118"/>
      <c r="N124" s="118"/>
      <c r="O124" s="118"/>
      <c r="P124" s="118"/>
      <c r="Q124" s="118"/>
      <c r="R124" s="118"/>
    </row>
    <row r="125" spans="8:18" ht="13.8">
      <c r="H125" s="114"/>
      <c r="J125" s="254"/>
      <c r="K125" s="254"/>
      <c r="L125" s="118"/>
      <c r="M125" s="118"/>
      <c r="N125" s="118"/>
      <c r="O125" s="118"/>
      <c r="P125" s="118"/>
      <c r="Q125" s="118"/>
      <c r="R125" s="118"/>
    </row>
    <row r="126" spans="8:18" ht="13.8">
      <c r="H126" s="114"/>
      <c r="J126" s="254"/>
      <c r="K126" s="254"/>
      <c r="L126" s="118"/>
      <c r="M126" s="118"/>
      <c r="N126" s="118"/>
      <c r="O126" s="118"/>
      <c r="P126" s="118"/>
      <c r="Q126" s="118"/>
      <c r="R126" s="118"/>
    </row>
    <row r="127" spans="8:18" ht="13.8">
      <c r="H127" s="114"/>
      <c r="J127" s="254"/>
      <c r="K127" s="254"/>
      <c r="L127" s="118"/>
      <c r="M127" s="118"/>
      <c r="N127" s="118"/>
      <c r="O127" s="118"/>
      <c r="P127" s="118"/>
      <c r="Q127" s="118"/>
      <c r="R127" s="118"/>
    </row>
    <row r="130" spans="12:18">
      <c r="L130" s="98"/>
      <c r="M130" s="98"/>
      <c r="N130" s="98"/>
      <c r="O130" s="98"/>
      <c r="P130" s="98"/>
      <c r="Q130" s="98"/>
      <c r="R130" s="98"/>
    </row>
    <row r="131" spans="12:18">
      <c r="L131" s="98"/>
      <c r="M131" s="98"/>
      <c r="N131" s="98"/>
      <c r="O131" s="98"/>
      <c r="P131" s="98"/>
      <c r="Q131" s="98"/>
      <c r="R131" s="98"/>
    </row>
    <row r="132" spans="12:18">
      <c r="L132" s="98"/>
      <c r="M132" s="98"/>
      <c r="N132" s="98"/>
      <c r="O132" s="98"/>
      <c r="P132" s="98"/>
      <c r="Q132" s="98"/>
      <c r="R132" s="98"/>
    </row>
    <row r="133" spans="12:18">
      <c r="L133" s="98"/>
      <c r="M133" s="98"/>
      <c r="N133" s="98"/>
      <c r="O133" s="98"/>
      <c r="P133" s="98"/>
      <c r="Q133" s="98"/>
      <c r="R133" s="98"/>
    </row>
    <row r="134" spans="12:18">
      <c r="L134" s="98"/>
      <c r="M134" s="98"/>
      <c r="N134" s="98"/>
      <c r="O134" s="98"/>
      <c r="P134" s="98"/>
      <c r="Q134" s="98"/>
      <c r="R134" s="98"/>
    </row>
    <row r="135" spans="12:18">
      <c r="L135" s="98"/>
      <c r="M135" s="98"/>
      <c r="N135" s="98"/>
      <c r="O135" s="98"/>
      <c r="P135" s="98"/>
      <c r="Q135" s="98"/>
      <c r="R135" s="98"/>
    </row>
    <row r="136" spans="12:18">
      <c r="L136" s="98"/>
      <c r="M136" s="98"/>
      <c r="N136" s="98"/>
      <c r="O136" s="98"/>
      <c r="P136" s="98"/>
      <c r="Q136" s="98"/>
      <c r="R136" s="98"/>
    </row>
    <row r="137" spans="12:18">
      <c r="L137" s="98"/>
      <c r="M137" s="98"/>
      <c r="N137" s="98"/>
      <c r="O137" s="98"/>
      <c r="P137" s="98"/>
      <c r="Q137" s="98"/>
      <c r="R137" s="98"/>
    </row>
  </sheetData>
  <mergeCells count="3">
    <mergeCell ref="A77:B77"/>
    <mergeCell ref="A84:E84"/>
    <mergeCell ref="A94:E94"/>
  </mergeCells>
  <pageMargins left="0.27" right="0.25" top="0.3" bottom="0.22" header="0.25" footer="0.18"/>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96"/>
  <sheetViews>
    <sheetView topLeftCell="A75" workbookViewId="0">
      <selection activeCell="C76" sqref="C76:D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67"/>
  <sheetViews>
    <sheetView topLeftCell="F1" zoomScale="75" zoomScaleNormal="75" workbookViewId="0">
      <selection activeCell="Y20" sqref="Y20"/>
    </sheetView>
  </sheetViews>
  <sheetFormatPr defaultRowHeight="13.2"/>
  <cols>
    <col min="1" max="1" width="15.109375" customWidth="1"/>
    <col min="2" max="6" width="8.33203125" style="14" customWidth="1"/>
    <col min="7" max="8" width="8.88671875" style="14"/>
  </cols>
  <sheetData>
    <row r="1" spans="1:21">
      <c r="A1" s="10"/>
      <c r="B1" s="10"/>
      <c r="C1" s="10"/>
      <c r="D1" s="10"/>
      <c r="E1" s="10"/>
      <c r="F1" s="10"/>
      <c r="G1" s="10"/>
      <c r="H1" s="10"/>
      <c r="I1" s="10"/>
      <c r="J1" s="10"/>
      <c r="K1" s="10"/>
      <c r="L1" s="10"/>
      <c r="M1" s="10"/>
      <c r="N1" s="10"/>
    </row>
    <row r="2" spans="1:21">
      <c r="A2" s="10"/>
      <c r="B2" s="13">
        <v>2002</v>
      </c>
      <c r="C2" s="13">
        <v>2003</v>
      </c>
      <c r="D2" s="13">
        <v>2004</v>
      </c>
      <c r="E2" s="13">
        <v>2005</v>
      </c>
      <c r="F2" s="10">
        <v>2006</v>
      </c>
      <c r="G2" s="10">
        <v>2007</v>
      </c>
      <c r="H2" s="10">
        <v>2008</v>
      </c>
      <c r="I2" s="10">
        <v>2009</v>
      </c>
      <c r="J2" s="10">
        <v>2010</v>
      </c>
      <c r="K2" s="10">
        <v>2011</v>
      </c>
      <c r="L2" s="10">
        <v>2012</v>
      </c>
      <c r="M2" s="10"/>
      <c r="N2" s="10"/>
    </row>
    <row r="3" spans="1:21">
      <c r="A3" s="10" t="s">
        <v>74</v>
      </c>
      <c r="B3" s="11">
        <v>744344</v>
      </c>
      <c r="C3" s="11">
        <f>B3</f>
        <v>744344</v>
      </c>
      <c r="D3" s="11">
        <f t="shared" ref="D3:L3" si="0">C3</f>
        <v>744344</v>
      </c>
      <c r="E3" s="11">
        <f t="shared" si="0"/>
        <v>744344</v>
      </c>
      <c r="F3" s="11">
        <f t="shared" si="0"/>
        <v>744344</v>
      </c>
      <c r="G3" s="11">
        <f t="shared" si="0"/>
        <v>744344</v>
      </c>
      <c r="H3" s="11">
        <f t="shared" si="0"/>
        <v>744344</v>
      </c>
      <c r="I3" s="11">
        <f t="shared" si="0"/>
        <v>744344</v>
      </c>
      <c r="J3" s="11">
        <f t="shared" si="0"/>
        <v>744344</v>
      </c>
      <c r="K3" s="11">
        <f t="shared" si="0"/>
        <v>744344</v>
      </c>
      <c r="L3" s="11">
        <f t="shared" si="0"/>
        <v>744344</v>
      </c>
      <c r="M3" s="11"/>
      <c r="N3" s="11"/>
    </row>
    <row r="4" spans="1:21" s="14" customFormat="1">
      <c r="A4" s="10" t="s">
        <v>75</v>
      </c>
      <c r="B4" s="10">
        <f ca="1">B35</f>
        <v>12182</v>
      </c>
      <c r="C4" s="10">
        <f t="shared" ref="C4:D4" ca="1" si="1">C35</f>
        <v>12396</v>
      </c>
      <c r="D4" s="10">
        <f t="shared" ca="1" si="1"/>
        <v>12511</v>
      </c>
      <c r="E4" s="10">
        <f ca="1">E35</f>
        <v>12244</v>
      </c>
      <c r="F4" s="10">
        <f ca="1">F35</f>
        <v>12291</v>
      </c>
      <c r="G4" s="10">
        <f t="shared" ref="G4:H4" ca="1" si="2">G35</f>
        <v>11471</v>
      </c>
      <c r="H4" s="10">
        <f t="shared" si="2"/>
        <v>11363</v>
      </c>
      <c r="I4" s="10">
        <f>I35</f>
        <v>11131</v>
      </c>
      <c r="J4" s="10">
        <f t="shared" ref="J4:L4" si="3">J35</f>
        <v>10460</v>
      </c>
      <c r="K4" s="10">
        <f t="shared" si="3"/>
        <v>10010</v>
      </c>
      <c r="L4" s="10">
        <f t="shared" si="3"/>
        <v>10263</v>
      </c>
      <c r="M4" s="10"/>
      <c r="N4" s="10"/>
    </row>
    <row r="5" spans="1:21" s="14" customFormat="1">
      <c r="A5" s="10" t="s">
        <v>76</v>
      </c>
      <c r="B5" s="10">
        <f ca="1">B40</f>
        <v>6929</v>
      </c>
      <c r="C5" s="10">
        <f t="shared" ref="C5:D5" ca="1" si="4">C40</f>
        <v>6965</v>
      </c>
      <c r="D5" s="10">
        <f t="shared" ca="1" si="4"/>
        <v>7046</v>
      </c>
      <c r="E5" s="10">
        <f ca="1">E40</f>
        <v>6710</v>
      </c>
      <c r="F5" s="10">
        <f ca="1">F40</f>
        <v>6754</v>
      </c>
      <c r="G5" s="10">
        <f t="shared" ref="G5:H5" ca="1" si="5">G40</f>
        <v>5792</v>
      </c>
      <c r="H5" s="10">
        <f t="shared" si="5"/>
        <v>5595</v>
      </c>
      <c r="I5" s="10">
        <f>I40</f>
        <v>5383</v>
      </c>
      <c r="J5" s="10">
        <f t="shared" ref="J5:L5" si="6">J40</f>
        <v>5078</v>
      </c>
      <c r="K5" s="10">
        <f t="shared" si="6"/>
        <v>4743</v>
      </c>
      <c r="L5" s="10">
        <f t="shared" si="6"/>
        <v>4833</v>
      </c>
      <c r="M5" s="10"/>
      <c r="N5" s="12"/>
    </row>
    <row r="6" spans="1:21">
      <c r="A6" s="10" t="s">
        <v>77</v>
      </c>
      <c r="B6" s="10">
        <f ca="1">B46</f>
        <v>0</v>
      </c>
      <c r="C6" s="10">
        <f t="shared" ref="C6:D6" ca="1" si="7">C46</f>
        <v>0</v>
      </c>
      <c r="D6" s="10">
        <f t="shared" ca="1" si="7"/>
        <v>105</v>
      </c>
      <c r="E6" s="10">
        <f ca="1">E46</f>
        <v>679</v>
      </c>
      <c r="F6" s="10">
        <f ca="1">F46</f>
        <v>1185</v>
      </c>
      <c r="G6" s="10">
        <f t="shared" ref="G6:H6" ca="1" si="8">G46</f>
        <v>1130</v>
      </c>
      <c r="H6" s="10">
        <f t="shared" si="8"/>
        <v>520</v>
      </c>
      <c r="I6" s="10"/>
      <c r="J6" s="10">
        <f t="shared" ref="J6:L6" si="9">J46</f>
        <v>381</v>
      </c>
      <c r="K6" s="10">
        <f t="shared" si="9"/>
        <v>1291</v>
      </c>
      <c r="L6" s="10">
        <f t="shared" si="9"/>
        <v>1524</v>
      </c>
      <c r="M6" s="10"/>
      <c r="N6" s="10"/>
    </row>
    <row r="7" spans="1:21" s="3" customFormat="1">
      <c r="A7" s="100" t="s">
        <v>78</v>
      </c>
      <c r="B7" s="109">
        <f ca="1">B6/B3*1000</f>
        <v>0</v>
      </c>
      <c r="C7" s="109">
        <f t="shared" ref="C7:L7" ca="1" si="10">C6/C3*1000</f>
        <v>0</v>
      </c>
      <c r="D7" s="109">
        <f t="shared" ca="1" si="10"/>
        <v>0.14106380920649592</v>
      </c>
      <c r="E7" s="109">
        <f t="shared" ca="1" si="10"/>
        <v>0.9122126328686736</v>
      </c>
      <c r="F7" s="109">
        <f t="shared" ca="1" si="10"/>
        <v>1.5920058467590255</v>
      </c>
      <c r="G7" s="109">
        <f t="shared" ca="1" si="10"/>
        <v>1.5181152800318132</v>
      </c>
      <c r="H7" s="109">
        <f t="shared" si="10"/>
        <v>0.69860172178455127</v>
      </c>
      <c r="I7" s="109">
        <f t="shared" si="10"/>
        <v>0</v>
      </c>
      <c r="J7" s="109">
        <f t="shared" si="10"/>
        <v>0.51186010769214241</v>
      </c>
      <c r="K7" s="109">
        <f t="shared" si="10"/>
        <v>1.734413120815107</v>
      </c>
      <c r="L7" s="109">
        <f t="shared" si="10"/>
        <v>2.0474404307685696</v>
      </c>
      <c r="M7" s="109"/>
      <c r="N7" s="109"/>
      <c r="O7" s="109"/>
      <c r="P7" s="109"/>
      <c r="Q7" s="109"/>
      <c r="R7" s="109"/>
      <c r="S7" s="109"/>
      <c r="T7" s="109"/>
      <c r="U7" s="109"/>
    </row>
    <row r="9" spans="1:21">
      <c r="A9" s="10"/>
      <c r="B9" s="10">
        <f>B$2</f>
        <v>2002</v>
      </c>
      <c r="C9" s="10">
        <f t="shared" ref="C9:L9" si="11">C$2</f>
        <v>2003</v>
      </c>
      <c r="D9" s="10">
        <f t="shared" si="11"/>
        <v>2004</v>
      </c>
      <c r="E9" s="10">
        <f t="shared" si="11"/>
        <v>2005</v>
      </c>
      <c r="F9" s="10">
        <f t="shared" si="11"/>
        <v>2006</v>
      </c>
      <c r="G9" s="10">
        <f t="shared" si="11"/>
        <v>2007</v>
      </c>
      <c r="H9" s="10">
        <f t="shared" si="11"/>
        <v>2008</v>
      </c>
      <c r="I9" s="10">
        <f t="shared" si="11"/>
        <v>2009</v>
      </c>
      <c r="J9" s="10">
        <f t="shared" si="11"/>
        <v>2010</v>
      </c>
      <c r="K9" s="10">
        <f t="shared" si="11"/>
        <v>2011</v>
      </c>
      <c r="L9" s="10">
        <f t="shared" si="11"/>
        <v>2012</v>
      </c>
      <c r="M9" s="10"/>
      <c r="N9" s="10"/>
    </row>
    <row r="10" spans="1:21" s="14" customFormat="1">
      <c r="A10" s="10" t="s">
        <v>79</v>
      </c>
      <c r="B10" s="12">
        <f ca="1">B52</f>
        <v>6984</v>
      </c>
      <c r="C10" s="12">
        <f t="shared" ref="C10:L10" ca="1" si="12">C52</f>
        <v>6847</v>
      </c>
      <c r="D10" s="12">
        <f t="shared" ca="1" si="12"/>
        <v>6804</v>
      </c>
      <c r="E10" s="12">
        <f t="shared" ca="1" si="12"/>
        <v>6492</v>
      </c>
      <c r="F10" s="12">
        <f t="shared" ca="1" si="12"/>
        <v>6333</v>
      </c>
      <c r="G10" s="12">
        <f t="shared" ca="1" si="12"/>
        <v>6409</v>
      </c>
      <c r="H10" s="12">
        <f t="shared" si="12"/>
        <v>6112</v>
      </c>
      <c r="I10" s="12">
        <f t="shared" si="12"/>
        <v>4899</v>
      </c>
      <c r="J10" s="12">
        <f t="shared" si="12"/>
        <v>4885</v>
      </c>
      <c r="K10" s="12">
        <f t="shared" si="12"/>
        <v>5464</v>
      </c>
      <c r="L10" s="12">
        <f t="shared" si="12"/>
        <v>6270</v>
      </c>
      <c r="M10" s="12"/>
      <c r="N10" s="10"/>
    </row>
    <row r="11" spans="1:21">
      <c r="A11" s="10" t="s">
        <v>80</v>
      </c>
      <c r="B11" s="10">
        <f ca="1">B57</f>
        <v>3092</v>
      </c>
      <c r="C11" s="10">
        <f t="shared" ref="C11:L11" ca="1" si="13">C57</f>
        <v>2983</v>
      </c>
      <c r="D11" s="10">
        <f t="shared" ca="1" si="13"/>
        <v>2879</v>
      </c>
      <c r="E11" s="10">
        <f t="shared" ca="1" si="13"/>
        <v>2814</v>
      </c>
      <c r="F11" s="10">
        <f t="shared" ca="1" si="13"/>
        <v>2768</v>
      </c>
      <c r="G11" s="10">
        <f t="shared" ca="1" si="13"/>
        <v>2905</v>
      </c>
      <c r="H11" s="10">
        <f t="shared" si="13"/>
        <v>2354</v>
      </c>
      <c r="I11" s="10">
        <f t="shared" si="13"/>
        <v>1855</v>
      </c>
      <c r="J11" s="10">
        <f t="shared" si="13"/>
        <v>1776</v>
      </c>
      <c r="K11" s="10">
        <f t="shared" si="13"/>
        <v>2246</v>
      </c>
      <c r="L11" s="10">
        <f t="shared" si="13"/>
        <v>2837</v>
      </c>
      <c r="M11" s="10"/>
      <c r="N11" s="10"/>
    </row>
    <row r="12" spans="1:21">
      <c r="A12" s="10" t="s">
        <v>81</v>
      </c>
      <c r="B12" s="10">
        <f ca="1">B62</f>
        <v>0</v>
      </c>
      <c r="C12" s="10">
        <f t="shared" ref="C12:L12" ca="1" si="14">C62</f>
        <v>0</v>
      </c>
      <c r="D12" s="10">
        <f t="shared" ca="1" si="14"/>
        <v>133</v>
      </c>
      <c r="E12" s="10">
        <f t="shared" ca="1" si="14"/>
        <v>549</v>
      </c>
      <c r="F12" s="10">
        <f t="shared" ca="1" si="14"/>
        <v>611</v>
      </c>
      <c r="G12" s="10">
        <f t="shared" ca="1" si="14"/>
        <v>744</v>
      </c>
      <c r="H12" s="10">
        <f t="shared" si="14"/>
        <v>385</v>
      </c>
      <c r="I12" s="10"/>
      <c r="J12" s="10">
        <f t="shared" si="14"/>
        <v>300</v>
      </c>
      <c r="K12" s="10">
        <f t="shared" si="14"/>
        <v>750</v>
      </c>
      <c r="L12" s="10">
        <f t="shared" si="14"/>
        <v>1000</v>
      </c>
      <c r="M12" s="10"/>
      <c r="N12" s="12"/>
    </row>
    <row r="13" spans="1:21">
      <c r="A13" s="10" t="s">
        <v>78</v>
      </c>
      <c r="B13" s="109">
        <f ca="1">B12/B3*1000</f>
        <v>0</v>
      </c>
      <c r="C13" s="109">
        <f t="shared" ref="C13:L13" ca="1" si="15">C12/C3*1000</f>
        <v>0</v>
      </c>
      <c r="D13" s="109">
        <f t="shared" ca="1" si="15"/>
        <v>0.17868082499489485</v>
      </c>
      <c r="E13" s="109">
        <f t="shared" ca="1" si="15"/>
        <v>0.7375622024225359</v>
      </c>
      <c r="F13" s="109">
        <f t="shared" ca="1" si="15"/>
        <v>0.82085702309684772</v>
      </c>
      <c r="G13" s="109">
        <f t="shared" ca="1" si="15"/>
        <v>0.9995378480917424</v>
      </c>
      <c r="H13" s="109">
        <f t="shared" si="15"/>
        <v>0.51723396709048508</v>
      </c>
      <c r="I13" s="109">
        <f t="shared" si="15"/>
        <v>0</v>
      </c>
      <c r="J13" s="109">
        <f t="shared" si="15"/>
        <v>0.40303945487570264</v>
      </c>
      <c r="K13" s="109">
        <f t="shared" si="15"/>
        <v>1.0075986371892567</v>
      </c>
      <c r="L13" s="109">
        <f t="shared" si="15"/>
        <v>1.3434648495856754</v>
      </c>
      <c r="M13" s="109"/>
      <c r="N13" s="10"/>
    </row>
    <row r="15" spans="1:21">
      <c r="A15" s="10"/>
      <c r="B15" s="10">
        <f>B$2</f>
        <v>2002</v>
      </c>
      <c r="C15" s="10">
        <f t="shared" ref="C15:L15" si="16">C$2</f>
        <v>2003</v>
      </c>
      <c r="D15" s="10">
        <f t="shared" si="16"/>
        <v>2004</v>
      </c>
      <c r="E15" s="10">
        <f t="shared" si="16"/>
        <v>2005</v>
      </c>
      <c r="F15" s="10">
        <f t="shared" si="16"/>
        <v>2006</v>
      </c>
      <c r="G15" s="10">
        <f t="shared" si="16"/>
        <v>2007</v>
      </c>
      <c r="H15" s="10">
        <f t="shared" si="16"/>
        <v>2008</v>
      </c>
      <c r="I15" s="10">
        <f t="shared" si="16"/>
        <v>2009</v>
      </c>
      <c r="J15" s="10">
        <f t="shared" si="16"/>
        <v>2010</v>
      </c>
      <c r="K15" s="10">
        <f t="shared" si="16"/>
        <v>2011</v>
      </c>
      <c r="L15" s="10">
        <f t="shared" si="16"/>
        <v>2012</v>
      </c>
      <c r="M15" s="10"/>
      <c r="N15" s="10"/>
    </row>
    <row r="16" spans="1:21">
      <c r="A16" s="10" t="s">
        <v>85</v>
      </c>
      <c r="B16" s="10">
        <f ca="1">B4+B10</f>
        <v>19166</v>
      </c>
      <c r="C16" s="10">
        <f t="shared" ref="C16" ca="1" si="17">C4+C10</f>
        <v>19243</v>
      </c>
      <c r="D16" s="10">
        <f ca="1">D4+D10</f>
        <v>19315</v>
      </c>
      <c r="E16" s="10">
        <f t="shared" ref="E16" ca="1" si="18">E4+E10</f>
        <v>18736</v>
      </c>
      <c r="F16" s="10">
        <f ca="1">F4+F10</f>
        <v>18624</v>
      </c>
      <c r="G16" s="10">
        <f t="shared" ref="G16:H16" ca="1" si="19">G4+G10</f>
        <v>17880</v>
      </c>
      <c r="H16" s="10">
        <f t="shared" si="19"/>
        <v>17475</v>
      </c>
      <c r="I16" s="10">
        <f>I4+I10</f>
        <v>16030</v>
      </c>
      <c r="J16" s="10">
        <f t="shared" ref="J16:L16" si="20">J4+J10</f>
        <v>15345</v>
      </c>
      <c r="K16" s="10">
        <f t="shared" si="20"/>
        <v>15474</v>
      </c>
      <c r="L16" s="10">
        <f t="shared" si="20"/>
        <v>16533</v>
      </c>
      <c r="M16" s="10"/>
      <c r="N16" s="10"/>
    </row>
    <row r="17" spans="1:27">
      <c r="A17" s="10" t="s">
        <v>86</v>
      </c>
      <c r="B17" s="10">
        <f t="shared" ref="B17:E17" ca="1" si="21">B5+B11</f>
        <v>10021</v>
      </c>
      <c r="C17" s="10">
        <f t="shared" ca="1" si="21"/>
        <v>9948</v>
      </c>
      <c r="D17" s="10">
        <f t="shared" ca="1" si="21"/>
        <v>9925</v>
      </c>
      <c r="E17" s="10">
        <f t="shared" ca="1" si="21"/>
        <v>9524</v>
      </c>
      <c r="F17" s="10">
        <f t="shared" ref="F17:H17" ca="1" si="22">F5+F11</f>
        <v>9522</v>
      </c>
      <c r="G17" s="10">
        <f t="shared" ca="1" si="22"/>
        <v>8697</v>
      </c>
      <c r="H17" s="10">
        <f t="shared" si="22"/>
        <v>7949</v>
      </c>
      <c r="I17" s="10">
        <f t="shared" ref="I17:L18" si="23">I5+I11</f>
        <v>7238</v>
      </c>
      <c r="J17" s="10">
        <f t="shared" si="23"/>
        <v>6854</v>
      </c>
      <c r="K17" s="10">
        <f t="shared" si="23"/>
        <v>6989</v>
      </c>
      <c r="L17" s="10">
        <f t="shared" si="23"/>
        <v>7670</v>
      </c>
      <c r="M17" s="10"/>
      <c r="N17" s="10"/>
    </row>
    <row r="18" spans="1:27">
      <c r="A18" s="10" t="s">
        <v>87</v>
      </c>
      <c r="B18" s="10">
        <f t="shared" ref="B18:E18" ca="1" si="24">B6+B12</f>
        <v>0</v>
      </c>
      <c r="C18" s="10">
        <f t="shared" ca="1" si="24"/>
        <v>0</v>
      </c>
      <c r="D18" s="10">
        <f t="shared" ca="1" si="24"/>
        <v>238</v>
      </c>
      <c r="E18" s="10">
        <f t="shared" ca="1" si="24"/>
        <v>1228</v>
      </c>
      <c r="F18" s="10">
        <f t="shared" ref="F18:H18" ca="1" si="25">F6+F12</f>
        <v>1796</v>
      </c>
      <c r="G18" s="10">
        <f t="shared" ca="1" si="25"/>
        <v>1874</v>
      </c>
      <c r="H18" s="10">
        <f t="shared" si="25"/>
        <v>905</v>
      </c>
      <c r="I18" s="10"/>
      <c r="J18" s="10">
        <f t="shared" si="23"/>
        <v>681</v>
      </c>
      <c r="K18" s="10">
        <f t="shared" si="23"/>
        <v>2041</v>
      </c>
      <c r="L18" s="10">
        <f t="shared" si="23"/>
        <v>2524</v>
      </c>
      <c r="M18" s="10"/>
      <c r="N18" s="10"/>
    </row>
    <row r="19" spans="1:27">
      <c r="A19" s="10" t="s">
        <v>82</v>
      </c>
      <c r="B19" s="9">
        <f ca="1">B16/B$3*1000</f>
        <v>25.748847307159057</v>
      </c>
      <c r="C19" s="9">
        <f t="shared" ref="C19:D19" ca="1" si="26">C16/C$3*1000</f>
        <v>25.852294100577151</v>
      </c>
      <c r="D19" s="9">
        <f t="shared" ca="1" si="26"/>
        <v>25.949023569747322</v>
      </c>
      <c r="E19" s="9">
        <f t="shared" ref="E19:F21" ca="1" si="27">E16/E$3*1000</f>
        <v>25.171157421837215</v>
      </c>
      <c r="F19" s="9">
        <f t="shared" ca="1" si="27"/>
        <v>25.020689358683619</v>
      </c>
      <c r="G19" s="9">
        <f t="shared" ref="G19:H19" ca="1" si="28">G16/G$3*1000</f>
        <v>24.021151510591874</v>
      </c>
      <c r="H19" s="9">
        <f t="shared" si="28"/>
        <v>23.477048246509678</v>
      </c>
      <c r="I19" s="9">
        <f>I16/I$3*1000</f>
        <v>21.535741538858378</v>
      </c>
      <c r="J19" s="9">
        <f t="shared" ref="J19:L19" si="29">J16/J$3*1000</f>
        <v>20.615468116892188</v>
      </c>
      <c r="K19" s="9">
        <f t="shared" si="29"/>
        <v>20.788775082488741</v>
      </c>
      <c r="L19" s="9">
        <f t="shared" si="29"/>
        <v>22.211504358199974</v>
      </c>
      <c r="M19" s="9"/>
      <c r="N19" s="9"/>
    </row>
    <row r="20" spans="1:27" s="23" customFormat="1">
      <c r="A20" s="22" t="s">
        <v>83</v>
      </c>
      <c r="B20" s="22">
        <f ca="1">B17/B$3*1000</f>
        <v>13.462861257698053</v>
      </c>
      <c r="C20" s="22">
        <f t="shared" ref="C20:D20" ca="1" si="30">C17/C$3*1000</f>
        <v>13.364788323678299</v>
      </c>
      <c r="D20" s="22">
        <f t="shared" ca="1" si="30"/>
        <v>13.333888632137828</v>
      </c>
      <c r="E20" s="22">
        <f t="shared" ca="1" si="27"/>
        <v>12.795159227453972</v>
      </c>
      <c r="F20" s="22">
        <f t="shared" ca="1" si="27"/>
        <v>12.7924722977548</v>
      </c>
      <c r="G20" s="22">
        <f t="shared" ref="G20:H20" ca="1" si="31">G17/G$3*1000</f>
        <v>11.684113796846619</v>
      </c>
      <c r="H20" s="22">
        <f t="shared" si="31"/>
        <v>10.679202089356535</v>
      </c>
      <c r="I20" s="22">
        <f>I17/I$3*1000</f>
        <v>9.7239985813011192</v>
      </c>
      <c r="J20" s="22">
        <f t="shared" ref="J20:L21" si="32">J17/J$3*1000</f>
        <v>9.208108079060219</v>
      </c>
      <c r="K20" s="22">
        <f t="shared" si="32"/>
        <v>9.3894758337542861</v>
      </c>
      <c r="L20" s="22">
        <f t="shared" si="32"/>
        <v>10.304375396322131</v>
      </c>
      <c r="M20" s="22"/>
      <c r="N20" s="22"/>
    </row>
    <row r="21" spans="1:27">
      <c r="A21" s="10" t="s">
        <v>84</v>
      </c>
      <c r="B21" s="22">
        <f ca="1">B18/B$3*1000</f>
        <v>0</v>
      </c>
      <c r="C21" s="22">
        <f t="shared" ref="C21:D21" ca="1" si="33">C18/C$3*1000</f>
        <v>0</v>
      </c>
      <c r="D21" s="22">
        <f t="shared" ca="1" si="33"/>
        <v>0.31974463420139076</v>
      </c>
      <c r="E21" s="22">
        <f t="shared" ca="1" si="27"/>
        <v>1.6497748352912094</v>
      </c>
      <c r="F21" s="22">
        <f t="shared" ca="1" si="27"/>
        <v>2.4128628698558732</v>
      </c>
      <c r="G21" s="22">
        <f t="shared" ref="G21:H21" ca="1" si="34">G18/G$3*1000</f>
        <v>2.5176531281235559</v>
      </c>
      <c r="H21" s="22">
        <f t="shared" si="34"/>
        <v>1.2158356888750361</v>
      </c>
      <c r="I21" s="22"/>
      <c r="J21" s="22">
        <f t="shared" si="32"/>
        <v>0.91489956256784499</v>
      </c>
      <c r="K21" s="22">
        <f t="shared" si="32"/>
        <v>2.7420117580043635</v>
      </c>
      <c r="L21" s="22">
        <f t="shared" si="32"/>
        <v>3.3909052803542448</v>
      </c>
      <c r="M21" s="22"/>
      <c r="N21" s="10"/>
    </row>
    <row r="22" spans="1:27">
      <c r="A22" s="15" t="s">
        <v>88</v>
      </c>
      <c r="B22" s="15"/>
      <c r="C22" s="15"/>
      <c r="D22" s="15"/>
      <c r="E22" s="15"/>
      <c r="I22" s="14"/>
      <c r="J22" s="14"/>
      <c r="K22" s="16"/>
      <c r="L22" s="16"/>
      <c r="M22" s="16"/>
    </row>
    <row r="23" spans="1:27">
      <c r="A23" s="7"/>
      <c r="B23" s="7"/>
      <c r="C23" s="7"/>
      <c r="D23" s="7"/>
      <c r="E23" s="7"/>
      <c r="F23" s="18"/>
      <c r="G23" s="18"/>
      <c r="H23" s="18"/>
      <c r="I23" s="18"/>
      <c r="J23" s="18"/>
      <c r="K23" s="18"/>
      <c r="L23" s="18"/>
      <c r="M23" s="18"/>
      <c r="N23" s="10"/>
    </row>
    <row r="24" spans="1:27">
      <c r="A24" s="15"/>
      <c r="B24" s="15"/>
      <c r="C24" s="15"/>
      <c r="D24" s="15"/>
      <c r="E24" s="15"/>
      <c r="F24" s="18"/>
      <c r="G24" s="18"/>
      <c r="H24" s="18"/>
      <c r="I24" s="18"/>
      <c r="J24" s="18"/>
      <c r="K24" s="18"/>
      <c r="L24" s="18"/>
      <c r="M24" s="18"/>
    </row>
    <row r="25" spans="1:27">
      <c r="A25" s="15"/>
      <c r="B25" s="15"/>
      <c r="C25" s="15"/>
      <c r="D25" s="15"/>
      <c r="E25" s="15"/>
      <c r="F25" s="18"/>
      <c r="G25" s="18"/>
      <c r="H25" s="18"/>
      <c r="I25" s="18"/>
      <c r="J25" s="18"/>
      <c r="K25" s="18"/>
      <c r="L25" s="18"/>
      <c r="M25" s="18"/>
    </row>
    <row r="26" spans="1:27" s="14" customFormat="1">
      <c r="A26" s="7"/>
      <c r="B26" s="7"/>
      <c r="C26" s="7"/>
      <c r="D26" s="7"/>
      <c r="E26" s="7"/>
      <c r="F26" s="18"/>
      <c r="G26" s="18"/>
      <c r="H26" s="18"/>
      <c r="I26" s="18"/>
      <c r="J26" s="18"/>
      <c r="K26" s="18"/>
      <c r="L26" s="18"/>
      <c r="M26" s="18"/>
    </row>
    <row r="27" spans="1:27" s="14" customFormat="1">
      <c r="A27" s="15"/>
      <c r="B27" s="15"/>
      <c r="C27" s="15"/>
      <c r="D27" s="15"/>
      <c r="E27" s="15"/>
      <c r="F27" s="18"/>
      <c r="G27" s="18"/>
      <c r="H27" s="18"/>
      <c r="I27" s="18"/>
      <c r="J27" s="18"/>
      <c r="K27" s="18"/>
      <c r="L27" s="18"/>
      <c r="M27" s="18"/>
    </row>
    <row r="28" spans="1:27" s="14" customFormat="1">
      <c r="A28" s="15"/>
      <c r="B28" s="15"/>
      <c r="C28" s="15"/>
      <c r="D28" s="15"/>
      <c r="E28" s="15"/>
      <c r="F28" s="18"/>
      <c r="G28" s="18"/>
      <c r="H28" s="18"/>
      <c r="I28" s="18"/>
      <c r="J28" s="18"/>
      <c r="K28" s="18"/>
      <c r="L28" s="18"/>
      <c r="M28" s="18"/>
    </row>
    <row r="29" spans="1:27" s="14" customFormat="1">
      <c r="A29"/>
      <c r="F29" s="18"/>
      <c r="G29" s="18"/>
      <c r="H29" s="18"/>
      <c r="I29" s="18"/>
      <c r="J29" s="18"/>
      <c r="K29" s="18"/>
      <c r="L29" s="18"/>
      <c r="M29" s="18"/>
    </row>
    <row r="30" spans="1:27" s="3" customFormat="1">
      <c r="A30" s="100"/>
      <c r="B30" s="10">
        <f>B$2</f>
        <v>2002</v>
      </c>
      <c r="C30" s="10">
        <f t="shared" ref="C30:L30" si="35">C$2</f>
        <v>2003</v>
      </c>
      <c r="D30" s="10">
        <f t="shared" si="35"/>
        <v>2004</v>
      </c>
      <c r="E30" s="10">
        <f t="shared" si="35"/>
        <v>2005</v>
      </c>
      <c r="F30" s="10">
        <f t="shared" si="35"/>
        <v>2006</v>
      </c>
      <c r="G30" s="10">
        <f t="shared" si="35"/>
        <v>2007</v>
      </c>
      <c r="H30" s="10">
        <f t="shared" si="35"/>
        <v>2008</v>
      </c>
      <c r="I30" s="10">
        <f t="shared" si="35"/>
        <v>2009</v>
      </c>
      <c r="J30" s="10">
        <f t="shared" si="35"/>
        <v>2010</v>
      </c>
      <c r="K30" s="10">
        <f t="shared" si="35"/>
        <v>2011</v>
      </c>
      <c r="L30" s="10">
        <f t="shared" si="35"/>
        <v>2012</v>
      </c>
      <c r="M30" s="10"/>
      <c r="N30" s="100"/>
      <c r="O30" s="100"/>
      <c r="P30" s="100"/>
      <c r="Q30" s="100"/>
      <c r="R30" s="100"/>
      <c r="S30" s="100"/>
      <c r="T30" s="100"/>
      <c r="U30" s="100"/>
    </row>
    <row r="31" spans="1:27" s="3" customFormat="1">
      <c r="A31" s="100" t="s">
        <v>75</v>
      </c>
      <c r="B31" s="100"/>
      <c r="C31" s="100"/>
      <c r="D31" s="100"/>
      <c r="E31" s="100"/>
      <c r="F31" s="101"/>
      <c r="G31" s="101"/>
      <c r="H31" s="101"/>
      <c r="I31" s="101"/>
      <c r="J31" s="101"/>
      <c r="K31" s="3" t="s">
        <v>75</v>
      </c>
      <c r="L31" s="101"/>
      <c r="M31" s="101"/>
      <c r="N31" s="101"/>
      <c r="O31" s="101"/>
      <c r="P31" s="101"/>
      <c r="Q31" s="101"/>
      <c r="R31" s="101"/>
      <c r="S31" s="101"/>
      <c r="T31" s="101"/>
    </row>
    <row r="32" spans="1:27" s="3" customFormat="1">
      <c r="A32" s="14">
        <f>'2012-1'!$C$1</f>
        <v>0</v>
      </c>
      <c r="B32" s="14"/>
      <c r="C32" s="14"/>
      <c r="D32" s="14"/>
      <c r="E32" s="14"/>
      <c r="F32" s="10">
        <f>'2006-1'!$D$33</f>
        <v>0</v>
      </c>
      <c r="G32" s="10">
        <f>'2007-1'!$D$33</f>
        <v>0</v>
      </c>
      <c r="H32" s="10">
        <f>'2008-1'!$D$33</f>
        <v>0</v>
      </c>
      <c r="I32" s="10">
        <f>'2009-1'!$D$33</f>
        <v>0</v>
      </c>
      <c r="J32" s="10">
        <f>'2010-1'!$D$33</f>
        <v>0</v>
      </c>
      <c r="K32" s="10">
        <f>'2011-1'!$D$33</f>
        <v>0</v>
      </c>
      <c r="L32" s="10">
        <f>'2012-1'!$D$33</f>
        <v>0</v>
      </c>
      <c r="M32" s="10"/>
      <c r="N32" s="102"/>
      <c r="O32" s="102"/>
      <c r="P32" s="102"/>
      <c r="Q32" s="102"/>
      <c r="R32" s="102"/>
      <c r="S32" s="102"/>
      <c r="T32" s="102"/>
      <c r="U32" s="102"/>
      <c r="V32" s="103"/>
      <c r="AA32" s="5" t="s">
        <v>96</v>
      </c>
    </row>
    <row r="33" spans="1:22" s="3" customFormat="1">
      <c r="A33" s="14" t="str">
        <f>'2012-2'!$C$1</f>
        <v>Lollypop Farm</v>
      </c>
      <c r="B33" s="325">
        <f>C33</f>
        <v>9260</v>
      </c>
      <c r="C33" s="325">
        <f>D33</f>
        <v>9260</v>
      </c>
      <c r="D33" s="325">
        <f>E33</f>
        <v>9260</v>
      </c>
      <c r="E33" s="325">
        <f>F33</f>
        <v>9260</v>
      </c>
      <c r="F33" s="10">
        <f>'2006-2'!$D$33</f>
        <v>9260</v>
      </c>
      <c r="G33" s="10">
        <f>'2007-2'!$D$33</f>
        <v>8308</v>
      </c>
      <c r="H33" s="10">
        <f>'2008-2'!$D$33</f>
        <v>8322</v>
      </c>
      <c r="I33" s="10">
        <f>'2009-2'!$D$33</f>
        <v>8036</v>
      </c>
      <c r="J33" s="10">
        <f>'2010-2'!$D$33</f>
        <v>7769</v>
      </c>
      <c r="K33" s="10">
        <f>'2011-2'!$D$33</f>
        <v>7459</v>
      </c>
      <c r="L33" s="324">
        <f>K33</f>
        <v>7459</v>
      </c>
      <c r="M33" s="10"/>
      <c r="N33" s="104"/>
      <c r="O33" s="104"/>
      <c r="P33" s="104"/>
      <c r="Q33" s="104"/>
      <c r="R33" s="104"/>
      <c r="S33" s="104"/>
      <c r="T33" s="104"/>
      <c r="U33" s="104"/>
      <c r="V33" s="104"/>
    </row>
    <row r="34" spans="1:22" s="3" customFormat="1">
      <c r="A34" s="14" t="str">
        <f>'2012-3'!$C$1</f>
        <v>Rochester Animal Services</v>
      </c>
      <c r="B34" s="164">
        <f ca="1">monthly!B33</f>
        <v>2922</v>
      </c>
      <c r="C34" s="164">
        <f ca="1">monthly!C33</f>
        <v>3136</v>
      </c>
      <c r="D34" s="164">
        <f ca="1">monthly!D33</f>
        <v>3251</v>
      </c>
      <c r="E34" s="164">
        <f ca="1">monthly!E33</f>
        <v>2984</v>
      </c>
      <c r="F34" s="164">
        <f ca="1">monthly!F33</f>
        <v>3031</v>
      </c>
      <c r="G34" s="164">
        <f ca="1">monthly!G33</f>
        <v>3163</v>
      </c>
      <c r="H34" s="10">
        <f>'2008-3'!$D$33</f>
        <v>3041</v>
      </c>
      <c r="I34" s="10">
        <f>'2009-3'!$D$33</f>
        <v>3095</v>
      </c>
      <c r="J34" s="10">
        <f>'2010-3'!$D$33</f>
        <v>2691</v>
      </c>
      <c r="K34" s="10">
        <f>'2011-3'!$D$33</f>
        <v>2551</v>
      </c>
      <c r="L34" s="10">
        <f>'2012-3'!$D$33</f>
        <v>2804</v>
      </c>
      <c r="M34" s="10"/>
      <c r="N34" s="101"/>
      <c r="O34" s="101"/>
      <c r="P34" s="101"/>
      <c r="Q34" s="101"/>
      <c r="R34" s="101"/>
      <c r="S34" s="101"/>
      <c r="T34" s="101"/>
      <c r="U34" s="101"/>
      <c r="V34" s="101"/>
    </row>
    <row r="35" spans="1:22" s="105" customFormat="1">
      <c r="A35" s="6" t="s">
        <v>97</v>
      </c>
      <c r="B35" s="101">
        <f t="shared" ref="B35:D35" ca="1" si="36">SUM(B32:B34)</f>
        <v>12182</v>
      </c>
      <c r="C35" s="101">
        <f t="shared" ca="1" si="36"/>
        <v>12396</v>
      </c>
      <c r="D35" s="101">
        <f t="shared" ca="1" si="36"/>
        <v>12511</v>
      </c>
      <c r="E35" s="101">
        <f t="shared" ref="E35" ca="1" si="37">SUM(E32:E34)</f>
        <v>12244</v>
      </c>
      <c r="F35" s="101">
        <f t="shared" ref="F35:H35" ca="1" si="38">SUM(F32:F34)</f>
        <v>12291</v>
      </c>
      <c r="G35" s="101">
        <f t="shared" ca="1" si="38"/>
        <v>11471</v>
      </c>
      <c r="H35" s="101">
        <f t="shared" si="38"/>
        <v>11363</v>
      </c>
      <c r="I35" s="101">
        <f t="shared" ref="I35:L35" si="39">SUM(I32:I34)</f>
        <v>11131</v>
      </c>
      <c r="J35" s="101">
        <f t="shared" si="39"/>
        <v>10460</v>
      </c>
      <c r="K35" s="101">
        <f t="shared" si="39"/>
        <v>10010</v>
      </c>
      <c r="L35" s="101">
        <f t="shared" si="39"/>
        <v>10263</v>
      </c>
      <c r="M35" s="101"/>
      <c r="N35" s="104"/>
      <c r="O35" s="104"/>
      <c r="P35" s="104"/>
      <c r="Q35" s="104"/>
      <c r="R35" s="104"/>
      <c r="S35" s="104">
        <f t="shared" ref="S35:V35" si="40">SUM(S32:S34)</f>
        <v>0</v>
      </c>
      <c r="T35" s="104">
        <f t="shared" si="40"/>
        <v>0</v>
      </c>
      <c r="U35" s="104">
        <f t="shared" si="40"/>
        <v>0</v>
      </c>
      <c r="V35" s="104">
        <f t="shared" si="40"/>
        <v>0</v>
      </c>
    </row>
    <row r="36" spans="1:22" s="105" customFormat="1">
      <c r="A36" s="100" t="s">
        <v>76</v>
      </c>
      <c r="B36" s="100"/>
      <c r="C36" s="100"/>
      <c r="D36" s="100"/>
      <c r="E36" s="100"/>
      <c r="F36" s="13"/>
      <c r="G36" s="13"/>
      <c r="H36" s="13"/>
      <c r="I36" s="13"/>
      <c r="J36" s="13"/>
      <c r="K36" s="106" t="s">
        <v>76</v>
      </c>
      <c r="L36" s="107"/>
      <c r="M36" s="107"/>
      <c r="N36" s="108"/>
      <c r="O36" s="108"/>
      <c r="P36" s="108"/>
      <c r="Q36" s="108"/>
      <c r="R36" s="108"/>
      <c r="S36" s="108"/>
      <c r="T36" s="108"/>
      <c r="U36" s="108"/>
      <c r="V36" s="108"/>
    </row>
    <row r="37" spans="1:22" s="105" customFormat="1">
      <c r="A37" s="100">
        <f>A32</f>
        <v>0</v>
      </c>
      <c r="B37" s="100"/>
      <c r="C37" s="100"/>
      <c r="D37" s="100"/>
      <c r="E37" s="100"/>
      <c r="F37" s="10">
        <f>'2006-1'!$D$66</f>
        <v>0</v>
      </c>
      <c r="G37" s="10">
        <f>'2007-1'!$D$66</f>
        <v>0</v>
      </c>
      <c r="H37" s="10">
        <f>'2008-1'!$D$66</f>
        <v>0</v>
      </c>
      <c r="I37" s="10">
        <f>'2009-1'!$D$66</f>
        <v>0</v>
      </c>
      <c r="J37" s="10">
        <f>'2010-1'!$D$66</f>
        <v>0</v>
      </c>
      <c r="K37" s="12">
        <f>'2011-1'!$D$66</f>
        <v>0</v>
      </c>
      <c r="L37" s="10">
        <f>'2012-1'!$D$66</f>
        <v>0</v>
      </c>
      <c r="M37" s="12"/>
      <c r="N37" s="102"/>
      <c r="O37" s="102"/>
      <c r="P37" s="102"/>
      <c r="Q37" s="102"/>
      <c r="R37" s="102"/>
      <c r="S37" s="102"/>
      <c r="T37" s="102"/>
      <c r="U37" s="102"/>
      <c r="V37" s="103"/>
    </row>
    <row r="38" spans="1:22" s="3" customFormat="1">
      <c r="A38" s="100" t="str">
        <f t="shared" ref="A38:A39" si="41">A33</f>
        <v>Lollypop Farm</v>
      </c>
      <c r="B38" s="325">
        <f>C38</f>
        <v>4759</v>
      </c>
      <c r="C38" s="325">
        <f>D38</f>
        <v>4759</v>
      </c>
      <c r="D38" s="325">
        <f>E38</f>
        <v>4759</v>
      </c>
      <c r="E38" s="325">
        <f>F38</f>
        <v>4759</v>
      </c>
      <c r="F38" s="10">
        <f>'2006-2'!$D$66</f>
        <v>4759</v>
      </c>
      <c r="G38" s="10">
        <f>'2007-2'!$D$66</f>
        <v>3866</v>
      </c>
      <c r="H38" s="10">
        <f>'2008-2'!$D$66</f>
        <v>3902</v>
      </c>
      <c r="I38" s="10">
        <f>'2009-2'!$D$66</f>
        <v>3475</v>
      </c>
      <c r="J38" s="10">
        <f>'2010-2'!$D$66</f>
        <v>3255</v>
      </c>
      <c r="K38" s="10">
        <f>'2011-2'!$D$66</f>
        <v>3360</v>
      </c>
      <c r="L38" s="324">
        <f>K38</f>
        <v>3360</v>
      </c>
      <c r="M38" s="10"/>
      <c r="N38" s="104"/>
      <c r="O38" s="104"/>
      <c r="P38" s="104"/>
      <c r="Q38" s="104"/>
      <c r="R38" s="104"/>
      <c r="S38" s="104"/>
      <c r="T38" s="104"/>
      <c r="U38" s="104"/>
      <c r="V38" s="104"/>
    </row>
    <row r="39" spans="1:22" s="3" customFormat="1">
      <c r="A39" s="100" t="str">
        <f t="shared" si="41"/>
        <v>Rochester Animal Services</v>
      </c>
      <c r="B39" s="165">
        <f ca="1">monthly!B34</f>
        <v>2170</v>
      </c>
      <c r="C39" s="165">
        <f ca="1">monthly!C34</f>
        <v>2206</v>
      </c>
      <c r="D39" s="165">
        <f ca="1">monthly!D34</f>
        <v>2287</v>
      </c>
      <c r="E39" s="165">
        <f ca="1">monthly!E34</f>
        <v>1951</v>
      </c>
      <c r="F39" s="165">
        <f ca="1">monthly!F34</f>
        <v>1995</v>
      </c>
      <c r="G39" s="165">
        <f ca="1">monthly!G34</f>
        <v>1926</v>
      </c>
      <c r="H39" s="10">
        <f>'2008-3'!$D$66</f>
        <v>1693</v>
      </c>
      <c r="I39" s="10">
        <f>'2009-3'!$D$66</f>
        <v>1908</v>
      </c>
      <c r="J39" s="10">
        <f>'2010-3'!$D$66</f>
        <v>1823</v>
      </c>
      <c r="K39" s="10">
        <f>'2011-3'!$D$66</f>
        <v>1383</v>
      </c>
      <c r="L39" s="10">
        <f>'2012-3'!$D$66</f>
        <v>1473</v>
      </c>
      <c r="M39" s="10"/>
      <c r="N39" s="101"/>
      <c r="O39" s="101"/>
      <c r="P39" s="101"/>
      <c r="Q39" s="101"/>
      <c r="R39" s="101"/>
      <c r="S39" s="101"/>
      <c r="T39" s="101"/>
      <c r="U39" s="101"/>
      <c r="V39" s="101"/>
    </row>
    <row r="40" spans="1:22" s="3" customFormat="1">
      <c r="A40" s="6" t="s">
        <v>97</v>
      </c>
      <c r="B40" s="101">
        <f t="shared" ref="B40:E40" ca="1" si="42">SUM(B37:B39)</f>
        <v>6929</v>
      </c>
      <c r="C40" s="101">
        <f t="shared" ca="1" si="42"/>
        <v>6965</v>
      </c>
      <c r="D40" s="101">
        <f t="shared" ca="1" si="42"/>
        <v>7046</v>
      </c>
      <c r="E40" s="101">
        <f t="shared" ca="1" si="42"/>
        <v>6710</v>
      </c>
      <c r="F40" s="101">
        <f t="shared" ref="F40:H40" ca="1" si="43">SUM(F37:F39)</f>
        <v>6754</v>
      </c>
      <c r="G40" s="101">
        <f t="shared" ca="1" si="43"/>
        <v>5792</v>
      </c>
      <c r="H40" s="101">
        <f t="shared" si="43"/>
        <v>5595</v>
      </c>
      <c r="I40" s="101">
        <f t="shared" ref="I40:L40" si="44">SUM(I37:I39)</f>
        <v>5383</v>
      </c>
      <c r="J40" s="101">
        <f t="shared" si="44"/>
        <v>5078</v>
      </c>
      <c r="K40" s="101">
        <f t="shared" si="44"/>
        <v>4743</v>
      </c>
      <c r="L40" s="101">
        <f t="shared" si="44"/>
        <v>4833</v>
      </c>
      <c r="M40" s="101"/>
      <c r="N40" s="104"/>
      <c r="O40" s="104"/>
      <c r="P40" s="104"/>
      <c r="Q40" s="104"/>
      <c r="R40" s="104"/>
      <c r="S40" s="104"/>
      <c r="T40" s="104"/>
      <c r="U40" s="104"/>
      <c r="V40" s="104"/>
    </row>
    <row r="41" spans="1:22" s="3" customFormat="1">
      <c r="A41" s="6"/>
      <c r="B41" s="6"/>
      <c r="C41" s="6"/>
      <c r="D41" s="6"/>
      <c r="E41" s="6"/>
      <c r="F41" s="6"/>
      <c r="G41" s="6"/>
      <c r="H41" s="6"/>
      <c r="I41" s="6"/>
      <c r="J41" s="6"/>
      <c r="K41" s="101"/>
      <c r="L41" s="101"/>
      <c r="M41" s="101"/>
      <c r="N41" s="104"/>
      <c r="O41" s="104"/>
      <c r="P41" s="104"/>
      <c r="Q41" s="104"/>
      <c r="R41" s="104"/>
      <c r="S41" s="104"/>
      <c r="T41" s="104"/>
      <c r="U41" s="104"/>
      <c r="V41" s="104"/>
    </row>
    <row r="42" spans="1:22" s="3" customFormat="1">
      <c r="A42" s="8" t="s">
        <v>98</v>
      </c>
      <c r="B42" s="8"/>
      <c r="C42" s="8"/>
      <c r="D42" s="8"/>
      <c r="E42" s="8"/>
      <c r="F42" s="6"/>
      <c r="G42" s="6"/>
      <c r="H42" s="6"/>
      <c r="I42" s="6"/>
      <c r="J42" s="6"/>
      <c r="K42" s="101"/>
      <c r="L42" s="101"/>
      <c r="M42" s="101"/>
      <c r="N42" s="104"/>
      <c r="O42" s="104"/>
      <c r="P42" s="104"/>
      <c r="Q42" s="104"/>
      <c r="R42" s="104"/>
      <c r="S42" s="104"/>
      <c r="T42" s="104"/>
      <c r="U42" s="104"/>
      <c r="V42" s="104"/>
    </row>
    <row r="43" spans="1:22" s="105" customFormat="1">
      <c r="A43" s="100">
        <f>A37</f>
        <v>0</v>
      </c>
      <c r="B43" s="100"/>
      <c r="C43" s="100"/>
      <c r="D43" s="100"/>
      <c r="E43" s="100"/>
      <c r="F43" s="10">
        <f>'2007-1'!$D$75</f>
        <v>0</v>
      </c>
      <c r="G43" s="10">
        <f>'2008-1'!$D$75</f>
        <v>0</v>
      </c>
      <c r="H43" s="10">
        <f>'2008-1'!$D$75</f>
        <v>0</v>
      </c>
      <c r="I43" s="10">
        <f>'2009-1'!$D$75</f>
        <v>0</v>
      </c>
      <c r="J43" s="10">
        <f>'2010-1'!$D$75</f>
        <v>0</v>
      </c>
      <c r="K43" s="12">
        <f>'2011-1'!$D$75</f>
        <v>0</v>
      </c>
      <c r="L43" s="10">
        <f>'2012-1'!$D$75</f>
        <v>0</v>
      </c>
      <c r="M43" s="12"/>
      <c r="N43" s="102"/>
      <c r="O43" s="102"/>
      <c r="P43" s="102"/>
      <c r="Q43" s="102"/>
      <c r="R43" s="102"/>
      <c r="S43" s="102"/>
      <c r="T43" s="102"/>
      <c r="U43" s="102"/>
      <c r="V43" s="103"/>
    </row>
    <row r="44" spans="1:22" s="3" customFormat="1">
      <c r="A44" s="100" t="str">
        <f t="shared" ref="A44:A45" si="45">A38</f>
        <v>Lollypop Farm</v>
      </c>
      <c r="B44" s="100"/>
      <c r="C44" s="100"/>
      <c r="D44" s="100"/>
      <c r="E44" s="100"/>
      <c r="F44" s="10">
        <f>'2007-2'!$D$75</f>
        <v>0</v>
      </c>
      <c r="G44" s="10">
        <f>'2008-2'!$D$75</f>
        <v>0</v>
      </c>
      <c r="H44" s="10">
        <f>'2008-2'!$D$75</f>
        <v>0</v>
      </c>
      <c r="I44" s="10">
        <f>'2009-2'!$D$75</f>
        <v>0</v>
      </c>
      <c r="J44" s="10">
        <f>'2010-2'!$D$75</f>
        <v>0</v>
      </c>
      <c r="K44" s="10">
        <f>'2011-2'!$D$75</f>
        <v>0</v>
      </c>
      <c r="L44" s="324">
        <f>K44</f>
        <v>0</v>
      </c>
      <c r="M44" s="10"/>
      <c r="N44" s="104"/>
      <c r="O44" s="104"/>
      <c r="P44" s="104"/>
      <c r="Q44" s="104"/>
      <c r="R44" s="104"/>
      <c r="S44" s="104"/>
      <c r="T44" s="104"/>
      <c r="U44" s="104"/>
      <c r="V44" s="104"/>
    </row>
    <row r="45" spans="1:22" s="3" customFormat="1">
      <c r="A45" s="100" t="str">
        <f t="shared" si="45"/>
        <v>Rochester Animal Services</v>
      </c>
      <c r="B45" s="165">
        <f ca="1">monthly!B35</f>
        <v>0</v>
      </c>
      <c r="C45" s="165">
        <f ca="1">monthly!C35</f>
        <v>0</v>
      </c>
      <c r="D45" s="165">
        <f ca="1">monthly!D35</f>
        <v>105</v>
      </c>
      <c r="E45" s="165">
        <f ca="1">monthly!E35</f>
        <v>679</v>
      </c>
      <c r="F45" s="165">
        <f ca="1">monthly!F35</f>
        <v>1185</v>
      </c>
      <c r="G45" s="165">
        <f ca="1">monthly!G35</f>
        <v>1130</v>
      </c>
      <c r="H45" s="10">
        <f>'2008-3'!$D$75</f>
        <v>520</v>
      </c>
      <c r="I45" s="10">
        <f>'2009-3'!$D$75</f>
        <v>0</v>
      </c>
      <c r="J45" s="10">
        <f>'2010-3'!$D$75</f>
        <v>381</v>
      </c>
      <c r="K45" s="10">
        <f>'2011-3'!$D$75</f>
        <v>1291</v>
      </c>
      <c r="L45" s="10">
        <f>'2012-3'!$D$75</f>
        <v>1524</v>
      </c>
      <c r="M45" s="10"/>
      <c r="N45" s="101"/>
      <c r="O45" s="101"/>
      <c r="P45" s="101"/>
      <c r="Q45" s="101"/>
      <c r="R45" s="101"/>
      <c r="S45" s="101"/>
      <c r="T45" s="101"/>
      <c r="U45" s="101"/>
      <c r="V45" s="101"/>
    </row>
    <row r="46" spans="1:22" s="3" customFormat="1">
      <c r="A46" s="6" t="s">
        <v>97</v>
      </c>
      <c r="B46" s="101">
        <f t="shared" ref="B46:E46" ca="1" si="46">SUM(B43:B45)</f>
        <v>0</v>
      </c>
      <c r="C46" s="101">
        <f t="shared" ca="1" si="46"/>
        <v>0</v>
      </c>
      <c r="D46" s="101">
        <f t="shared" ca="1" si="46"/>
        <v>105</v>
      </c>
      <c r="E46" s="101">
        <f t="shared" ca="1" si="46"/>
        <v>679</v>
      </c>
      <c r="F46" s="101">
        <f t="shared" ref="F46:H46" ca="1" si="47">SUM(F43:F45)</f>
        <v>1185</v>
      </c>
      <c r="G46" s="101">
        <f t="shared" ca="1" si="47"/>
        <v>1130</v>
      </c>
      <c r="H46" s="101">
        <f t="shared" si="47"/>
        <v>520</v>
      </c>
      <c r="I46" s="101">
        <f t="shared" ref="I46:L46" si="48">SUM(I43:I45)</f>
        <v>0</v>
      </c>
      <c r="J46" s="101">
        <f t="shared" si="48"/>
        <v>381</v>
      </c>
      <c r="K46" s="101">
        <f t="shared" si="48"/>
        <v>1291</v>
      </c>
      <c r="L46" s="101">
        <f t="shared" si="48"/>
        <v>1524</v>
      </c>
      <c r="M46" s="101"/>
      <c r="N46" s="104"/>
      <c r="O46" s="104"/>
      <c r="P46" s="104"/>
      <c r="Q46" s="104"/>
      <c r="R46" s="104"/>
      <c r="S46" s="104"/>
      <c r="T46" s="104"/>
      <c r="U46" s="104"/>
      <c r="V46" s="104"/>
    </row>
    <row r="47" spans="1:22" s="3" customFormat="1">
      <c r="A47" s="100"/>
      <c r="B47" s="10">
        <f>B$2</f>
        <v>2002</v>
      </c>
      <c r="C47" s="10">
        <f t="shared" ref="C47:L47" si="49">C$2</f>
        <v>2003</v>
      </c>
      <c r="D47" s="10">
        <f t="shared" si="49"/>
        <v>2004</v>
      </c>
      <c r="E47" s="10">
        <f t="shared" si="49"/>
        <v>2005</v>
      </c>
      <c r="F47" s="10">
        <f t="shared" si="49"/>
        <v>2006</v>
      </c>
      <c r="G47" s="10">
        <f t="shared" si="49"/>
        <v>2007</v>
      </c>
      <c r="H47" s="10">
        <f t="shared" si="49"/>
        <v>2008</v>
      </c>
      <c r="I47" s="10">
        <f t="shared" si="49"/>
        <v>2009</v>
      </c>
      <c r="J47" s="10">
        <f t="shared" si="49"/>
        <v>2010</v>
      </c>
      <c r="K47" s="10">
        <f t="shared" si="49"/>
        <v>2011</v>
      </c>
      <c r="L47" s="10">
        <f t="shared" si="49"/>
        <v>2012</v>
      </c>
      <c r="M47" s="10"/>
      <c r="N47" s="102"/>
      <c r="O47" s="102"/>
      <c r="P47" s="102"/>
      <c r="Q47" s="102"/>
      <c r="R47" s="102"/>
      <c r="S47" s="102"/>
      <c r="T47" s="102"/>
      <c r="U47" s="102"/>
      <c r="V47" s="102"/>
    </row>
    <row r="48" spans="1:22" s="3" customFormat="1">
      <c r="A48" s="100" t="s">
        <v>79</v>
      </c>
      <c r="B48" s="100"/>
      <c r="C48" s="100"/>
      <c r="D48" s="100"/>
      <c r="E48" s="100"/>
      <c r="F48" s="101"/>
      <c r="G48" s="101"/>
      <c r="H48" s="101"/>
      <c r="I48" s="101"/>
      <c r="J48" s="101"/>
      <c r="K48" s="3" t="s">
        <v>79</v>
      </c>
      <c r="L48" s="101"/>
      <c r="M48" s="101"/>
      <c r="N48" s="102"/>
      <c r="O48" s="102"/>
      <c r="P48" s="102"/>
      <c r="Q48" s="102"/>
      <c r="R48" s="102"/>
      <c r="S48" s="102"/>
      <c r="T48" s="102"/>
      <c r="U48" s="102"/>
      <c r="V48" s="102"/>
    </row>
    <row r="49" spans="1:22" s="3" customFormat="1">
      <c r="A49" s="100">
        <f>A37</f>
        <v>0</v>
      </c>
      <c r="B49" s="100"/>
      <c r="C49" s="100"/>
      <c r="D49" s="100"/>
      <c r="E49" s="100"/>
      <c r="F49" s="10">
        <f>'2006-1'!$C$33</f>
        <v>0</v>
      </c>
      <c r="G49" s="10">
        <f>'2007-1'!$C$33</f>
        <v>0</v>
      </c>
      <c r="H49" s="10">
        <f>'2008-1'!$C$33</f>
        <v>0</v>
      </c>
      <c r="I49" s="10">
        <f>'2009-1'!$C$33</f>
        <v>0</v>
      </c>
      <c r="J49" s="10">
        <f>'2010-1'!$C$33</f>
        <v>0</v>
      </c>
      <c r="K49" s="10">
        <f>'2011-1'!$C$33</f>
        <v>0</v>
      </c>
      <c r="L49" s="10">
        <f>'2012-1'!$C$33</f>
        <v>0</v>
      </c>
      <c r="M49" s="10"/>
      <c r="N49" s="104"/>
      <c r="O49" s="104"/>
      <c r="P49" s="104"/>
      <c r="Q49" s="104"/>
      <c r="R49" s="104"/>
      <c r="S49" s="104"/>
      <c r="T49" s="104"/>
      <c r="U49" s="102"/>
      <c r="V49" s="103"/>
    </row>
    <row r="50" spans="1:22" s="3" customFormat="1">
      <c r="A50" s="100" t="str">
        <f t="shared" ref="A50:A51" si="50">A38</f>
        <v>Lollypop Farm</v>
      </c>
      <c r="B50" s="325">
        <f>C50</f>
        <v>3698</v>
      </c>
      <c r="C50" s="325">
        <f>D50</f>
        <v>3698</v>
      </c>
      <c r="D50" s="325">
        <f>E50</f>
        <v>3698</v>
      </c>
      <c r="E50" s="325">
        <f>F50</f>
        <v>3698</v>
      </c>
      <c r="F50" s="10">
        <f>'2006-2'!$C$33</f>
        <v>3698</v>
      </c>
      <c r="G50" s="10">
        <f>'2007-2'!$C$33</f>
        <v>3486</v>
      </c>
      <c r="H50" s="10">
        <f>'2008-2'!$C$33</f>
        <v>3746</v>
      </c>
      <c r="I50" s="10">
        <f>'2009-2'!$C$33</f>
        <v>3137</v>
      </c>
      <c r="J50" s="10">
        <f>'2010-2'!$C$33</f>
        <v>3018</v>
      </c>
      <c r="K50" s="10">
        <f>'2011-2'!$C$33</f>
        <v>3104</v>
      </c>
      <c r="L50" s="324">
        <f>K50</f>
        <v>3104</v>
      </c>
      <c r="M50" s="10"/>
      <c r="N50" s="104"/>
      <c r="O50" s="104"/>
      <c r="P50" s="104"/>
      <c r="Q50" s="104"/>
      <c r="R50" s="104"/>
      <c r="S50" s="104"/>
      <c r="T50" s="104"/>
      <c r="U50" s="104"/>
      <c r="V50" s="104"/>
    </row>
    <row r="51" spans="1:22" s="3" customFormat="1">
      <c r="A51" s="100" t="str">
        <f t="shared" si="50"/>
        <v>Rochester Animal Services</v>
      </c>
      <c r="B51" s="165">
        <f ca="1">monthly!B36</f>
        <v>3286</v>
      </c>
      <c r="C51" s="165">
        <f ca="1">monthly!C36</f>
        <v>3149</v>
      </c>
      <c r="D51" s="165">
        <f ca="1">monthly!D36</f>
        <v>3106</v>
      </c>
      <c r="E51" s="165">
        <f ca="1">monthly!E36</f>
        <v>2794</v>
      </c>
      <c r="F51" s="165">
        <f ca="1">monthly!F36</f>
        <v>2635</v>
      </c>
      <c r="G51" s="165">
        <f ca="1">monthly!G36</f>
        <v>2923</v>
      </c>
      <c r="H51" s="10">
        <f>'2008-3'!$C$33</f>
        <v>2366</v>
      </c>
      <c r="I51" s="10">
        <f>'2009-3'!$C$33</f>
        <v>1762</v>
      </c>
      <c r="J51" s="10">
        <f>'2010-3'!$C$33</f>
        <v>1867</v>
      </c>
      <c r="K51" s="10">
        <f>'2011-3'!$C$33</f>
        <v>2360</v>
      </c>
      <c r="L51" s="10">
        <f>'2012-3'!$C$33</f>
        <v>3166</v>
      </c>
      <c r="M51" s="10"/>
      <c r="N51" s="104"/>
      <c r="O51" s="104"/>
      <c r="P51" s="104"/>
      <c r="Q51" s="104"/>
      <c r="R51" s="104"/>
      <c r="S51" s="104"/>
      <c r="T51" s="104"/>
      <c r="U51" s="104"/>
      <c r="V51" s="104"/>
    </row>
    <row r="52" spans="1:22" s="3" customFormat="1">
      <c r="A52" s="6" t="s">
        <v>97</v>
      </c>
      <c r="B52" s="101">
        <f t="shared" ref="B52:E52" ca="1" si="51">SUM(B49:B51)</f>
        <v>6984</v>
      </c>
      <c r="C52" s="101">
        <f t="shared" ca="1" si="51"/>
        <v>6847</v>
      </c>
      <c r="D52" s="101">
        <f t="shared" ca="1" si="51"/>
        <v>6804</v>
      </c>
      <c r="E52" s="101">
        <f t="shared" ca="1" si="51"/>
        <v>6492</v>
      </c>
      <c r="F52" s="101">
        <f t="shared" ref="F52:I52" ca="1" si="52">SUM(F49:F51)</f>
        <v>6333</v>
      </c>
      <c r="G52" s="101">
        <f t="shared" ca="1" si="52"/>
        <v>6409</v>
      </c>
      <c r="H52" s="101">
        <f t="shared" si="52"/>
        <v>6112</v>
      </c>
      <c r="I52" s="101">
        <f t="shared" si="52"/>
        <v>4899</v>
      </c>
      <c r="J52" s="101">
        <f t="shared" ref="J52" si="53">SUM(J49:J51)</f>
        <v>4885</v>
      </c>
      <c r="K52" s="101">
        <f>SUM(K49:K51)</f>
        <v>5464</v>
      </c>
      <c r="L52" s="101">
        <f>SUM(L49:L51)</f>
        <v>6270</v>
      </c>
      <c r="M52" s="101"/>
      <c r="N52" s="104"/>
      <c r="O52" s="104"/>
      <c r="P52" s="104"/>
      <c r="Q52" s="104"/>
      <c r="R52" s="104"/>
      <c r="S52" s="104"/>
      <c r="T52" s="104"/>
      <c r="U52" s="104"/>
      <c r="V52" s="104"/>
    </row>
    <row r="53" spans="1:22" s="3" customFormat="1">
      <c r="A53" s="8" t="s">
        <v>80</v>
      </c>
      <c r="B53" s="8"/>
      <c r="C53" s="8"/>
      <c r="D53" s="8"/>
      <c r="E53" s="8"/>
      <c r="F53" s="13"/>
      <c r="G53" s="13"/>
      <c r="H53" s="13"/>
      <c r="I53" s="13"/>
      <c r="J53" s="13"/>
      <c r="K53" s="106" t="s">
        <v>80</v>
      </c>
      <c r="L53" s="107"/>
      <c r="M53" s="107"/>
      <c r="N53" s="102"/>
      <c r="O53" s="102"/>
      <c r="P53" s="102"/>
      <c r="Q53" s="102"/>
      <c r="R53" s="102"/>
      <c r="S53" s="102"/>
      <c r="T53" s="102"/>
      <c r="U53" s="108"/>
      <c r="V53" s="108"/>
    </row>
    <row r="54" spans="1:22" s="3" customFormat="1">
      <c r="A54" s="100">
        <f>A49</f>
        <v>0</v>
      </c>
      <c r="B54" s="100"/>
      <c r="C54" s="100"/>
      <c r="D54" s="100"/>
      <c r="E54" s="100"/>
      <c r="F54" s="10">
        <f>'2006-1'!$C$66</f>
        <v>0</v>
      </c>
      <c r="G54" s="10">
        <f>'2007-1'!$C$66</f>
        <v>0</v>
      </c>
      <c r="H54" s="10">
        <f>'2008-1'!$C$66</f>
        <v>0</v>
      </c>
      <c r="I54" s="10">
        <f>'2009-1'!$C$66</f>
        <v>0</v>
      </c>
      <c r="J54" s="10">
        <f>'2010-1'!$C$66</f>
        <v>0</v>
      </c>
      <c r="K54" s="12">
        <f>'2011-1'!$C$66</f>
        <v>0</v>
      </c>
      <c r="L54" s="12">
        <f>'2012-1'!$C$66</f>
        <v>0</v>
      </c>
      <c r="M54" s="12"/>
      <c r="N54" s="102"/>
      <c r="O54" s="102"/>
      <c r="P54" s="102"/>
      <c r="Q54" s="102"/>
      <c r="R54" s="102"/>
      <c r="S54" s="102"/>
      <c r="T54" s="102"/>
      <c r="U54" s="102"/>
      <c r="V54" s="103"/>
    </row>
    <row r="55" spans="1:22" s="3" customFormat="1">
      <c r="A55" s="100" t="str">
        <f t="shared" ref="A55:A56" si="54">A50</f>
        <v>Lollypop Farm</v>
      </c>
      <c r="B55" s="325">
        <f>C55</f>
        <v>1520</v>
      </c>
      <c r="C55" s="325">
        <f>D55</f>
        <v>1520</v>
      </c>
      <c r="D55" s="325">
        <f>E55</f>
        <v>1520</v>
      </c>
      <c r="E55" s="325">
        <f>F55</f>
        <v>1520</v>
      </c>
      <c r="F55" s="10">
        <f>'2006-2'!$C$66</f>
        <v>1520</v>
      </c>
      <c r="G55" s="10">
        <f>'2007-2'!$C$66</f>
        <v>1371</v>
      </c>
      <c r="H55" s="10">
        <f>'2008-2'!$C$66</f>
        <v>1347</v>
      </c>
      <c r="I55" s="10">
        <f>'2009-2'!$C$66</f>
        <v>1127</v>
      </c>
      <c r="J55" s="10">
        <f>'2010-2'!$C$66</f>
        <v>1057</v>
      </c>
      <c r="K55" s="10">
        <f>'2011-2'!$C$66</f>
        <v>1196</v>
      </c>
      <c r="L55" s="324">
        <f>K55</f>
        <v>1196</v>
      </c>
      <c r="M55" s="10"/>
      <c r="N55" s="104"/>
      <c r="O55" s="104"/>
      <c r="P55" s="104"/>
      <c r="Q55" s="104"/>
      <c r="R55" s="104"/>
      <c r="S55" s="104"/>
      <c r="T55" s="104"/>
      <c r="U55" s="104"/>
      <c r="V55" s="104"/>
    </row>
    <row r="56" spans="1:22" s="3" customFormat="1">
      <c r="A56" s="100" t="str">
        <f t="shared" si="54"/>
        <v>Rochester Animal Services</v>
      </c>
      <c r="B56" s="165">
        <f ca="1">monthly!B37</f>
        <v>1572</v>
      </c>
      <c r="C56" s="165">
        <f ca="1">monthly!C37</f>
        <v>1463</v>
      </c>
      <c r="D56" s="165">
        <f ca="1">monthly!D37</f>
        <v>1359</v>
      </c>
      <c r="E56" s="165">
        <f ca="1">monthly!E37</f>
        <v>1294</v>
      </c>
      <c r="F56" s="165">
        <f ca="1">monthly!F37</f>
        <v>1248</v>
      </c>
      <c r="G56" s="165">
        <f ca="1">monthly!G37</f>
        <v>1534</v>
      </c>
      <c r="H56" s="10">
        <f>'2008-3'!$C$66</f>
        <v>1007</v>
      </c>
      <c r="I56" s="10">
        <f>'2009-3'!$C$66</f>
        <v>728</v>
      </c>
      <c r="J56" s="10">
        <f>'2010-3'!$C$66</f>
        <v>719</v>
      </c>
      <c r="K56" s="10">
        <f>'2011-3'!$C$66</f>
        <v>1050</v>
      </c>
      <c r="L56" s="10">
        <f>'2012-3'!$C$66</f>
        <v>1641</v>
      </c>
      <c r="M56" s="10"/>
      <c r="N56" s="101"/>
      <c r="O56" s="101"/>
      <c r="P56" s="101"/>
      <c r="Q56" s="101"/>
      <c r="R56" s="101"/>
      <c r="S56" s="101"/>
      <c r="T56" s="101"/>
      <c r="U56" s="101"/>
      <c r="V56" s="101"/>
    </row>
    <row r="57" spans="1:22" s="3" customFormat="1">
      <c r="A57" s="6" t="s">
        <v>97</v>
      </c>
      <c r="B57" s="101">
        <f t="shared" ref="B57:E57" ca="1" si="55">SUM(B54:B56)</f>
        <v>3092</v>
      </c>
      <c r="C57" s="101">
        <f t="shared" ca="1" si="55"/>
        <v>2983</v>
      </c>
      <c r="D57" s="101">
        <f t="shared" ca="1" si="55"/>
        <v>2879</v>
      </c>
      <c r="E57" s="101">
        <f t="shared" ca="1" si="55"/>
        <v>2814</v>
      </c>
      <c r="F57" s="101">
        <f t="shared" ref="F57:H57" ca="1" si="56">SUM(F54:F56)</f>
        <v>2768</v>
      </c>
      <c r="G57" s="101">
        <f t="shared" ca="1" si="56"/>
        <v>2905</v>
      </c>
      <c r="H57" s="101">
        <f t="shared" si="56"/>
        <v>2354</v>
      </c>
      <c r="I57" s="101">
        <f t="shared" ref="I57:L57" si="57">SUM(I54:I56)</f>
        <v>1855</v>
      </c>
      <c r="J57" s="101">
        <f t="shared" si="57"/>
        <v>1776</v>
      </c>
      <c r="K57" s="101">
        <f t="shared" si="57"/>
        <v>2246</v>
      </c>
      <c r="L57" s="101">
        <f t="shared" si="57"/>
        <v>2837</v>
      </c>
      <c r="M57" s="101"/>
      <c r="N57" s="104"/>
      <c r="O57" s="104"/>
      <c r="P57" s="104"/>
      <c r="Q57" s="104"/>
      <c r="R57" s="104"/>
      <c r="S57" s="104"/>
      <c r="T57" s="104"/>
      <c r="U57" s="104"/>
      <c r="V57" s="104"/>
    </row>
    <row r="58" spans="1:22" s="3" customFormat="1">
      <c r="A58" s="13" t="s">
        <v>99</v>
      </c>
      <c r="B58" s="13"/>
      <c r="C58" s="13"/>
      <c r="D58" s="13"/>
      <c r="E58" s="13"/>
      <c r="F58" s="100"/>
      <c r="G58" s="100"/>
      <c r="H58" s="100"/>
      <c r="I58" s="100"/>
      <c r="J58" s="100"/>
      <c r="K58" s="100"/>
      <c r="L58" s="100"/>
      <c r="M58" s="100"/>
      <c r="N58" s="100"/>
      <c r="O58" s="100"/>
      <c r="P58" s="100"/>
      <c r="Q58" s="100"/>
      <c r="R58" s="100"/>
      <c r="S58" s="100"/>
      <c r="T58" s="100"/>
      <c r="U58" s="100"/>
    </row>
    <row r="59" spans="1:22" s="3" customFormat="1">
      <c r="A59" s="100">
        <f>A54</f>
        <v>0</v>
      </c>
      <c r="B59" s="100"/>
      <c r="C59" s="100"/>
      <c r="D59" s="100"/>
      <c r="E59" s="100"/>
      <c r="F59" s="10">
        <f>'2009-1'!$C$75</f>
        <v>0</v>
      </c>
      <c r="G59" s="10">
        <f>'2009-1'!$C$75</f>
        <v>0</v>
      </c>
      <c r="H59" s="10">
        <f>'2006-1'!$C$75</f>
        <v>0</v>
      </c>
      <c r="I59" s="10">
        <f>'2009-1'!$C$75</f>
        <v>0</v>
      </c>
      <c r="J59" s="10">
        <f>'2010-1'!$C$75</f>
        <v>0</v>
      </c>
      <c r="K59" s="12">
        <f>'2011-1'!$C$75</f>
        <v>0</v>
      </c>
      <c r="L59" s="10">
        <f>'2012-1'!$C$75</f>
        <v>0</v>
      </c>
      <c r="M59" s="12"/>
      <c r="N59" s="102"/>
      <c r="O59" s="102"/>
      <c r="P59" s="102"/>
      <c r="Q59" s="102"/>
      <c r="R59" s="102"/>
      <c r="S59" s="102"/>
      <c r="T59" s="102"/>
      <c r="U59" s="102"/>
      <c r="V59" s="103"/>
    </row>
    <row r="60" spans="1:22" s="3" customFormat="1">
      <c r="A60" s="100" t="str">
        <f t="shared" ref="A60:A61" si="58">A55</f>
        <v>Lollypop Farm</v>
      </c>
      <c r="B60" s="100"/>
      <c r="C60" s="100"/>
      <c r="D60" s="100"/>
      <c r="E60" s="100"/>
      <c r="F60" s="10">
        <f>'2009-2'!$C$75</f>
        <v>0</v>
      </c>
      <c r="G60" s="10">
        <f>'2009-2'!$C$75</f>
        <v>0</v>
      </c>
      <c r="H60" s="10">
        <f>'2008-2'!$C$75</f>
        <v>0</v>
      </c>
      <c r="I60" s="10">
        <f>'2009-2'!$C$75</f>
        <v>0</v>
      </c>
      <c r="J60" s="10">
        <f>'2010-2'!$C$75</f>
        <v>0</v>
      </c>
      <c r="K60" s="10">
        <f>'2011-2'!$C$75</f>
        <v>0</v>
      </c>
      <c r="L60" s="10">
        <f>'2012-2'!$C$75</f>
        <v>0</v>
      </c>
      <c r="M60" s="10"/>
      <c r="N60" s="104"/>
      <c r="O60" s="104"/>
      <c r="P60" s="104"/>
      <c r="Q60" s="104"/>
      <c r="R60" s="104"/>
      <c r="S60" s="104"/>
      <c r="T60" s="104"/>
      <c r="U60" s="104"/>
      <c r="V60" s="104"/>
    </row>
    <row r="61" spans="1:22" s="3" customFormat="1">
      <c r="A61" s="100" t="str">
        <f t="shared" si="58"/>
        <v>Rochester Animal Services</v>
      </c>
      <c r="B61" s="165">
        <f ca="1">monthly!B39</f>
        <v>0</v>
      </c>
      <c r="C61" s="165">
        <f ca="1">monthly!C39</f>
        <v>0</v>
      </c>
      <c r="D61" s="165">
        <f ca="1">monthly!D39</f>
        <v>133</v>
      </c>
      <c r="E61" s="165">
        <f ca="1">monthly!E39</f>
        <v>549</v>
      </c>
      <c r="F61" s="165">
        <f ca="1">monthly!F39</f>
        <v>611</v>
      </c>
      <c r="G61" s="165">
        <f ca="1">monthly!G39</f>
        <v>744</v>
      </c>
      <c r="H61" s="10">
        <f>'2008-3'!$C$75</f>
        <v>385</v>
      </c>
      <c r="I61" s="10">
        <f>'2009-3'!$C$75</f>
        <v>0</v>
      </c>
      <c r="J61" s="10">
        <f>'2010-3'!$C$75</f>
        <v>300</v>
      </c>
      <c r="K61" s="10">
        <f>'2011-3'!$C$75</f>
        <v>750</v>
      </c>
      <c r="L61" s="10">
        <f>'2012-3'!$C$75</f>
        <v>1000</v>
      </c>
      <c r="M61" s="10"/>
      <c r="N61" s="101"/>
      <c r="O61" s="101"/>
      <c r="P61" s="101"/>
      <c r="Q61" s="101"/>
      <c r="R61" s="101"/>
      <c r="S61" s="101"/>
      <c r="T61" s="101"/>
      <c r="U61" s="101"/>
      <c r="V61" s="101"/>
    </row>
    <row r="62" spans="1:22" s="3" customFormat="1">
      <c r="A62" s="6" t="s">
        <v>97</v>
      </c>
      <c r="B62" s="101">
        <f t="shared" ref="B62:E62" ca="1" si="59">SUM(B59:B61)</f>
        <v>0</v>
      </c>
      <c r="C62" s="101">
        <f t="shared" ca="1" si="59"/>
        <v>0</v>
      </c>
      <c r="D62" s="101">
        <f t="shared" ca="1" si="59"/>
        <v>133</v>
      </c>
      <c r="E62" s="101">
        <f t="shared" ca="1" si="59"/>
        <v>549</v>
      </c>
      <c r="F62" s="101">
        <f t="shared" ref="F62:H62" ca="1" si="60">SUM(F59:F61)</f>
        <v>611</v>
      </c>
      <c r="G62" s="101">
        <f t="shared" ca="1" si="60"/>
        <v>744</v>
      </c>
      <c r="H62" s="101">
        <f t="shared" si="60"/>
        <v>385</v>
      </c>
      <c r="I62" s="101">
        <f t="shared" ref="I62:L62" si="61">SUM(I59:I61)</f>
        <v>0</v>
      </c>
      <c r="J62" s="101">
        <f t="shared" si="61"/>
        <v>300</v>
      </c>
      <c r="K62" s="101">
        <f t="shared" si="61"/>
        <v>750</v>
      </c>
      <c r="L62" s="101">
        <f t="shared" si="61"/>
        <v>1000</v>
      </c>
      <c r="M62" s="101"/>
      <c r="N62" s="104"/>
      <c r="O62" s="104"/>
      <c r="P62" s="104"/>
      <c r="Q62" s="104"/>
      <c r="R62" s="104"/>
      <c r="S62" s="104"/>
      <c r="T62" s="104"/>
      <c r="U62" s="104"/>
      <c r="V62" s="104"/>
    </row>
    <row r="63" spans="1:22" s="3" customFormat="1">
      <c r="A63" s="13" t="s">
        <v>168</v>
      </c>
      <c r="B63" s="13"/>
      <c r="C63" s="13"/>
      <c r="D63" s="13"/>
      <c r="E63" s="13"/>
      <c r="F63" s="100"/>
      <c r="G63" s="100"/>
      <c r="H63" s="100"/>
      <c r="I63" s="100"/>
      <c r="J63" s="100"/>
      <c r="K63" s="100"/>
      <c r="L63" s="100"/>
      <c r="M63" s="100"/>
      <c r="N63" s="100"/>
      <c r="O63" s="100"/>
      <c r="P63" s="100"/>
      <c r="Q63" s="100"/>
      <c r="R63" s="100"/>
      <c r="S63" s="100"/>
      <c r="T63" s="100"/>
      <c r="U63" s="100"/>
    </row>
    <row r="64" spans="1:22" s="3" customFormat="1">
      <c r="A64" s="100">
        <f>A59</f>
        <v>0</v>
      </c>
      <c r="B64" s="100"/>
      <c r="C64" s="100"/>
      <c r="D64" s="100"/>
      <c r="E64" s="100"/>
      <c r="F64" s="10"/>
      <c r="G64" s="10"/>
      <c r="H64" s="12">
        <f>'2008-1'!$C$59</f>
        <v>0</v>
      </c>
      <c r="I64" s="12">
        <f>'2009-1'!$C$59</f>
        <v>0</v>
      </c>
      <c r="J64" s="12">
        <f>'2010-1'!$C$59</f>
        <v>0</v>
      </c>
      <c r="K64" s="12"/>
      <c r="L64" s="12"/>
      <c r="M64" s="12"/>
      <c r="N64" s="102"/>
      <c r="O64" s="102"/>
      <c r="P64" s="102"/>
      <c r="Q64" s="102"/>
      <c r="R64" s="102"/>
      <c r="S64" s="102"/>
      <c r="T64" s="102"/>
      <c r="U64" s="102"/>
      <c r="V64" s="103"/>
    </row>
    <row r="65" spans="1:22" s="3" customFormat="1">
      <c r="A65" s="100" t="str">
        <f t="shared" ref="A65:A66" si="62">A60</f>
        <v>Lollypop Farm</v>
      </c>
      <c r="B65" s="325">
        <f>C65</f>
        <v>258</v>
      </c>
      <c r="C65" s="325">
        <f>D65</f>
        <v>258</v>
      </c>
      <c r="D65" s="325">
        <f>E65</f>
        <v>258</v>
      </c>
      <c r="E65" s="325">
        <f>F65</f>
        <v>258</v>
      </c>
      <c r="F65" s="12">
        <f>'2006-2'!$C$59</f>
        <v>258</v>
      </c>
      <c r="G65" s="12">
        <f>'2007-2'!$C$59</f>
        <v>210</v>
      </c>
      <c r="H65" s="12">
        <f>'2008-2'!$C$59</f>
        <v>232</v>
      </c>
      <c r="I65" s="12">
        <f>'2009-2'!$C$59</f>
        <v>205</v>
      </c>
      <c r="J65" s="12">
        <f>'2010-2'!$C$59</f>
        <v>151</v>
      </c>
      <c r="K65" s="12">
        <f>'2011-2'!$C$59</f>
        <v>185</v>
      </c>
      <c r="L65" s="324">
        <f>K65</f>
        <v>185</v>
      </c>
      <c r="M65" s="12"/>
      <c r="N65" s="104"/>
      <c r="O65" s="104"/>
      <c r="P65" s="104"/>
      <c r="Q65" s="104"/>
      <c r="R65" s="104"/>
      <c r="S65" s="104"/>
      <c r="T65" s="104"/>
      <c r="U65" s="104"/>
      <c r="V65" s="104"/>
    </row>
    <row r="66" spans="1:22" s="3" customFormat="1">
      <c r="A66" s="100" t="str">
        <f t="shared" si="62"/>
        <v>Rochester Animal Services</v>
      </c>
      <c r="B66" s="165">
        <f ca="1">monthly!B38</f>
        <v>810</v>
      </c>
      <c r="C66" s="165">
        <f ca="1">monthly!C38</f>
        <v>819</v>
      </c>
      <c r="D66" s="165">
        <f ca="1">monthly!D38</f>
        <v>815</v>
      </c>
      <c r="E66" s="165">
        <f ca="1">monthly!E38</f>
        <v>678</v>
      </c>
      <c r="F66" s="165">
        <f ca="1">monthly!F38</f>
        <v>665</v>
      </c>
      <c r="G66" s="165">
        <f ca="1">monthly!G38</f>
        <v>700</v>
      </c>
      <c r="H66" s="12">
        <f>'2008-3'!C59</f>
        <v>599</v>
      </c>
      <c r="I66" s="12">
        <f>'2009-3'!$C$59</f>
        <v>503</v>
      </c>
      <c r="J66" s="12">
        <f>'2010-3'!$C$59</f>
        <v>524</v>
      </c>
      <c r="K66" s="12">
        <f>'2011-3'!$C$59</f>
        <v>501</v>
      </c>
      <c r="L66" s="12">
        <f>'2012-3'!$C$59</f>
        <v>452</v>
      </c>
      <c r="M66" s="12"/>
      <c r="N66" s="101"/>
      <c r="O66" s="101"/>
      <c r="P66" s="101"/>
      <c r="Q66" s="101"/>
      <c r="R66" s="101"/>
      <c r="S66" s="101"/>
      <c r="T66" s="101"/>
      <c r="U66" s="101"/>
      <c r="V66" s="101"/>
    </row>
    <row r="67" spans="1:22" s="3" customFormat="1">
      <c r="A67" s="6" t="s">
        <v>97</v>
      </c>
      <c r="B67" s="101">
        <f t="shared" ref="B67:L67" ca="1" si="63">SUM(B64:B66)</f>
        <v>1068</v>
      </c>
      <c r="C67" s="101">
        <f t="shared" ca="1" si="63"/>
        <v>1077</v>
      </c>
      <c r="D67" s="101">
        <f t="shared" ca="1" si="63"/>
        <v>1073</v>
      </c>
      <c r="E67" s="101">
        <f t="shared" ca="1" si="63"/>
        <v>936</v>
      </c>
      <c r="F67" s="101">
        <f t="shared" ca="1" si="63"/>
        <v>923</v>
      </c>
      <c r="G67" s="101">
        <f t="shared" ca="1" si="63"/>
        <v>910</v>
      </c>
      <c r="H67" s="101">
        <f t="shared" si="63"/>
        <v>831</v>
      </c>
      <c r="I67" s="101">
        <f t="shared" si="63"/>
        <v>708</v>
      </c>
      <c r="J67" s="101">
        <f t="shared" si="63"/>
        <v>675</v>
      </c>
      <c r="K67" s="101">
        <f t="shared" si="63"/>
        <v>686</v>
      </c>
      <c r="L67" s="101">
        <f t="shared" si="63"/>
        <v>637</v>
      </c>
      <c r="M67" s="101"/>
      <c r="N67" s="104"/>
      <c r="O67" s="104"/>
      <c r="P67" s="104"/>
      <c r="Q67" s="104"/>
      <c r="R67" s="104"/>
      <c r="S67" s="104"/>
      <c r="T67" s="104"/>
      <c r="U67" s="104"/>
      <c r="V67" s="104"/>
    </row>
  </sheetData>
  <pageMargins left="0.7" right="0.7" top="0.75" bottom="0.75" header="0.3" footer="0.3"/>
  <ignoredErrors>
    <ignoredError sqref="H59 H60:H61" formula="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sqref="A1:A1048576"/>
    </sheetView>
  </sheetViews>
  <sheetFormatPr defaultRowHeight="13.2"/>
  <sheetData>
    <row r="1" spans="1:2">
      <c r="A1" s="14" t="s">
        <v>528</v>
      </c>
    </row>
    <row r="2" spans="1:2">
      <c r="A2" t="s">
        <v>525</v>
      </c>
    </row>
    <row r="3" spans="1:2">
      <c r="A3" t="s">
        <v>526</v>
      </c>
    </row>
    <row r="4" spans="1:2">
      <c r="B4" s="98" t="s">
        <v>527</v>
      </c>
    </row>
    <row r="6" spans="1:2">
      <c r="A6" s="14"/>
    </row>
    <row r="7" spans="1:2">
      <c r="A7" s="14"/>
    </row>
    <row r="8" spans="1:2">
      <c r="A8" s="14"/>
    </row>
    <row r="9" spans="1:2">
      <c r="A9" s="14"/>
    </row>
    <row r="10" spans="1:2">
      <c r="A10" s="14"/>
    </row>
    <row r="11" spans="1:2">
      <c r="A11" s="98" t="s">
        <v>529</v>
      </c>
    </row>
    <row r="12" spans="1:2">
      <c r="A12" s="1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W162"/>
  <sheetViews>
    <sheetView workbookViewId="0">
      <pane xSplit="1" topLeftCell="B1" activePane="topRight" state="frozen"/>
      <selection activeCell="A11" sqref="A11"/>
      <selection pane="topRight" activeCell="M43" sqref="M43"/>
    </sheetView>
  </sheetViews>
  <sheetFormatPr defaultColWidth="4" defaultRowHeight="13.8"/>
  <cols>
    <col min="1" max="1" width="9.77734375" style="130" customWidth="1"/>
    <col min="2" max="3" width="6" style="130" customWidth="1"/>
    <col min="4" max="12" width="6" style="132" customWidth="1"/>
    <col min="13" max="62" width="5" style="132" bestFit="1" customWidth="1"/>
    <col min="63" max="63" width="5.5546875" style="132" bestFit="1" customWidth="1"/>
    <col min="64" max="77" width="5.44140625" style="132" bestFit="1" customWidth="1"/>
    <col min="78" max="81" width="5.5546875" style="132" bestFit="1" customWidth="1"/>
    <col min="82" max="85" width="6.109375" style="132" customWidth="1"/>
    <col min="86" max="109" width="5.6640625" style="132" customWidth="1"/>
    <col min="110" max="134" width="5.21875" style="132" customWidth="1"/>
    <col min="135" max="157" width="5.33203125" style="132" customWidth="1"/>
    <col min="158" max="16384" width="4" style="132"/>
  </cols>
  <sheetData>
    <row r="1" spans="1:205">
      <c r="B1" s="131" t="s">
        <v>130</v>
      </c>
    </row>
    <row r="2" spans="1:205">
      <c r="B2" s="133">
        <v>2002</v>
      </c>
      <c r="C2" s="133">
        <v>2002</v>
      </c>
      <c r="D2" s="133">
        <v>2002</v>
      </c>
      <c r="E2" s="133">
        <v>2002</v>
      </c>
      <c r="F2" s="133">
        <v>2002</v>
      </c>
      <c r="G2" s="133">
        <v>2002</v>
      </c>
      <c r="H2" s="133">
        <v>2002</v>
      </c>
      <c r="I2" s="133">
        <v>2002</v>
      </c>
      <c r="J2" s="133">
        <v>2002</v>
      </c>
      <c r="K2" s="133">
        <v>2002</v>
      </c>
      <c r="L2" s="133">
        <v>2002</v>
      </c>
      <c r="M2" s="133">
        <v>2002</v>
      </c>
      <c r="N2" s="132">
        <v>2003</v>
      </c>
      <c r="O2" s="132">
        <v>2003</v>
      </c>
      <c r="P2" s="132">
        <v>2003</v>
      </c>
      <c r="Q2" s="132">
        <v>2003</v>
      </c>
      <c r="R2" s="132">
        <v>2003</v>
      </c>
      <c r="S2" s="132">
        <v>2003</v>
      </c>
      <c r="T2" s="132">
        <v>2003</v>
      </c>
      <c r="U2" s="132">
        <v>2003</v>
      </c>
      <c r="V2" s="132">
        <v>2003</v>
      </c>
      <c r="W2" s="132">
        <v>2003</v>
      </c>
      <c r="X2" s="132">
        <v>2003</v>
      </c>
      <c r="Y2" s="132">
        <v>2003</v>
      </c>
      <c r="Z2" s="130">
        <v>2003</v>
      </c>
      <c r="AA2" s="130">
        <v>2003</v>
      </c>
      <c r="AB2" s="130">
        <v>2003</v>
      </c>
      <c r="AC2" s="130">
        <v>2003</v>
      </c>
      <c r="AD2" s="130">
        <v>2003</v>
      </c>
      <c r="AE2" s="130">
        <v>2003</v>
      </c>
      <c r="AF2" s="130">
        <v>2003</v>
      </c>
      <c r="AG2" s="130">
        <v>2003</v>
      </c>
      <c r="AH2" s="130">
        <v>2003</v>
      </c>
      <c r="AI2" s="130">
        <v>2003</v>
      </c>
      <c r="AJ2" s="130">
        <v>2003</v>
      </c>
      <c r="AK2" s="130">
        <v>2003</v>
      </c>
      <c r="AL2" s="132">
        <v>2004</v>
      </c>
      <c r="AM2" s="132">
        <v>2004</v>
      </c>
      <c r="AN2" s="132">
        <v>2004</v>
      </c>
      <c r="AO2" s="132">
        <v>2004</v>
      </c>
      <c r="AP2" s="132">
        <v>2004</v>
      </c>
      <c r="AQ2" s="132">
        <v>2004</v>
      </c>
      <c r="AR2" s="132">
        <v>2004</v>
      </c>
      <c r="AS2" s="132">
        <v>2004</v>
      </c>
      <c r="AT2" s="132">
        <v>2004</v>
      </c>
      <c r="AU2" s="132">
        <v>2004</v>
      </c>
      <c r="AV2" s="132">
        <v>2004</v>
      </c>
      <c r="AW2" s="132">
        <v>2004</v>
      </c>
      <c r="AX2" s="132">
        <v>2004</v>
      </c>
      <c r="AY2" s="132">
        <v>2004</v>
      </c>
      <c r="AZ2" s="132">
        <v>2004</v>
      </c>
      <c r="BA2" s="132">
        <v>2004</v>
      </c>
      <c r="BB2" s="132">
        <v>2004</v>
      </c>
      <c r="BC2" s="132">
        <v>2004</v>
      </c>
      <c r="BD2" s="132">
        <v>2004</v>
      </c>
      <c r="BE2" s="132">
        <v>2004</v>
      </c>
      <c r="BF2" s="132">
        <v>2004</v>
      </c>
      <c r="BG2" s="132">
        <v>2004</v>
      </c>
      <c r="BH2" s="132">
        <v>2004</v>
      </c>
      <c r="BI2" s="132">
        <v>2004</v>
      </c>
      <c r="BJ2" s="132">
        <v>2005</v>
      </c>
      <c r="BK2" s="132">
        <v>2005</v>
      </c>
      <c r="BL2" s="132">
        <v>2005</v>
      </c>
      <c r="BM2" s="132">
        <v>2005</v>
      </c>
      <c r="BN2" s="132">
        <v>2005</v>
      </c>
      <c r="BO2" s="132">
        <v>2005</v>
      </c>
      <c r="BP2" s="132">
        <v>2005</v>
      </c>
      <c r="BQ2" s="132">
        <v>2005</v>
      </c>
      <c r="BR2" s="132">
        <v>2005</v>
      </c>
      <c r="BS2" s="132">
        <v>2005</v>
      </c>
      <c r="BT2" s="132">
        <v>2005</v>
      </c>
      <c r="BU2" s="132">
        <v>2005</v>
      </c>
      <c r="BV2" s="132">
        <v>2005</v>
      </c>
      <c r="BW2" s="132">
        <v>2005</v>
      </c>
      <c r="BX2" s="132">
        <v>2005</v>
      </c>
      <c r="BY2" s="132">
        <v>2005</v>
      </c>
      <c r="BZ2" s="132">
        <v>2005</v>
      </c>
      <c r="CA2" s="132">
        <v>2005</v>
      </c>
      <c r="CB2" s="132">
        <v>2005</v>
      </c>
      <c r="CC2" s="132">
        <v>2005</v>
      </c>
      <c r="CD2" s="132">
        <v>2005</v>
      </c>
      <c r="CE2" s="132">
        <v>2005</v>
      </c>
      <c r="CF2" s="132">
        <v>2005</v>
      </c>
      <c r="CG2" s="132">
        <v>2005</v>
      </c>
      <c r="CH2" s="132">
        <v>2006</v>
      </c>
      <c r="CI2" s="132">
        <v>2006</v>
      </c>
      <c r="CJ2" s="132">
        <v>2006</v>
      </c>
      <c r="CK2" s="132">
        <v>2006</v>
      </c>
      <c r="CL2" s="132">
        <v>2006</v>
      </c>
      <c r="CM2" s="132">
        <v>2006</v>
      </c>
      <c r="CN2" s="132">
        <v>2006</v>
      </c>
      <c r="CO2" s="132">
        <v>2006</v>
      </c>
      <c r="CP2" s="132">
        <v>2006</v>
      </c>
      <c r="CQ2" s="132">
        <v>2006</v>
      </c>
      <c r="CR2" s="132">
        <v>2006</v>
      </c>
      <c r="CS2" s="132">
        <v>2006</v>
      </c>
      <c r="CT2" s="132">
        <v>2006</v>
      </c>
      <c r="CU2" s="132">
        <v>2006</v>
      </c>
      <c r="CV2" s="132">
        <v>2006</v>
      </c>
      <c r="CW2" s="132">
        <v>2006</v>
      </c>
      <c r="CX2" s="132">
        <v>2006</v>
      </c>
      <c r="CY2" s="132">
        <v>2006</v>
      </c>
      <c r="CZ2" s="132">
        <v>2006</v>
      </c>
      <c r="DA2" s="132">
        <v>2006</v>
      </c>
      <c r="DB2" s="132">
        <v>2006</v>
      </c>
      <c r="DC2" s="132">
        <v>2006</v>
      </c>
      <c r="DD2" s="132">
        <v>2006</v>
      </c>
      <c r="DE2" s="132">
        <v>2006</v>
      </c>
      <c r="DF2" s="132">
        <v>2007</v>
      </c>
      <c r="DG2" s="132">
        <v>2007</v>
      </c>
      <c r="DH2" s="132">
        <v>2007</v>
      </c>
      <c r="DI2" s="132">
        <v>2007</v>
      </c>
      <c r="DJ2" s="132">
        <v>2007</v>
      </c>
      <c r="DK2" s="132">
        <v>2007</v>
      </c>
      <c r="DL2" s="132">
        <v>2007</v>
      </c>
      <c r="DM2" s="132">
        <v>2007</v>
      </c>
      <c r="DN2" s="132">
        <v>2007</v>
      </c>
      <c r="DO2" s="132">
        <v>2007</v>
      </c>
      <c r="DP2" s="132">
        <v>2007</v>
      </c>
      <c r="DQ2" s="132">
        <v>2007</v>
      </c>
      <c r="DR2" s="132">
        <v>2007</v>
      </c>
      <c r="DS2" s="132">
        <v>2007</v>
      </c>
      <c r="DT2" s="132">
        <v>2007</v>
      </c>
      <c r="DU2" s="132">
        <v>2007</v>
      </c>
      <c r="DV2" s="132">
        <v>2007</v>
      </c>
      <c r="DW2" s="132">
        <v>2007</v>
      </c>
      <c r="DX2" s="132">
        <v>2007</v>
      </c>
      <c r="DY2" s="132">
        <v>2007</v>
      </c>
      <c r="DZ2" s="132">
        <v>2007</v>
      </c>
      <c r="EA2" s="132">
        <v>2007</v>
      </c>
      <c r="EB2" s="132">
        <v>2007</v>
      </c>
      <c r="EC2" s="132">
        <v>2007</v>
      </c>
      <c r="ED2" s="132">
        <v>2008</v>
      </c>
      <c r="EE2" s="132">
        <v>2008</v>
      </c>
      <c r="EF2" s="132">
        <v>2008</v>
      </c>
      <c r="EG2" s="132">
        <v>2008</v>
      </c>
      <c r="EH2" s="132">
        <v>2008</v>
      </c>
      <c r="EI2" s="132">
        <v>2008</v>
      </c>
      <c r="EJ2" s="132">
        <v>2008</v>
      </c>
      <c r="EK2" s="132">
        <v>2008</v>
      </c>
      <c r="EL2" s="132">
        <v>2008</v>
      </c>
      <c r="EM2" s="132">
        <v>2008</v>
      </c>
      <c r="EN2" s="132">
        <v>2008</v>
      </c>
      <c r="EO2" s="132">
        <v>2008</v>
      </c>
      <c r="EP2" s="132">
        <v>2008</v>
      </c>
      <c r="EQ2" s="132">
        <v>2008</v>
      </c>
      <c r="ER2" s="132">
        <v>2008</v>
      </c>
      <c r="ES2" s="132">
        <v>2008</v>
      </c>
      <c r="ET2" s="132">
        <v>2008</v>
      </c>
      <c r="EU2" s="132">
        <v>2008</v>
      </c>
      <c r="EV2" s="132">
        <v>2008</v>
      </c>
      <c r="EW2" s="132">
        <v>2008</v>
      </c>
      <c r="EX2" s="132">
        <v>2008</v>
      </c>
      <c r="EY2" s="132">
        <v>2008</v>
      </c>
      <c r="EZ2" s="132">
        <v>2008</v>
      </c>
      <c r="FA2" s="132">
        <v>2008</v>
      </c>
    </row>
    <row r="3" spans="1:205">
      <c r="B3" s="131" t="s">
        <v>131</v>
      </c>
      <c r="C3" s="131" t="s">
        <v>131</v>
      </c>
      <c r="D3" s="131" t="s">
        <v>132</v>
      </c>
      <c r="E3" s="131" t="s">
        <v>132</v>
      </c>
      <c r="F3" s="131" t="s">
        <v>133</v>
      </c>
      <c r="G3" s="131" t="s">
        <v>133</v>
      </c>
      <c r="H3" s="131" t="s">
        <v>134</v>
      </c>
      <c r="I3" s="131" t="s">
        <v>134</v>
      </c>
      <c r="J3" s="131" t="s">
        <v>135</v>
      </c>
      <c r="K3" s="131" t="s">
        <v>135</v>
      </c>
      <c r="L3" s="131" t="s">
        <v>136</v>
      </c>
      <c r="M3" s="131" t="s">
        <v>136</v>
      </c>
      <c r="N3" s="131" t="s">
        <v>137</v>
      </c>
      <c r="O3" s="131" t="s">
        <v>137</v>
      </c>
      <c r="P3" s="131" t="s">
        <v>138</v>
      </c>
      <c r="Q3" s="131" t="s">
        <v>138</v>
      </c>
      <c r="R3" s="131" t="s">
        <v>139</v>
      </c>
      <c r="S3" s="131" t="s">
        <v>139</v>
      </c>
      <c r="T3" s="131" t="s">
        <v>140</v>
      </c>
      <c r="U3" s="131" t="s">
        <v>140</v>
      </c>
      <c r="V3" s="131" t="s">
        <v>141</v>
      </c>
      <c r="W3" s="131" t="s">
        <v>141</v>
      </c>
      <c r="X3" s="131" t="s">
        <v>142</v>
      </c>
      <c r="Y3" s="131" t="s">
        <v>142</v>
      </c>
      <c r="Z3" s="131" t="s">
        <v>131</v>
      </c>
      <c r="AA3" s="131" t="s">
        <v>131</v>
      </c>
      <c r="AB3" s="131" t="s">
        <v>132</v>
      </c>
      <c r="AC3" s="131" t="s">
        <v>132</v>
      </c>
      <c r="AD3" s="131" t="s">
        <v>133</v>
      </c>
      <c r="AE3" s="131" t="s">
        <v>133</v>
      </c>
      <c r="AF3" s="134" t="s">
        <v>143</v>
      </c>
      <c r="AG3" s="134" t="s">
        <v>143</v>
      </c>
      <c r="AH3" s="134" t="s">
        <v>135</v>
      </c>
      <c r="AI3" s="134" t="s">
        <v>135</v>
      </c>
      <c r="AJ3" s="134" t="s">
        <v>136</v>
      </c>
      <c r="AK3" s="134" t="s">
        <v>136</v>
      </c>
      <c r="AL3" s="135" t="s">
        <v>144</v>
      </c>
      <c r="AM3" s="135" t="s">
        <v>144</v>
      </c>
      <c r="AN3" s="135" t="s">
        <v>138</v>
      </c>
      <c r="AO3" s="135" t="s">
        <v>138</v>
      </c>
      <c r="AP3" s="135" t="s">
        <v>139</v>
      </c>
      <c r="AQ3" s="135" t="s">
        <v>139</v>
      </c>
      <c r="AR3" s="134" t="s">
        <v>145</v>
      </c>
      <c r="AS3" s="134" t="s">
        <v>145</v>
      </c>
      <c r="AT3" s="134" t="s">
        <v>141</v>
      </c>
      <c r="AU3" s="134" t="s">
        <v>141</v>
      </c>
      <c r="AV3" s="134" t="s">
        <v>142</v>
      </c>
      <c r="AW3" s="134" t="s">
        <v>142</v>
      </c>
      <c r="AX3" s="135" t="s">
        <v>131</v>
      </c>
      <c r="AY3" s="135" t="s">
        <v>131</v>
      </c>
      <c r="AZ3" s="135" t="s">
        <v>132</v>
      </c>
      <c r="BA3" s="135" t="s">
        <v>132</v>
      </c>
      <c r="BB3" s="135" t="s">
        <v>133</v>
      </c>
      <c r="BC3" s="135" t="s">
        <v>133</v>
      </c>
      <c r="BD3" s="134" t="s">
        <v>143</v>
      </c>
      <c r="BE3" s="134" t="s">
        <v>143</v>
      </c>
      <c r="BF3" s="134" t="s">
        <v>135</v>
      </c>
      <c r="BG3" s="134" t="s">
        <v>135</v>
      </c>
      <c r="BH3" s="134" t="s">
        <v>136</v>
      </c>
      <c r="BI3" s="134" t="s">
        <v>136</v>
      </c>
      <c r="BJ3" s="136" t="s">
        <v>146</v>
      </c>
      <c r="BK3" s="136" t="s">
        <v>146</v>
      </c>
      <c r="BL3" s="136" t="s">
        <v>138</v>
      </c>
      <c r="BM3" s="136" t="s">
        <v>138</v>
      </c>
      <c r="BN3" s="136" t="s">
        <v>139</v>
      </c>
      <c r="BO3" s="136" t="s">
        <v>139</v>
      </c>
      <c r="BP3" s="134" t="s">
        <v>145</v>
      </c>
      <c r="BQ3" s="134" t="s">
        <v>145</v>
      </c>
      <c r="BR3" s="134" t="s">
        <v>141</v>
      </c>
      <c r="BS3" s="134" t="s">
        <v>141</v>
      </c>
      <c r="BT3" s="134" t="s">
        <v>142</v>
      </c>
      <c r="BU3" s="134" t="s">
        <v>142</v>
      </c>
      <c r="BV3" s="135" t="s">
        <v>131</v>
      </c>
      <c r="BW3" s="135" t="s">
        <v>131</v>
      </c>
      <c r="BX3" s="135" t="s">
        <v>132</v>
      </c>
      <c r="BY3" s="135" t="s">
        <v>132</v>
      </c>
      <c r="BZ3" s="135" t="s">
        <v>133</v>
      </c>
      <c r="CA3" s="135" t="s">
        <v>133</v>
      </c>
      <c r="CB3" s="134" t="s">
        <v>143</v>
      </c>
      <c r="CC3" s="134" t="s">
        <v>143</v>
      </c>
      <c r="CD3" s="134" t="s">
        <v>135</v>
      </c>
      <c r="CE3" s="134" t="s">
        <v>135</v>
      </c>
      <c r="CF3" s="134" t="s">
        <v>136</v>
      </c>
      <c r="CG3" s="134" t="s">
        <v>136</v>
      </c>
      <c r="CH3" s="136" t="s">
        <v>146</v>
      </c>
      <c r="CI3" s="136" t="s">
        <v>146</v>
      </c>
      <c r="CJ3" s="136" t="s">
        <v>138</v>
      </c>
      <c r="CK3" s="136" t="s">
        <v>138</v>
      </c>
      <c r="CL3" s="136" t="s">
        <v>139</v>
      </c>
      <c r="CM3" s="136" t="s">
        <v>139</v>
      </c>
      <c r="CN3" s="134" t="s">
        <v>145</v>
      </c>
      <c r="CO3" s="134" t="s">
        <v>145</v>
      </c>
      <c r="CP3" s="134" t="s">
        <v>141</v>
      </c>
      <c r="CQ3" s="134" t="s">
        <v>141</v>
      </c>
      <c r="CR3" s="134" t="s">
        <v>142</v>
      </c>
      <c r="CS3" s="134" t="s">
        <v>142</v>
      </c>
      <c r="CT3" s="135" t="s">
        <v>131</v>
      </c>
      <c r="CU3" s="135" t="s">
        <v>131</v>
      </c>
      <c r="CV3" s="135" t="s">
        <v>132</v>
      </c>
      <c r="CW3" s="135" t="s">
        <v>132</v>
      </c>
      <c r="CX3" s="135" t="s">
        <v>133</v>
      </c>
      <c r="CY3" s="135" t="s">
        <v>133</v>
      </c>
      <c r="CZ3" s="134" t="s">
        <v>143</v>
      </c>
      <c r="DA3" s="134" t="s">
        <v>143</v>
      </c>
      <c r="DB3" s="134" t="s">
        <v>135</v>
      </c>
      <c r="DC3" s="134" t="s">
        <v>135</v>
      </c>
      <c r="DD3" s="134" t="s">
        <v>136</v>
      </c>
      <c r="DE3" s="134" t="s">
        <v>136</v>
      </c>
      <c r="DF3" s="136" t="s">
        <v>146</v>
      </c>
      <c r="DG3" s="136" t="s">
        <v>146</v>
      </c>
      <c r="DH3" s="136" t="s">
        <v>138</v>
      </c>
      <c r="DI3" s="136" t="s">
        <v>138</v>
      </c>
      <c r="DJ3" s="136" t="s">
        <v>139</v>
      </c>
      <c r="DK3" s="136" t="s">
        <v>139</v>
      </c>
      <c r="DL3" s="134" t="s">
        <v>145</v>
      </c>
      <c r="DM3" s="134" t="s">
        <v>145</v>
      </c>
      <c r="DN3" s="134" t="s">
        <v>141</v>
      </c>
      <c r="DO3" s="134" t="s">
        <v>141</v>
      </c>
      <c r="DP3" s="134" t="s">
        <v>142</v>
      </c>
      <c r="DQ3" s="134" t="s">
        <v>142</v>
      </c>
      <c r="DR3" s="135" t="s">
        <v>131</v>
      </c>
      <c r="DS3" s="135" t="s">
        <v>131</v>
      </c>
      <c r="DT3" s="135" t="s">
        <v>132</v>
      </c>
      <c r="DU3" s="135" t="s">
        <v>132</v>
      </c>
      <c r="DV3" s="135" t="s">
        <v>133</v>
      </c>
      <c r="DW3" s="135" t="s">
        <v>133</v>
      </c>
      <c r="DX3" s="134" t="s">
        <v>143</v>
      </c>
      <c r="DY3" s="134" t="s">
        <v>143</v>
      </c>
      <c r="DZ3" s="134" t="s">
        <v>135</v>
      </c>
      <c r="EA3" s="134" t="s">
        <v>135</v>
      </c>
      <c r="EB3" s="134" t="s">
        <v>136</v>
      </c>
      <c r="EC3" s="134" t="s">
        <v>136</v>
      </c>
      <c r="ED3" s="136" t="s">
        <v>146</v>
      </c>
      <c r="EE3" s="136" t="s">
        <v>146</v>
      </c>
      <c r="EF3" s="136" t="s">
        <v>138</v>
      </c>
      <c r="EG3" s="136" t="s">
        <v>138</v>
      </c>
      <c r="EH3" s="136" t="s">
        <v>139</v>
      </c>
      <c r="EI3" s="136" t="s">
        <v>139</v>
      </c>
      <c r="EJ3" s="134" t="s">
        <v>145</v>
      </c>
      <c r="EK3" s="134" t="s">
        <v>145</v>
      </c>
      <c r="EL3" s="134" t="s">
        <v>141</v>
      </c>
      <c r="EM3" s="134" t="s">
        <v>141</v>
      </c>
      <c r="EN3" s="134" t="s">
        <v>142</v>
      </c>
      <c r="EO3" s="134" t="s">
        <v>142</v>
      </c>
      <c r="EP3" s="135" t="s">
        <v>131</v>
      </c>
      <c r="EQ3" s="135" t="s">
        <v>131</v>
      </c>
      <c r="ER3" s="135" t="s">
        <v>132</v>
      </c>
      <c r="ES3" s="135" t="s">
        <v>132</v>
      </c>
      <c r="ET3" s="135" t="s">
        <v>133</v>
      </c>
      <c r="EU3" s="135" t="s">
        <v>133</v>
      </c>
      <c r="EV3" s="134" t="s">
        <v>143</v>
      </c>
      <c r="EW3" s="134" t="s">
        <v>143</v>
      </c>
      <c r="EX3" s="134" t="s">
        <v>135</v>
      </c>
      <c r="EY3" s="134" t="s">
        <v>135</v>
      </c>
      <c r="EZ3" s="134" t="s">
        <v>136</v>
      </c>
      <c r="FA3" s="134" t="s">
        <v>136</v>
      </c>
      <c r="FB3" s="136" t="s">
        <v>146</v>
      </c>
      <c r="FC3" s="136" t="s">
        <v>146</v>
      </c>
      <c r="FD3" s="136" t="s">
        <v>138</v>
      </c>
      <c r="FE3" s="136" t="s">
        <v>138</v>
      </c>
      <c r="FF3" s="136" t="s">
        <v>139</v>
      </c>
      <c r="FG3" s="136" t="s">
        <v>139</v>
      </c>
      <c r="FH3" s="134" t="s">
        <v>145</v>
      </c>
      <c r="FI3" s="134" t="s">
        <v>145</v>
      </c>
      <c r="FJ3" s="134" t="s">
        <v>141</v>
      </c>
      <c r="FK3" s="134" t="s">
        <v>141</v>
      </c>
      <c r="FL3" s="134" t="s">
        <v>142</v>
      </c>
      <c r="FM3" s="134" t="s">
        <v>142</v>
      </c>
      <c r="FN3" s="135" t="s">
        <v>131</v>
      </c>
      <c r="FO3" s="135" t="s">
        <v>131</v>
      </c>
      <c r="FP3" s="135" t="s">
        <v>132</v>
      </c>
      <c r="FQ3" s="135" t="s">
        <v>132</v>
      </c>
      <c r="FR3" s="135" t="s">
        <v>133</v>
      </c>
      <c r="FS3" s="135" t="s">
        <v>133</v>
      </c>
      <c r="FT3" s="134" t="s">
        <v>143</v>
      </c>
      <c r="FU3" s="134" t="s">
        <v>143</v>
      </c>
      <c r="FV3" s="134" t="s">
        <v>135</v>
      </c>
      <c r="FW3" s="134" t="s">
        <v>135</v>
      </c>
      <c r="FX3" s="134" t="s">
        <v>136</v>
      </c>
      <c r="FY3" s="134" t="s">
        <v>136</v>
      </c>
      <c r="FZ3" s="136" t="s">
        <v>146</v>
      </c>
      <c r="GA3" s="136" t="s">
        <v>146</v>
      </c>
      <c r="GB3" s="136" t="s">
        <v>138</v>
      </c>
      <c r="GC3" s="136" t="s">
        <v>138</v>
      </c>
      <c r="GD3" s="136" t="s">
        <v>139</v>
      </c>
      <c r="GE3" s="136" t="s">
        <v>139</v>
      </c>
      <c r="GF3" s="134" t="s">
        <v>145</v>
      </c>
      <c r="GG3" s="134" t="s">
        <v>145</v>
      </c>
      <c r="GH3" s="134" t="s">
        <v>141</v>
      </c>
      <c r="GI3" s="134" t="s">
        <v>141</v>
      </c>
      <c r="GJ3" s="134" t="s">
        <v>142</v>
      </c>
      <c r="GK3" s="134" t="s">
        <v>142</v>
      </c>
      <c r="GL3" s="135" t="s">
        <v>131</v>
      </c>
      <c r="GM3" s="135" t="s">
        <v>131</v>
      </c>
      <c r="GN3" s="135" t="s">
        <v>132</v>
      </c>
      <c r="GO3" s="135" t="s">
        <v>132</v>
      </c>
      <c r="GP3" s="135" t="s">
        <v>133</v>
      </c>
      <c r="GQ3" s="135" t="s">
        <v>133</v>
      </c>
      <c r="GR3" s="134" t="s">
        <v>143</v>
      </c>
      <c r="GS3" s="134" t="s">
        <v>143</v>
      </c>
      <c r="GT3" s="134" t="s">
        <v>135</v>
      </c>
      <c r="GU3" s="134" t="s">
        <v>135</v>
      </c>
      <c r="GV3" s="134" t="s">
        <v>136</v>
      </c>
      <c r="GW3" s="134" t="s">
        <v>136</v>
      </c>
    </row>
    <row r="4" spans="1:205">
      <c r="B4" s="131" t="s">
        <v>0</v>
      </c>
      <c r="C4" s="131" t="s">
        <v>1</v>
      </c>
      <c r="D4" s="131" t="s">
        <v>0</v>
      </c>
      <c r="E4" s="131" t="s">
        <v>1</v>
      </c>
      <c r="F4" s="131" t="s">
        <v>0</v>
      </c>
      <c r="G4" s="131" t="s">
        <v>1</v>
      </c>
      <c r="H4" s="131" t="s">
        <v>0</v>
      </c>
      <c r="I4" s="131" t="s">
        <v>1</v>
      </c>
      <c r="J4" s="131" t="s">
        <v>0</v>
      </c>
      <c r="K4" s="131" t="s">
        <v>1</v>
      </c>
      <c r="L4" s="131" t="s">
        <v>0</v>
      </c>
      <c r="M4" s="131" t="s">
        <v>1</v>
      </c>
      <c r="N4" s="131" t="s">
        <v>0</v>
      </c>
      <c r="O4" s="131" t="s">
        <v>1</v>
      </c>
      <c r="P4" s="131" t="s">
        <v>0</v>
      </c>
      <c r="Q4" s="131" t="s">
        <v>1</v>
      </c>
      <c r="R4" s="131" t="s">
        <v>0</v>
      </c>
      <c r="S4" s="131" t="s">
        <v>1</v>
      </c>
      <c r="T4" s="131" t="s">
        <v>0</v>
      </c>
      <c r="U4" s="137" t="s">
        <v>1</v>
      </c>
      <c r="V4" s="131" t="s">
        <v>0</v>
      </c>
      <c r="W4" s="137" t="s">
        <v>1</v>
      </c>
      <c r="X4" s="131" t="s">
        <v>0</v>
      </c>
      <c r="Y4" s="137" t="s">
        <v>1</v>
      </c>
      <c r="Z4" s="131" t="s">
        <v>0</v>
      </c>
      <c r="AA4" s="131" t="s">
        <v>1</v>
      </c>
      <c r="AB4" s="131" t="s">
        <v>0</v>
      </c>
      <c r="AC4" s="131" t="s">
        <v>1</v>
      </c>
      <c r="AD4" s="131" t="s">
        <v>0</v>
      </c>
      <c r="AE4" s="131" t="s">
        <v>1</v>
      </c>
      <c r="AF4" s="131" t="s">
        <v>0</v>
      </c>
      <c r="AG4" s="137" t="s">
        <v>1</v>
      </c>
      <c r="AH4" s="131" t="s">
        <v>0</v>
      </c>
      <c r="AI4" s="131" t="s">
        <v>1</v>
      </c>
      <c r="AJ4" s="131" t="s">
        <v>0</v>
      </c>
      <c r="AK4" s="131" t="s">
        <v>1</v>
      </c>
      <c r="AL4" s="131" t="s">
        <v>0</v>
      </c>
      <c r="AM4" s="131" t="s">
        <v>1</v>
      </c>
      <c r="AN4" s="131" t="s">
        <v>0</v>
      </c>
      <c r="AO4" s="137" t="s">
        <v>1</v>
      </c>
      <c r="AP4" s="131" t="s">
        <v>0</v>
      </c>
      <c r="AQ4" s="131" t="s">
        <v>1</v>
      </c>
      <c r="AR4" s="131" t="s">
        <v>0</v>
      </c>
      <c r="AS4" s="131" t="s">
        <v>1</v>
      </c>
      <c r="AT4" s="131" t="s">
        <v>0</v>
      </c>
      <c r="AU4" s="137" t="s">
        <v>1</v>
      </c>
      <c r="AV4" s="131" t="s">
        <v>0</v>
      </c>
      <c r="AW4" s="131" t="s">
        <v>1</v>
      </c>
      <c r="AX4" s="131" t="s">
        <v>0</v>
      </c>
      <c r="AY4" s="131" t="s">
        <v>1</v>
      </c>
      <c r="AZ4" s="131" t="s">
        <v>0</v>
      </c>
      <c r="BA4" s="137" t="s">
        <v>1</v>
      </c>
      <c r="BB4" s="131" t="s">
        <v>0</v>
      </c>
      <c r="BC4" s="131" t="s">
        <v>1</v>
      </c>
      <c r="BD4" s="131" t="s">
        <v>0</v>
      </c>
      <c r="BE4" s="131" t="s">
        <v>1</v>
      </c>
      <c r="BF4" s="131" t="s">
        <v>0</v>
      </c>
      <c r="BG4" s="137" t="s">
        <v>1</v>
      </c>
      <c r="BH4" s="131" t="s">
        <v>0</v>
      </c>
      <c r="BI4" s="131" t="s">
        <v>1</v>
      </c>
      <c r="BJ4" s="131" t="s">
        <v>0</v>
      </c>
      <c r="BK4" s="131" t="s">
        <v>1</v>
      </c>
      <c r="BL4" s="131" t="s">
        <v>0</v>
      </c>
      <c r="BM4" s="137" t="s">
        <v>1</v>
      </c>
      <c r="BN4" s="131" t="s">
        <v>0</v>
      </c>
      <c r="BO4" s="131" t="s">
        <v>1</v>
      </c>
      <c r="BP4" s="131" t="s">
        <v>0</v>
      </c>
      <c r="BQ4" s="131" t="s">
        <v>1</v>
      </c>
      <c r="BR4" s="131" t="s">
        <v>0</v>
      </c>
      <c r="BS4" s="131" t="s">
        <v>1</v>
      </c>
      <c r="BT4" s="131" t="s">
        <v>0</v>
      </c>
      <c r="BU4" s="137" t="s">
        <v>1</v>
      </c>
      <c r="BV4" s="131" t="s">
        <v>0</v>
      </c>
      <c r="BW4" s="131" t="s">
        <v>1</v>
      </c>
      <c r="BX4" s="131" t="s">
        <v>0</v>
      </c>
      <c r="BY4" s="131" t="s">
        <v>1</v>
      </c>
      <c r="BZ4" s="131" t="s">
        <v>0</v>
      </c>
      <c r="CA4" s="137" t="s">
        <v>1</v>
      </c>
      <c r="CB4" s="131" t="s">
        <v>0</v>
      </c>
      <c r="CC4" s="131" t="s">
        <v>1</v>
      </c>
      <c r="CD4" s="131" t="s">
        <v>0</v>
      </c>
      <c r="CE4" s="131" t="s">
        <v>1</v>
      </c>
      <c r="CF4" s="131" t="s">
        <v>0</v>
      </c>
      <c r="CG4" s="137" t="s">
        <v>1</v>
      </c>
      <c r="CH4" s="131" t="s">
        <v>0</v>
      </c>
      <c r="CI4" s="131" t="s">
        <v>1</v>
      </c>
      <c r="CJ4" s="131" t="s">
        <v>0</v>
      </c>
      <c r="CK4" s="131" t="s">
        <v>1</v>
      </c>
      <c r="CL4" s="131" t="s">
        <v>0</v>
      </c>
      <c r="CM4" s="137" t="s">
        <v>1</v>
      </c>
      <c r="CN4" s="131" t="s">
        <v>0</v>
      </c>
      <c r="CO4" s="131" t="s">
        <v>1</v>
      </c>
      <c r="CP4" s="131" t="s">
        <v>0</v>
      </c>
      <c r="CQ4" s="131" t="s">
        <v>1</v>
      </c>
      <c r="CR4" s="131" t="s">
        <v>0</v>
      </c>
      <c r="CS4" s="137" t="s">
        <v>1</v>
      </c>
      <c r="CT4" s="131" t="s">
        <v>0</v>
      </c>
      <c r="CU4" s="131" t="s">
        <v>1</v>
      </c>
      <c r="CV4" s="131" t="s">
        <v>0</v>
      </c>
      <c r="CW4" s="131" t="s">
        <v>1</v>
      </c>
      <c r="CX4" s="131" t="s">
        <v>0</v>
      </c>
      <c r="CY4" s="137" t="s">
        <v>1</v>
      </c>
      <c r="CZ4" s="131" t="s">
        <v>0</v>
      </c>
      <c r="DA4" s="131" t="s">
        <v>1</v>
      </c>
      <c r="DB4" s="131" t="s">
        <v>0</v>
      </c>
      <c r="DC4" s="131" t="s">
        <v>1</v>
      </c>
      <c r="DD4" s="131" t="s">
        <v>0</v>
      </c>
      <c r="DE4" s="137" t="s">
        <v>1</v>
      </c>
      <c r="DF4" s="131" t="s">
        <v>0</v>
      </c>
      <c r="DG4" s="131" t="s">
        <v>1</v>
      </c>
      <c r="DH4" s="131" t="s">
        <v>0</v>
      </c>
      <c r="DI4" s="131" t="s">
        <v>1</v>
      </c>
      <c r="DJ4" s="131" t="s">
        <v>0</v>
      </c>
      <c r="DK4" s="137" t="s">
        <v>1</v>
      </c>
      <c r="DL4" s="131" t="s">
        <v>0</v>
      </c>
      <c r="DM4" s="131" t="s">
        <v>1</v>
      </c>
      <c r="DN4" s="131" t="s">
        <v>0</v>
      </c>
      <c r="DO4" s="131" t="s">
        <v>1</v>
      </c>
      <c r="DP4" s="131" t="s">
        <v>0</v>
      </c>
      <c r="DQ4" s="137" t="s">
        <v>1</v>
      </c>
      <c r="DR4" s="131" t="s">
        <v>0</v>
      </c>
      <c r="DS4" s="131" t="s">
        <v>1</v>
      </c>
      <c r="DT4" s="131" t="s">
        <v>0</v>
      </c>
      <c r="DU4" s="131" t="s">
        <v>1</v>
      </c>
      <c r="DV4" s="131" t="s">
        <v>0</v>
      </c>
      <c r="DW4" s="137" t="s">
        <v>1</v>
      </c>
      <c r="DX4" s="131" t="s">
        <v>0</v>
      </c>
      <c r="DY4" s="131" t="s">
        <v>1</v>
      </c>
      <c r="DZ4" s="131" t="s">
        <v>0</v>
      </c>
      <c r="EA4" s="131" t="s">
        <v>1</v>
      </c>
      <c r="EB4" s="131" t="s">
        <v>0</v>
      </c>
      <c r="EC4" s="137" t="s">
        <v>1</v>
      </c>
      <c r="ED4" s="131" t="s">
        <v>0</v>
      </c>
      <c r="EE4" s="131" t="s">
        <v>1</v>
      </c>
      <c r="EF4" s="131" t="s">
        <v>0</v>
      </c>
      <c r="EG4" s="131" t="s">
        <v>1</v>
      </c>
      <c r="EH4" s="131" t="s">
        <v>0</v>
      </c>
      <c r="EI4" s="137" t="s">
        <v>1</v>
      </c>
      <c r="EJ4" s="131" t="s">
        <v>0</v>
      </c>
      <c r="EK4" s="131" t="s">
        <v>1</v>
      </c>
      <c r="EL4" s="131" t="s">
        <v>0</v>
      </c>
      <c r="EM4" s="131" t="s">
        <v>1</v>
      </c>
      <c r="EN4" s="131" t="s">
        <v>0</v>
      </c>
      <c r="EO4" s="137" t="s">
        <v>1</v>
      </c>
      <c r="EP4" s="131" t="s">
        <v>0</v>
      </c>
      <c r="EQ4" s="131" t="s">
        <v>1</v>
      </c>
      <c r="ER4" s="131" t="s">
        <v>0</v>
      </c>
      <c r="ES4" s="131" t="s">
        <v>1</v>
      </c>
      <c r="ET4" s="131" t="s">
        <v>0</v>
      </c>
      <c r="EU4" s="137" t="s">
        <v>1</v>
      </c>
      <c r="EV4" s="131" t="s">
        <v>0</v>
      </c>
      <c r="EW4" s="131" t="s">
        <v>1</v>
      </c>
      <c r="EX4" s="131" t="s">
        <v>0</v>
      </c>
      <c r="EY4" s="131" t="s">
        <v>1</v>
      </c>
      <c r="EZ4" s="131" t="s">
        <v>0</v>
      </c>
      <c r="FA4" s="137" t="s">
        <v>1</v>
      </c>
      <c r="FB4" s="131" t="s">
        <v>0</v>
      </c>
      <c r="FC4" s="131" t="s">
        <v>1</v>
      </c>
      <c r="FD4" s="131" t="s">
        <v>0</v>
      </c>
      <c r="FE4" s="131" t="s">
        <v>1</v>
      </c>
      <c r="FF4" s="131" t="s">
        <v>0</v>
      </c>
      <c r="FG4" s="137" t="s">
        <v>1</v>
      </c>
      <c r="FH4" s="131" t="s">
        <v>0</v>
      </c>
      <c r="FI4" s="131" t="s">
        <v>1</v>
      </c>
      <c r="FJ4" s="131" t="s">
        <v>0</v>
      </c>
      <c r="FK4" s="131" t="s">
        <v>1</v>
      </c>
      <c r="FL4" s="131" t="s">
        <v>0</v>
      </c>
      <c r="FM4" s="137" t="s">
        <v>1</v>
      </c>
      <c r="FN4" s="131" t="s">
        <v>0</v>
      </c>
      <c r="FO4" s="131" t="s">
        <v>1</v>
      </c>
      <c r="FP4" s="131" t="s">
        <v>0</v>
      </c>
      <c r="FQ4" s="131" t="s">
        <v>1</v>
      </c>
      <c r="FR4" s="131" t="s">
        <v>0</v>
      </c>
      <c r="FS4" s="137" t="s">
        <v>1</v>
      </c>
      <c r="FT4" s="131" t="s">
        <v>0</v>
      </c>
      <c r="FU4" s="131" t="s">
        <v>1</v>
      </c>
      <c r="FV4" s="131" t="s">
        <v>0</v>
      </c>
      <c r="FW4" s="131" t="s">
        <v>1</v>
      </c>
      <c r="FX4" s="131" t="s">
        <v>0</v>
      </c>
      <c r="FY4" s="137" t="s">
        <v>1</v>
      </c>
      <c r="FZ4" s="131" t="s">
        <v>0</v>
      </c>
      <c r="GA4" s="131" t="s">
        <v>1</v>
      </c>
      <c r="GB4" s="131" t="s">
        <v>0</v>
      </c>
      <c r="GC4" s="131" t="s">
        <v>1</v>
      </c>
      <c r="GD4" s="131" t="s">
        <v>0</v>
      </c>
      <c r="GE4" s="137" t="s">
        <v>1</v>
      </c>
      <c r="GF4" s="131" t="s">
        <v>0</v>
      </c>
      <c r="GG4" s="131" t="s">
        <v>1</v>
      </c>
      <c r="GH4" s="131" t="s">
        <v>0</v>
      </c>
      <c r="GI4" s="131" t="s">
        <v>1</v>
      </c>
      <c r="GJ4" s="131" t="s">
        <v>0</v>
      </c>
      <c r="GK4" s="137" t="s">
        <v>1</v>
      </c>
      <c r="GL4" s="131" t="s">
        <v>0</v>
      </c>
      <c r="GM4" s="131" t="s">
        <v>1</v>
      </c>
      <c r="GN4" s="131" t="s">
        <v>0</v>
      </c>
      <c r="GO4" s="131" t="s">
        <v>1</v>
      </c>
      <c r="GP4" s="131" t="s">
        <v>0</v>
      </c>
      <c r="GQ4" s="137" t="s">
        <v>1</v>
      </c>
      <c r="GR4" s="131" t="s">
        <v>0</v>
      </c>
      <c r="GS4" s="131" t="s">
        <v>1</v>
      </c>
      <c r="GT4" s="131" t="s">
        <v>0</v>
      </c>
      <c r="GU4" s="131" t="s">
        <v>1</v>
      </c>
      <c r="GV4" s="131" t="s">
        <v>0</v>
      </c>
      <c r="GW4" s="137" t="s">
        <v>1</v>
      </c>
    </row>
    <row r="5" spans="1:205">
      <c r="A5" s="131" t="s">
        <v>147</v>
      </c>
      <c r="B5" s="138">
        <v>404</v>
      </c>
      <c r="C5" s="139">
        <v>268</v>
      </c>
      <c r="D5" s="138">
        <v>259</v>
      </c>
      <c r="E5" s="139">
        <v>391</v>
      </c>
      <c r="F5" s="138">
        <v>240</v>
      </c>
      <c r="G5" s="139">
        <v>262</v>
      </c>
      <c r="H5" s="138">
        <v>270</v>
      </c>
      <c r="I5" s="138">
        <v>207</v>
      </c>
      <c r="J5" s="138">
        <v>246</v>
      </c>
      <c r="K5" s="138">
        <v>181</v>
      </c>
      <c r="L5" s="138">
        <v>224</v>
      </c>
      <c r="M5" s="138">
        <v>152</v>
      </c>
      <c r="N5" s="138">
        <v>228</v>
      </c>
      <c r="O5" s="138">
        <v>184</v>
      </c>
      <c r="P5" s="138">
        <v>242</v>
      </c>
      <c r="Q5" s="138">
        <v>162</v>
      </c>
      <c r="R5" s="138">
        <v>315</v>
      </c>
      <c r="S5" s="138">
        <v>272</v>
      </c>
      <c r="T5" s="138">
        <v>245</v>
      </c>
      <c r="U5" s="139">
        <v>270</v>
      </c>
      <c r="V5" s="138">
        <v>286</v>
      </c>
      <c r="W5" s="139">
        <v>303</v>
      </c>
      <c r="X5" s="138">
        <v>273</v>
      </c>
      <c r="Y5" s="139">
        <v>259</v>
      </c>
      <c r="Z5" s="138">
        <v>278</v>
      </c>
      <c r="AA5" s="138">
        <v>371</v>
      </c>
      <c r="AB5" s="138">
        <v>278</v>
      </c>
      <c r="AC5" s="138">
        <v>348</v>
      </c>
      <c r="AD5" s="138">
        <v>224</v>
      </c>
      <c r="AE5" s="138">
        <v>324</v>
      </c>
      <c r="AF5" s="140">
        <v>273</v>
      </c>
      <c r="AG5" s="141">
        <v>272</v>
      </c>
      <c r="AH5" s="140">
        <v>249</v>
      </c>
      <c r="AI5" s="141">
        <v>215</v>
      </c>
      <c r="AJ5" s="140">
        <v>258</v>
      </c>
      <c r="AK5" s="141">
        <v>156</v>
      </c>
      <c r="AL5" s="141">
        <v>240</v>
      </c>
      <c r="AM5" s="141">
        <v>174</v>
      </c>
      <c r="AN5" s="141">
        <v>239</v>
      </c>
      <c r="AO5" s="141">
        <v>147</v>
      </c>
      <c r="AP5" s="141">
        <v>262</v>
      </c>
      <c r="AQ5" s="141">
        <v>207</v>
      </c>
      <c r="AR5" s="140">
        <v>244</v>
      </c>
      <c r="AS5" s="141">
        <v>278</v>
      </c>
      <c r="AT5" s="140">
        <v>281</v>
      </c>
      <c r="AU5" s="141">
        <v>326</v>
      </c>
      <c r="AV5" s="140">
        <v>257</v>
      </c>
      <c r="AW5" s="141">
        <v>292</v>
      </c>
      <c r="AX5" s="140">
        <v>308</v>
      </c>
      <c r="AY5" s="141">
        <v>363</v>
      </c>
      <c r="AZ5" s="140">
        <v>270</v>
      </c>
      <c r="BA5" s="141">
        <v>412</v>
      </c>
      <c r="BB5" s="140">
        <v>296</v>
      </c>
      <c r="BC5" s="141">
        <v>398</v>
      </c>
      <c r="BD5" s="142">
        <v>264</v>
      </c>
      <c r="BE5" s="142">
        <v>298</v>
      </c>
      <c r="BF5" s="142">
        <v>237</v>
      </c>
      <c r="BG5" s="142">
        <v>210</v>
      </c>
      <c r="BH5" s="142">
        <v>208</v>
      </c>
      <c r="BI5" s="142">
        <v>146</v>
      </c>
      <c r="BJ5" s="143">
        <v>188</v>
      </c>
      <c r="BK5" s="143">
        <v>163</v>
      </c>
      <c r="BL5" s="143">
        <v>187</v>
      </c>
      <c r="BM5" s="143">
        <v>179</v>
      </c>
      <c r="BN5" s="143">
        <v>242</v>
      </c>
      <c r="BO5" s="143">
        <v>193</v>
      </c>
      <c r="BP5" s="142">
        <v>243</v>
      </c>
      <c r="BQ5" s="143">
        <v>244</v>
      </c>
      <c r="BR5" s="142">
        <v>236</v>
      </c>
      <c r="BS5" s="143">
        <v>308</v>
      </c>
      <c r="BT5" s="143">
        <v>235</v>
      </c>
      <c r="BU5" s="142">
        <v>289</v>
      </c>
      <c r="BV5" s="143">
        <v>243</v>
      </c>
      <c r="BW5" s="143">
        <v>304</v>
      </c>
      <c r="BX5" s="143">
        <v>244</v>
      </c>
      <c r="BY5" s="143">
        <v>358</v>
      </c>
      <c r="BZ5" s="143">
        <v>264</v>
      </c>
      <c r="CA5" s="143">
        <v>322</v>
      </c>
      <c r="CB5" s="144">
        <v>254</v>
      </c>
      <c r="CC5" s="144">
        <v>313</v>
      </c>
      <c r="CD5" s="144">
        <v>218</v>
      </c>
      <c r="CE5" s="144">
        <v>156</v>
      </c>
      <c r="CF5" s="144">
        <v>240</v>
      </c>
      <c r="CG5" s="144">
        <v>155</v>
      </c>
      <c r="CH5" s="145">
        <v>205</v>
      </c>
      <c r="CI5" s="145">
        <v>154</v>
      </c>
      <c r="CJ5" s="145">
        <v>191</v>
      </c>
      <c r="CK5" s="145">
        <v>127</v>
      </c>
      <c r="CL5" s="145">
        <v>206</v>
      </c>
      <c r="CM5" s="145">
        <v>178</v>
      </c>
      <c r="CN5" s="146">
        <v>204</v>
      </c>
      <c r="CO5" s="147">
        <v>224</v>
      </c>
      <c r="CP5" s="146">
        <v>212</v>
      </c>
      <c r="CQ5" s="147">
        <v>225</v>
      </c>
      <c r="CR5" s="146">
        <v>249</v>
      </c>
      <c r="CS5" s="147">
        <v>299</v>
      </c>
      <c r="CT5" s="148">
        <v>268</v>
      </c>
      <c r="CU5" s="149">
        <v>368</v>
      </c>
      <c r="CV5" s="148">
        <v>217</v>
      </c>
      <c r="CW5" s="149">
        <v>456</v>
      </c>
      <c r="CX5" s="149">
        <v>235</v>
      </c>
      <c r="CY5" s="148">
        <v>398</v>
      </c>
      <c r="CZ5" s="150">
        <v>222</v>
      </c>
      <c r="DA5" s="151">
        <v>256</v>
      </c>
      <c r="DB5" s="150">
        <v>205</v>
      </c>
      <c r="DC5" s="151">
        <v>195</v>
      </c>
      <c r="DD5" s="150">
        <v>221</v>
      </c>
      <c r="DE5" s="150">
        <v>151</v>
      </c>
      <c r="DF5" s="150">
        <v>232</v>
      </c>
      <c r="DG5" s="150">
        <v>163</v>
      </c>
      <c r="DH5" s="150">
        <v>203</v>
      </c>
      <c r="DI5" s="150">
        <v>166</v>
      </c>
      <c r="DJ5" s="150">
        <v>257</v>
      </c>
      <c r="DK5" s="150">
        <v>182</v>
      </c>
      <c r="DL5" s="150">
        <v>211</v>
      </c>
      <c r="DM5" s="151">
        <v>238</v>
      </c>
      <c r="DN5" s="150">
        <v>255</v>
      </c>
      <c r="DO5" s="151">
        <v>304</v>
      </c>
      <c r="DP5" s="150">
        <v>304</v>
      </c>
      <c r="DQ5" s="151">
        <v>298</v>
      </c>
      <c r="DR5" s="132">
        <v>288</v>
      </c>
      <c r="DS5" s="132">
        <v>360</v>
      </c>
      <c r="DT5" s="132">
        <v>261</v>
      </c>
      <c r="DU5" s="132">
        <v>378</v>
      </c>
      <c r="DV5" s="132">
        <v>222</v>
      </c>
      <c r="DW5" s="132">
        <v>364</v>
      </c>
      <c r="DX5" s="152">
        <v>273</v>
      </c>
      <c r="DY5" s="153">
        <v>310</v>
      </c>
      <c r="DZ5" s="152">
        <v>225</v>
      </c>
      <c r="EA5" s="153">
        <v>273</v>
      </c>
      <c r="EB5" s="153">
        <v>192</v>
      </c>
      <c r="EC5" s="153">
        <v>127</v>
      </c>
      <c r="ED5" s="152">
        <v>207</v>
      </c>
      <c r="EE5" s="153">
        <v>153</v>
      </c>
      <c r="EF5" s="152">
        <v>184</v>
      </c>
      <c r="EG5" s="153">
        <v>127</v>
      </c>
      <c r="EH5" s="153">
        <v>219</v>
      </c>
      <c r="EI5" s="153">
        <v>166</v>
      </c>
      <c r="EJ5" s="152">
        <v>254</v>
      </c>
      <c r="EK5" s="152">
        <v>270</v>
      </c>
      <c r="EL5" s="152">
        <v>212</v>
      </c>
      <c r="EM5" s="152">
        <v>322</v>
      </c>
      <c r="EN5" s="153">
        <v>239</v>
      </c>
      <c r="EO5" s="153">
        <v>312</v>
      </c>
    </row>
    <row r="6" spans="1:205">
      <c r="A6" s="131" t="s">
        <v>148</v>
      </c>
      <c r="B6" s="138">
        <v>66</v>
      </c>
      <c r="C6" s="139">
        <v>27</v>
      </c>
      <c r="D6" s="138">
        <v>53</v>
      </c>
      <c r="E6" s="139">
        <v>38</v>
      </c>
      <c r="F6" s="138">
        <v>48</v>
      </c>
      <c r="G6" s="139">
        <v>43</v>
      </c>
      <c r="H6" s="138">
        <v>62</v>
      </c>
      <c r="I6" s="138">
        <v>37</v>
      </c>
      <c r="J6" s="138">
        <v>52</v>
      </c>
      <c r="K6" s="138">
        <v>35</v>
      </c>
      <c r="L6" s="138">
        <v>69</v>
      </c>
      <c r="M6" s="138">
        <v>43</v>
      </c>
      <c r="N6" s="138">
        <v>68</v>
      </c>
      <c r="O6" s="138">
        <v>31</v>
      </c>
      <c r="P6" s="138">
        <v>63</v>
      </c>
      <c r="Q6" s="138">
        <v>32</v>
      </c>
      <c r="R6" s="138">
        <v>85</v>
      </c>
      <c r="S6" s="138">
        <v>46</v>
      </c>
      <c r="T6" s="138">
        <v>57</v>
      </c>
      <c r="U6" s="139">
        <v>30</v>
      </c>
      <c r="V6" s="138">
        <v>64</v>
      </c>
      <c r="W6" s="139">
        <v>52</v>
      </c>
      <c r="X6" s="138">
        <v>52</v>
      </c>
      <c r="Y6" s="139">
        <v>51</v>
      </c>
      <c r="Z6" s="138">
        <v>56</v>
      </c>
      <c r="AA6" s="138">
        <v>38</v>
      </c>
      <c r="AB6" s="138">
        <v>56</v>
      </c>
      <c r="AC6" s="138">
        <v>33</v>
      </c>
      <c r="AD6" s="138">
        <v>39</v>
      </c>
      <c r="AE6" s="138">
        <v>50</v>
      </c>
      <c r="AF6" s="140">
        <v>51</v>
      </c>
      <c r="AG6" s="141">
        <v>49</v>
      </c>
      <c r="AH6" s="140">
        <v>53</v>
      </c>
      <c r="AI6" s="141">
        <v>52</v>
      </c>
      <c r="AJ6" s="140">
        <v>59</v>
      </c>
      <c r="AK6" s="141">
        <v>47</v>
      </c>
      <c r="AL6" s="141">
        <v>54</v>
      </c>
      <c r="AM6" s="141">
        <v>48</v>
      </c>
      <c r="AN6" s="141">
        <v>77</v>
      </c>
      <c r="AO6" s="141">
        <v>36</v>
      </c>
      <c r="AP6" s="141">
        <v>73</v>
      </c>
      <c r="AQ6" s="141">
        <v>35</v>
      </c>
      <c r="AR6" s="140">
        <v>81</v>
      </c>
      <c r="AS6" s="141">
        <v>44</v>
      </c>
      <c r="AT6" s="140">
        <v>56</v>
      </c>
      <c r="AU6" s="141">
        <v>37</v>
      </c>
      <c r="AV6" s="140">
        <v>47</v>
      </c>
      <c r="AW6" s="141">
        <v>40</v>
      </c>
      <c r="AX6" s="140">
        <v>67</v>
      </c>
      <c r="AY6" s="141">
        <v>27</v>
      </c>
      <c r="AZ6" s="140">
        <v>70</v>
      </c>
      <c r="BA6" s="141">
        <v>45</v>
      </c>
      <c r="BB6" s="140">
        <v>66</v>
      </c>
      <c r="BC6" s="141">
        <v>28</v>
      </c>
      <c r="BD6" s="142">
        <v>58</v>
      </c>
      <c r="BE6" s="142">
        <v>55</v>
      </c>
      <c r="BF6" s="142">
        <v>61</v>
      </c>
      <c r="BG6" s="142">
        <v>39</v>
      </c>
      <c r="BH6" s="142">
        <v>57</v>
      </c>
      <c r="BI6" s="142">
        <v>52</v>
      </c>
      <c r="BJ6" s="143">
        <v>44</v>
      </c>
      <c r="BK6" s="143">
        <v>65</v>
      </c>
      <c r="BL6" s="143">
        <v>53</v>
      </c>
      <c r="BM6" s="143">
        <v>46</v>
      </c>
      <c r="BN6" s="143">
        <v>50</v>
      </c>
      <c r="BO6" s="143">
        <v>28</v>
      </c>
      <c r="BP6" s="142">
        <v>55</v>
      </c>
      <c r="BQ6" s="143">
        <v>45</v>
      </c>
      <c r="BR6" s="142">
        <v>43</v>
      </c>
      <c r="BS6" s="143">
        <v>36</v>
      </c>
      <c r="BT6" s="143">
        <v>39</v>
      </c>
      <c r="BU6" s="142">
        <v>22</v>
      </c>
      <c r="BV6" s="143">
        <v>44</v>
      </c>
      <c r="BW6" s="143">
        <v>29</v>
      </c>
      <c r="BX6" s="143">
        <v>56</v>
      </c>
      <c r="BY6" s="143">
        <v>49</v>
      </c>
      <c r="BZ6" s="143">
        <v>58</v>
      </c>
      <c r="CA6" s="143">
        <v>34</v>
      </c>
      <c r="CB6" s="144">
        <v>57</v>
      </c>
      <c r="CC6" s="144">
        <v>37</v>
      </c>
      <c r="CD6" s="144">
        <v>53</v>
      </c>
      <c r="CE6" s="144">
        <v>35</v>
      </c>
      <c r="CF6" s="144">
        <v>76</v>
      </c>
      <c r="CG6" s="144">
        <v>51</v>
      </c>
      <c r="CH6" s="145">
        <v>53</v>
      </c>
      <c r="CI6" s="145">
        <v>59</v>
      </c>
      <c r="CJ6" s="145">
        <v>52</v>
      </c>
      <c r="CK6" s="145">
        <v>41</v>
      </c>
      <c r="CL6" s="145">
        <v>61</v>
      </c>
      <c r="CM6" s="145">
        <v>37</v>
      </c>
      <c r="CN6" s="146">
        <v>41</v>
      </c>
      <c r="CO6" s="147">
        <v>29</v>
      </c>
      <c r="CP6" s="146">
        <v>36</v>
      </c>
      <c r="CQ6" s="147">
        <v>44</v>
      </c>
      <c r="CR6" s="146">
        <v>37</v>
      </c>
      <c r="CS6" s="147">
        <v>51</v>
      </c>
      <c r="CT6" s="148">
        <v>44</v>
      </c>
      <c r="CU6" s="149">
        <v>24</v>
      </c>
      <c r="CV6" s="148">
        <v>43</v>
      </c>
      <c r="CW6" s="149">
        <v>46</v>
      </c>
      <c r="CX6" s="149">
        <v>35</v>
      </c>
      <c r="CY6" s="148">
        <v>36</v>
      </c>
      <c r="CZ6" s="150">
        <v>48</v>
      </c>
      <c r="DA6" s="151">
        <v>34</v>
      </c>
      <c r="DB6" s="150">
        <v>59</v>
      </c>
      <c r="DC6" s="151">
        <v>21</v>
      </c>
      <c r="DD6" s="150">
        <v>49</v>
      </c>
      <c r="DE6" s="150">
        <v>56</v>
      </c>
      <c r="DF6" s="150">
        <v>49</v>
      </c>
      <c r="DG6" s="150">
        <v>44</v>
      </c>
      <c r="DH6" s="150">
        <v>48</v>
      </c>
      <c r="DI6" s="150">
        <v>44</v>
      </c>
      <c r="DJ6" s="150">
        <v>36</v>
      </c>
      <c r="DK6" s="150">
        <v>46</v>
      </c>
      <c r="DL6" s="150">
        <v>43</v>
      </c>
      <c r="DM6" s="151">
        <v>53</v>
      </c>
      <c r="DN6" s="150">
        <v>43</v>
      </c>
      <c r="DO6" s="151">
        <v>50</v>
      </c>
      <c r="DP6" s="150">
        <v>46</v>
      </c>
      <c r="DQ6" s="151">
        <v>51</v>
      </c>
      <c r="DR6" s="132">
        <v>56</v>
      </c>
      <c r="DS6" s="132">
        <v>37</v>
      </c>
      <c r="DT6" s="132">
        <v>26</v>
      </c>
      <c r="DU6" s="132">
        <v>38</v>
      </c>
      <c r="DV6" s="132">
        <v>29</v>
      </c>
      <c r="DW6" s="132">
        <v>57</v>
      </c>
      <c r="DX6" s="152">
        <v>53</v>
      </c>
      <c r="DY6" s="153">
        <v>54</v>
      </c>
      <c r="DZ6" s="152">
        <v>40</v>
      </c>
      <c r="EA6" s="153">
        <v>52</v>
      </c>
      <c r="EB6" s="153">
        <v>34</v>
      </c>
      <c r="EC6" s="153">
        <v>32</v>
      </c>
      <c r="ED6" s="152">
        <v>39</v>
      </c>
      <c r="EE6" s="153">
        <v>47</v>
      </c>
      <c r="EF6" s="152">
        <v>40</v>
      </c>
      <c r="EG6" s="153">
        <v>32</v>
      </c>
      <c r="EH6" s="153">
        <v>44</v>
      </c>
      <c r="EI6" s="153">
        <v>43</v>
      </c>
      <c r="EJ6" s="152">
        <v>61</v>
      </c>
      <c r="EK6" s="152">
        <v>35</v>
      </c>
      <c r="EL6" s="152">
        <v>43</v>
      </c>
      <c r="EM6" s="152">
        <v>71</v>
      </c>
      <c r="EN6" s="153">
        <v>41</v>
      </c>
      <c r="EO6" s="153">
        <v>49</v>
      </c>
    </row>
    <row r="7" spans="1:205">
      <c r="A7" s="131" t="s">
        <v>149</v>
      </c>
      <c r="B7" s="138">
        <v>99</v>
      </c>
      <c r="C7" s="139">
        <v>0</v>
      </c>
      <c r="D7" s="138">
        <v>72</v>
      </c>
      <c r="E7" s="139">
        <v>7</v>
      </c>
      <c r="F7" s="138">
        <v>65</v>
      </c>
      <c r="G7" s="139">
        <v>7</v>
      </c>
      <c r="H7" s="138">
        <v>68</v>
      </c>
      <c r="I7" s="138">
        <v>1</v>
      </c>
      <c r="J7" s="138">
        <v>61</v>
      </c>
      <c r="K7" s="138">
        <v>2</v>
      </c>
      <c r="L7" s="138">
        <v>40</v>
      </c>
      <c r="M7" s="138">
        <v>4</v>
      </c>
      <c r="N7" s="138">
        <v>43</v>
      </c>
      <c r="O7" s="138">
        <v>0</v>
      </c>
      <c r="P7" s="138">
        <v>57</v>
      </c>
      <c r="Q7" s="138">
        <v>2</v>
      </c>
      <c r="R7" s="138">
        <v>75</v>
      </c>
      <c r="S7" s="138">
        <v>5</v>
      </c>
      <c r="T7" s="138">
        <v>62</v>
      </c>
      <c r="U7" s="139">
        <v>4</v>
      </c>
      <c r="V7" s="138">
        <v>85</v>
      </c>
      <c r="W7" s="139">
        <v>4</v>
      </c>
      <c r="X7" s="138">
        <v>83</v>
      </c>
      <c r="Y7" s="139">
        <v>7</v>
      </c>
      <c r="Z7" s="138">
        <v>82</v>
      </c>
      <c r="AA7" s="138">
        <v>2</v>
      </c>
      <c r="AB7" s="138">
        <v>73</v>
      </c>
      <c r="AC7" s="138">
        <v>1</v>
      </c>
      <c r="AD7" s="138">
        <v>60</v>
      </c>
      <c r="AE7" s="138">
        <v>5</v>
      </c>
      <c r="AF7" s="140">
        <v>82</v>
      </c>
      <c r="AG7" s="141">
        <v>2</v>
      </c>
      <c r="AH7" s="140">
        <v>70</v>
      </c>
      <c r="AI7" s="141">
        <v>4</v>
      </c>
      <c r="AJ7" s="140">
        <v>47</v>
      </c>
      <c r="AK7" s="141">
        <v>1</v>
      </c>
      <c r="AL7" s="141">
        <v>56</v>
      </c>
      <c r="AM7" s="141">
        <v>2</v>
      </c>
      <c r="AN7" s="141">
        <v>42</v>
      </c>
      <c r="AO7" s="141">
        <v>0</v>
      </c>
      <c r="AP7" s="141">
        <v>70</v>
      </c>
      <c r="AQ7" s="141">
        <v>1</v>
      </c>
      <c r="AR7" s="140">
        <v>69</v>
      </c>
      <c r="AS7" s="141">
        <v>2</v>
      </c>
      <c r="AT7" s="140">
        <v>93</v>
      </c>
      <c r="AU7" s="141">
        <v>8</v>
      </c>
      <c r="AV7" s="140">
        <v>86</v>
      </c>
      <c r="AW7" s="141">
        <v>4</v>
      </c>
      <c r="AX7" s="140">
        <v>97</v>
      </c>
      <c r="AY7" s="141">
        <v>7</v>
      </c>
      <c r="AZ7" s="140">
        <v>66</v>
      </c>
      <c r="BA7" s="141">
        <v>4</v>
      </c>
      <c r="BB7" s="140">
        <v>81</v>
      </c>
      <c r="BC7" s="141">
        <v>3</v>
      </c>
      <c r="BD7" s="142">
        <v>71</v>
      </c>
      <c r="BE7" s="142">
        <v>4</v>
      </c>
      <c r="BF7" s="142">
        <v>44</v>
      </c>
      <c r="BG7" s="142">
        <v>1</v>
      </c>
      <c r="BH7" s="142">
        <v>40</v>
      </c>
      <c r="BI7" s="142">
        <v>2</v>
      </c>
      <c r="BJ7" s="143">
        <v>41</v>
      </c>
      <c r="BK7" s="143">
        <v>3</v>
      </c>
      <c r="BL7" s="143">
        <v>47</v>
      </c>
      <c r="BM7" s="143">
        <v>2</v>
      </c>
      <c r="BN7" s="143">
        <v>41</v>
      </c>
      <c r="BO7" s="143">
        <v>2</v>
      </c>
      <c r="BP7" s="142">
        <v>84</v>
      </c>
      <c r="BQ7" s="143">
        <v>1</v>
      </c>
      <c r="BR7" s="142">
        <v>87</v>
      </c>
      <c r="BS7" s="143">
        <v>4</v>
      </c>
      <c r="BT7" s="143">
        <v>75</v>
      </c>
      <c r="BU7" s="142">
        <v>3</v>
      </c>
      <c r="BV7" s="143">
        <v>73</v>
      </c>
      <c r="BW7" s="143">
        <v>1</v>
      </c>
      <c r="BX7" s="143">
        <v>52</v>
      </c>
      <c r="BY7" s="143">
        <v>2</v>
      </c>
      <c r="BZ7" s="143">
        <v>68</v>
      </c>
      <c r="CA7" s="143">
        <v>2</v>
      </c>
      <c r="CB7" s="144">
        <v>45</v>
      </c>
      <c r="CC7" s="144">
        <v>4</v>
      </c>
      <c r="CD7" s="144">
        <v>37</v>
      </c>
      <c r="CE7" s="144">
        <v>4</v>
      </c>
      <c r="CF7" s="144">
        <v>28</v>
      </c>
      <c r="CG7" s="144">
        <v>3</v>
      </c>
      <c r="CH7" s="145">
        <v>61</v>
      </c>
      <c r="CI7" s="145">
        <v>2</v>
      </c>
      <c r="CJ7" s="145">
        <v>51</v>
      </c>
      <c r="CK7" s="145">
        <v>3</v>
      </c>
      <c r="CL7" s="145">
        <v>46</v>
      </c>
      <c r="CM7" s="145">
        <v>1</v>
      </c>
      <c r="CN7" s="146">
        <v>48</v>
      </c>
      <c r="CO7" s="147">
        <v>2</v>
      </c>
      <c r="CP7" s="146">
        <v>65</v>
      </c>
      <c r="CQ7" s="147">
        <v>1</v>
      </c>
      <c r="CR7" s="147">
        <v>52</v>
      </c>
      <c r="CS7" s="146">
        <v>1</v>
      </c>
      <c r="CT7" s="148">
        <v>66</v>
      </c>
      <c r="CU7" s="149">
        <v>1</v>
      </c>
      <c r="CV7" s="148">
        <v>55</v>
      </c>
      <c r="CW7" s="149">
        <v>18</v>
      </c>
      <c r="CX7" s="149">
        <v>59</v>
      </c>
      <c r="CY7" s="148">
        <v>2</v>
      </c>
      <c r="CZ7" s="150">
        <v>55</v>
      </c>
      <c r="DA7" s="151">
        <v>1</v>
      </c>
      <c r="DB7" s="150">
        <v>57</v>
      </c>
      <c r="DC7" s="151">
        <v>2</v>
      </c>
      <c r="DD7" s="150">
        <v>50</v>
      </c>
      <c r="DE7" s="150">
        <v>3</v>
      </c>
      <c r="DF7" s="150">
        <v>42</v>
      </c>
      <c r="DG7" s="150">
        <v>2</v>
      </c>
      <c r="DH7" s="150">
        <v>32</v>
      </c>
      <c r="DI7" s="150">
        <v>1</v>
      </c>
      <c r="DJ7" s="150">
        <v>67</v>
      </c>
      <c r="DK7" s="150">
        <v>2</v>
      </c>
      <c r="DL7" s="150">
        <v>46</v>
      </c>
      <c r="DM7" s="151">
        <v>10</v>
      </c>
      <c r="DN7" s="150">
        <v>87</v>
      </c>
      <c r="DO7" s="151">
        <v>3</v>
      </c>
      <c r="DP7" s="150">
        <v>64</v>
      </c>
      <c r="DQ7" s="151">
        <v>9</v>
      </c>
      <c r="DR7" s="132">
        <v>87</v>
      </c>
      <c r="DS7" s="132">
        <v>3</v>
      </c>
      <c r="DT7" s="132">
        <v>76</v>
      </c>
      <c r="DU7" s="132">
        <v>3</v>
      </c>
      <c r="DV7" s="132">
        <v>45</v>
      </c>
      <c r="DW7" s="132">
        <v>2</v>
      </c>
      <c r="DX7" s="152">
        <v>69</v>
      </c>
      <c r="DY7" s="153">
        <v>3</v>
      </c>
      <c r="DZ7" s="152">
        <v>51</v>
      </c>
      <c r="EA7" s="153">
        <v>0</v>
      </c>
      <c r="EB7" s="153">
        <v>34</v>
      </c>
      <c r="EC7" s="153">
        <v>4</v>
      </c>
      <c r="ED7" s="152">
        <v>44</v>
      </c>
      <c r="EE7" s="153">
        <v>0</v>
      </c>
      <c r="EF7" s="152">
        <v>36</v>
      </c>
      <c r="EG7" s="153">
        <v>4</v>
      </c>
      <c r="EH7" s="153">
        <v>64</v>
      </c>
      <c r="EI7" s="153">
        <v>3</v>
      </c>
      <c r="EJ7" s="152">
        <v>65</v>
      </c>
      <c r="EK7" s="152">
        <v>6</v>
      </c>
      <c r="EL7" s="152">
        <v>43</v>
      </c>
      <c r="EM7" s="152">
        <v>2</v>
      </c>
      <c r="EN7" s="153">
        <v>53</v>
      </c>
      <c r="EO7" s="153">
        <v>6</v>
      </c>
    </row>
    <row r="8" spans="1:205">
      <c r="A8" s="131" t="s">
        <v>150</v>
      </c>
      <c r="B8" s="138">
        <v>5</v>
      </c>
      <c r="C8" s="139">
        <v>3</v>
      </c>
      <c r="D8" s="138">
        <v>6</v>
      </c>
      <c r="E8" s="139">
        <v>16</v>
      </c>
      <c r="F8" s="138">
        <v>8</v>
      </c>
      <c r="G8" s="139">
        <v>8</v>
      </c>
      <c r="H8" s="138">
        <v>20</v>
      </c>
      <c r="I8" s="138">
        <v>10</v>
      </c>
      <c r="J8" s="138">
        <v>3</v>
      </c>
      <c r="K8" s="138">
        <v>6</v>
      </c>
      <c r="L8" s="138">
        <v>8</v>
      </c>
      <c r="M8" s="138">
        <v>8</v>
      </c>
      <c r="N8" s="138">
        <v>12</v>
      </c>
      <c r="O8" s="138">
        <v>25</v>
      </c>
      <c r="P8" s="138">
        <v>10</v>
      </c>
      <c r="Q8" s="138">
        <v>31</v>
      </c>
      <c r="R8" s="138">
        <v>5</v>
      </c>
      <c r="S8" s="138">
        <v>32</v>
      </c>
      <c r="T8" s="138">
        <v>4</v>
      </c>
      <c r="U8" s="139">
        <v>67</v>
      </c>
      <c r="V8" s="138">
        <v>12</v>
      </c>
      <c r="W8" s="139">
        <v>64</v>
      </c>
      <c r="X8" s="138">
        <v>8</v>
      </c>
      <c r="Y8" s="139">
        <v>7</v>
      </c>
      <c r="Z8" s="138">
        <v>10</v>
      </c>
      <c r="AA8" s="138">
        <v>30</v>
      </c>
      <c r="AB8" s="138">
        <v>15</v>
      </c>
      <c r="AC8" s="138">
        <v>10</v>
      </c>
      <c r="AD8" s="138">
        <v>14</v>
      </c>
      <c r="AE8" s="138">
        <v>16</v>
      </c>
      <c r="AF8" s="140">
        <v>10</v>
      </c>
      <c r="AG8" s="141">
        <v>30</v>
      </c>
      <c r="AH8" s="140">
        <v>7</v>
      </c>
      <c r="AI8" s="141">
        <v>13</v>
      </c>
      <c r="AJ8" s="140">
        <v>16</v>
      </c>
      <c r="AK8" s="141">
        <v>15</v>
      </c>
      <c r="AL8" s="141">
        <v>12</v>
      </c>
      <c r="AM8" s="141">
        <v>7</v>
      </c>
      <c r="AN8" s="141">
        <v>24</v>
      </c>
      <c r="AO8" s="141">
        <v>5</v>
      </c>
      <c r="AP8" s="141">
        <v>19</v>
      </c>
      <c r="AQ8" s="141">
        <v>50</v>
      </c>
      <c r="AR8" s="140">
        <v>8</v>
      </c>
      <c r="AS8" s="141">
        <v>65</v>
      </c>
      <c r="AT8" s="140">
        <v>11</v>
      </c>
      <c r="AU8" s="141">
        <v>83</v>
      </c>
      <c r="AV8" s="140">
        <v>11</v>
      </c>
      <c r="AW8" s="141">
        <v>26</v>
      </c>
      <c r="AX8" s="140">
        <v>12</v>
      </c>
      <c r="AY8" s="141">
        <v>7</v>
      </c>
      <c r="AZ8" s="140">
        <v>5</v>
      </c>
      <c r="BA8" s="141">
        <v>6</v>
      </c>
      <c r="BB8" s="140">
        <v>3</v>
      </c>
      <c r="BC8" s="141">
        <v>32</v>
      </c>
      <c r="BD8" s="142">
        <v>1</v>
      </c>
      <c r="BE8" s="142">
        <v>9</v>
      </c>
      <c r="BF8" s="142">
        <v>13</v>
      </c>
      <c r="BG8" s="142">
        <v>19</v>
      </c>
      <c r="BH8" s="142">
        <v>11</v>
      </c>
      <c r="BI8" s="142">
        <v>24</v>
      </c>
      <c r="BJ8" s="143">
        <v>11</v>
      </c>
      <c r="BK8" s="143">
        <v>18</v>
      </c>
      <c r="BL8" s="143">
        <v>23</v>
      </c>
      <c r="BM8" s="143">
        <v>25</v>
      </c>
      <c r="BN8" s="143">
        <v>13</v>
      </c>
      <c r="BO8" s="143">
        <v>61</v>
      </c>
      <c r="BP8" s="142">
        <v>9</v>
      </c>
      <c r="BQ8" s="143">
        <v>61</v>
      </c>
      <c r="BR8" s="142">
        <v>17</v>
      </c>
      <c r="BS8" s="143">
        <v>54</v>
      </c>
      <c r="BT8" s="143">
        <v>9</v>
      </c>
      <c r="BU8" s="142">
        <v>45</v>
      </c>
      <c r="BV8" s="143">
        <v>12</v>
      </c>
      <c r="BW8" s="143">
        <v>24</v>
      </c>
      <c r="BX8" s="143">
        <v>3</v>
      </c>
      <c r="BY8" s="143">
        <v>47</v>
      </c>
      <c r="BZ8" s="143">
        <v>21</v>
      </c>
      <c r="CA8" s="143">
        <v>38</v>
      </c>
      <c r="CB8" s="144">
        <v>8</v>
      </c>
      <c r="CC8" s="144">
        <v>62</v>
      </c>
      <c r="CD8" s="144">
        <v>22</v>
      </c>
      <c r="CE8" s="144">
        <v>8</v>
      </c>
      <c r="CF8" s="144">
        <v>14</v>
      </c>
      <c r="CG8" s="144">
        <v>18</v>
      </c>
      <c r="CH8" s="145">
        <v>24</v>
      </c>
      <c r="CI8" s="145">
        <v>26</v>
      </c>
      <c r="CJ8" s="145">
        <v>13</v>
      </c>
      <c r="CK8" s="145">
        <v>25</v>
      </c>
      <c r="CL8" s="145">
        <v>13</v>
      </c>
      <c r="CM8" s="145">
        <v>57</v>
      </c>
      <c r="CN8" s="146">
        <v>17</v>
      </c>
      <c r="CO8" s="147">
        <v>78</v>
      </c>
      <c r="CP8" s="146">
        <v>6</v>
      </c>
      <c r="CQ8" s="147">
        <v>34</v>
      </c>
      <c r="CR8" s="147">
        <v>14</v>
      </c>
      <c r="CS8" s="146">
        <v>44</v>
      </c>
      <c r="CT8" s="148">
        <v>13</v>
      </c>
      <c r="CU8" s="149">
        <v>39</v>
      </c>
      <c r="CV8" s="148">
        <v>12</v>
      </c>
      <c r="CW8" s="149">
        <v>36</v>
      </c>
      <c r="CX8" s="149">
        <v>4</v>
      </c>
      <c r="CY8" s="148">
        <v>63</v>
      </c>
      <c r="CZ8" s="150">
        <v>13</v>
      </c>
      <c r="DA8" s="151">
        <v>23</v>
      </c>
      <c r="DB8" s="150">
        <v>6</v>
      </c>
      <c r="DC8" s="151">
        <v>26</v>
      </c>
      <c r="DD8" s="150">
        <v>5</v>
      </c>
      <c r="DE8" s="150">
        <v>11</v>
      </c>
      <c r="DF8" s="150">
        <v>12</v>
      </c>
      <c r="DG8" s="150">
        <v>31</v>
      </c>
      <c r="DH8" s="150">
        <v>16</v>
      </c>
      <c r="DI8" s="150">
        <v>18</v>
      </c>
      <c r="DJ8" s="150">
        <v>9</v>
      </c>
      <c r="DK8" s="150">
        <v>24</v>
      </c>
      <c r="DL8" s="150">
        <v>17</v>
      </c>
      <c r="DM8" s="151">
        <v>48</v>
      </c>
      <c r="DN8" s="150">
        <v>9</v>
      </c>
      <c r="DO8" s="151">
        <v>73</v>
      </c>
      <c r="DP8" s="150">
        <v>8</v>
      </c>
      <c r="DQ8" s="151">
        <v>57</v>
      </c>
      <c r="DR8" s="132">
        <v>16</v>
      </c>
      <c r="DS8" s="132">
        <v>82</v>
      </c>
      <c r="DT8" s="132">
        <v>9</v>
      </c>
      <c r="DU8" s="132">
        <v>73</v>
      </c>
      <c r="DV8" s="132">
        <v>8</v>
      </c>
      <c r="DW8" s="132">
        <v>32</v>
      </c>
      <c r="DX8" s="152">
        <v>13</v>
      </c>
      <c r="DY8" s="153">
        <v>30</v>
      </c>
      <c r="DZ8" s="152">
        <v>6</v>
      </c>
      <c r="EA8" s="153">
        <v>34</v>
      </c>
      <c r="EB8" s="153">
        <v>5</v>
      </c>
      <c r="EC8" s="153">
        <v>30</v>
      </c>
      <c r="ED8" s="152">
        <v>9</v>
      </c>
      <c r="EE8" s="153">
        <v>10</v>
      </c>
      <c r="EF8" s="152">
        <v>6</v>
      </c>
      <c r="EG8" s="153">
        <v>10</v>
      </c>
      <c r="EH8" s="153">
        <v>0</v>
      </c>
      <c r="EI8" s="153">
        <v>38</v>
      </c>
      <c r="EJ8" s="152">
        <v>16</v>
      </c>
      <c r="EK8" s="152">
        <v>52</v>
      </c>
      <c r="EL8" s="152">
        <v>9</v>
      </c>
      <c r="EM8" s="152">
        <v>58</v>
      </c>
      <c r="EN8" s="153">
        <v>14</v>
      </c>
      <c r="EO8" s="153">
        <v>70</v>
      </c>
    </row>
    <row r="9" spans="1:205">
      <c r="A9" s="131" t="s">
        <v>151</v>
      </c>
      <c r="B9" s="138">
        <v>216</v>
      </c>
      <c r="C9" s="139">
        <v>211</v>
      </c>
      <c r="D9" s="138">
        <v>132</v>
      </c>
      <c r="E9" s="139">
        <v>321</v>
      </c>
      <c r="F9" s="138">
        <v>115</v>
      </c>
      <c r="G9" s="139">
        <v>175</v>
      </c>
      <c r="H9" s="138">
        <v>109</v>
      </c>
      <c r="I9" s="138">
        <v>163</v>
      </c>
      <c r="J9" s="138">
        <v>116</v>
      </c>
      <c r="K9" s="138">
        <v>125</v>
      </c>
      <c r="L9" s="138">
        <v>98</v>
      </c>
      <c r="M9" s="138">
        <v>90</v>
      </c>
      <c r="N9" s="138">
        <v>116</v>
      </c>
      <c r="O9" s="138">
        <v>107</v>
      </c>
      <c r="P9" s="138">
        <v>114</v>
      </c>
      <c r="Q9" s="138">
        <v>101</v>
      </c>
      <c r="R9" s="138">
        <v>132</v>
      </c>
      <c r="S9" s="138">
        <v>168</v>
      </c>
      <c r="T9" s="138">
        <v>110</v>
      </c>
      <c r="U9" s="139">
        <v>139</v>
      </c>
      <c r="V9" s="138">
        <v>128</v>
      </c>
      <c r="W9" s="139">
        <v>151</v>
      </c>
      <c r="X9" s="138">
        <v>127</v>
      </c>
      <c r="Y9" s="139">
        <v>209</v>
      </c>
      <c r="Z9" s="138">
        <v>132</v>
      </c>
      <c r="AA9" s="138">
        <v>265</v>
      </c>
      <c r="AB9" s="138">
        <v>130</v>
      </c>
      <c r="AC9" s="138">
        <v>304</v>
      </c>
      <c r="AD9" s="138">
        <v>100</v>
      </c>
      <c r="AE9" s="138">
        <v>234</v>
      </c>
      <c r="AF9" s="140">
        <v>132</v>
      </c>
      <c r="AG9" s="141">
        <v>265</v>
      </c>
      <c r="AH9" s="140">
        <v>117</v>
      </c>
      <c r="AI9" s="141">
        <v>163</v>
      </c>
      <c r="AJ9" s="140">
        <v>125</v>
      </c>
      <c r="AK9" s="141">
        <v>100</v>
      </c>
      <c r="AL9" s="141">
        <v>122</v>
      </c>
      <c r="AM9" s="141">
        <v>96</v>
      </c>
      <c r="AN9" s="141">
        <v>90</v>
      </c>
      <c r="AO9" s="141">
        <v>108</v>
      </c>
      <c r="AP9" s="141">
        <v>113</v>
      </c>
      <c r="AQ9" s="141">
        <v>119</v>
      </c>
      <c r="AR9" s="140">
        <v>93</v>
      </c>
      <c r="AS9" s="141">
        <v>134</v>
      </c>
      <c r="AT9" s="140">
        <v>99</v>
      </c>
      <c r="AU9" s="141">
        <v>165</v>
      </c>
      <c r="AV9" s="140">
        <v>108</v>
      </c>
      <c r="AW9" s="141">
        <v>179</v>
      </c>
      <c r="AX9" s="140">
        <v>125</v>
      </c>
      <c r="AY9" s="141">
        <v>297</v>
      </c>
      <c r="AZ9" s="140">
        <v>132</v>
      </c>
      <c r="BA9" s="141">
        <v>380</v>
      </c>
      <c r="BB9" s="140">
        <v>132</v>
      </c>
      <c r="BC9" s="141">
        <v>307</v>
      </c>
      <c r="BD9" s="142">
        <v>133</v>
      </c>
      <c r="BE9" s="142">
        <v>245</v>
      </c>
      <c r="BF9" s="142">
        <v>116</v>
      </c>
      <c r="BG9" s="142">
        <v>170</v>
      </c>
      <c r="BH9" s="142">
        <v>96</v>
      </c>
      <c r="BI9" s="142">
        <v>87</v>
      </c>
      <c r="BJ9" s="143">
        <v>96</v>
      </c>
      <c r="BK9" s="143">
        <v>69</v>
      </c>
      <c r="BL9" s="143">
        <v>75</v>
      </c>
      <c r="BM9" s="143">
        <v>94</v>
      </c>
      <c r="BN9" s="143">
        <v>104</v>
      </c>
      <c r="BO9" s="143">
        <v>112</v>
      </c>
      <c r="BP9" s="142">
        <v>112</v>
      </c>
      <c r="BQ9" s="143">
        <v>106</v>
      </c>
      <c r="BR9" s="142">
        <v>84</v>
      </c>
      <c r="BS9" s="143">
        <v>193</v>
      </c>
      <c r="BT9" s="143">
        <v>102</v>
      </c>
      <c r="BU9" s="142">
        <v>198</v>
      </c>
      <c r="BV9" s="143">
        <v>119</v>
      </c>
      <c r="BW9" s="143">
        <v>247</v>
      </c>
      <c r="BX9" s="143">
        <v>129</v>
      </c>
      <c r="BY9" s="143">
        <v>273</v>
      </c>
      <c r="BZ9" s="143">
        <v>106</v>
      </c>
      <c r="CA9" s="143">
        <v>236</v>
      </c>
      <c r="CB9" s="144">
        <v>143</v>
      </c>
      <c r="CC9" s="144">
        <v>215</v>
      </c>
      <c r="CD9" s="144">
        <v>100</v>
      </c>
      <c r="CE9" s="144">
        <v>120</v>
      </c>
      <c r="CF9" s="144">
        <v>124</v>
      </c>
      <c r="CG9" s="144">
        <v>88</v>
      </c>
      <c r="CH9" s="145">
        <v>82</v>
      </c>
      <c r="CI9" s="145">
        <v>63</v>
      </c>
      <c r="CJ9" s="145">
        <v>65</v>
      </c>
      <c r="CK9" s="145">
        <v>63</v>
      </c>
      <c r="CL9" s="145">
        <v>91</v>
      </c>
      <c r="CM9" s="145">
        <v>75</v>
      </c>
      <c r="CN9" s="146">
        <v>94</v>
      </c>
      <c r="CO9" s="147">
        <v>79</v>
      </c>
      <c r="CP9" s="146">
        <v>97</v>
      </c>
      <c r="CQ9" s="147">
        <v>154</v>
      </c>
      <c r="CR9" s="147">
        <v>127</v>
      </c>
      <c r="CS9" s="146">
        <v>182</v>
      </c>
      <c r="CT9" s="148">
        <v>154</v>
      </c>
      <c r="CU9" s="149">
        <v>306</v>
      </c>
      <c r="CV9" s="148">
        <v>102</v>
      </c>
      <c r="CW9" s="149">
        <v>329</v>
      </c>
      <c r="CX9" s="149">
        <v>125</v>
      </c>
      <c r="CY9" s="148">
        <v>309</v>
      </c>
      <c r="CZ9" s="150">
        <v>111</v>
      </c>
      <c r="DA9" s="151">
        <v>192</v>
      </c>
      <c r="DB9" s="150">
        <v>86</v>
      </c>
      <c r="DC9" s="151">
        <v>140</v>
      </c>
      <c r="DD9" s="150">
        <v>114</v>
      </c>
      <c r="DE9" s="150">
        <v>103</v>
      </c>
      <c r="DF9" s="150">
        <v>120</v>
      </c>
      <c r="DG9" s="150">
        <v>87</v>
      </c>
      <c r="DH9" s="150">
        <v>105</v>
      </c>
      <c r="DI9" s="150">
        <v>91</v>
      </c>
      <c r="DJ9" s="150">
        <v>117</v>
      </c>
      <c r="DK9" s="150">
        <v>108</v>
      </c>
      <c r="DL9" s="150">
        <v>113</v>
      </c>
      <c r="DM9" s="151">
        <v>103</v>
      </c>
      <c r="DN9" s="150">
        <v>113</v>
      </c>
      <c r="DO9" s="151">
        <v>159</v>
      </c>
      <c r="DP9" s="150">
        <v>167</v>
      </c>
      <c r="DQ9" s="151">
        <v>173</v>
      </c>
      <c r="DR9" s="132">
        <v>142</v>
      </c>
      <c r="DS9" s="132">
        <v>208</v>
      </c>
      <c r="DT9" s="132">
        <v>136</v>
      </c>
      <c r="DU9" s="132">
        <v>262</v>
      </c>
      <c r="DV9" s="132">
        <v>118</v>
      </c>
      <c r="DW9" s="132">
        <v>254</v>
      </c>
      <c r="DX9" s="152">
        <v>167</v>
      </c>
      <c r="DY9" s="153">
        <v>208</v>
      </c>
      <c r="DZ9" s="152">
        <v>117</v>
      </c>
      <c r="EA9" s="153">
        <v>196</v>
      </c>
      <c r="EB9" s="153">
        <v>119</v>
      </c>
      <c r="EC9" s="153">
        <v>77</v>
      </c>
      <c r="ED9" s="152">
        <v>109</v>
      </c>
      <c r="EE9" s="153">
        <v>80</v>
      </c>
      <c r="EF9" s="152">
        <v>105</v>
      </c>
      <c r="EG9" s="153">
        <v>79</v>
      </c>
      <c r="EH9" s="153">
        <v>93</v>
      </c>
      <c r="EI9" s="153">
        <v>76</v>
      </c>
      <c r="EJ9" s="152">
        <v>96</v>
      </c>
      <c r="EK9" s="152">
        <v>142</v>
      </c>
      <c r="EL9" s="152">
        <v>122</v>
      </c>
      <c r="EM9" s="152">
        <v>170</v>
      </c>
      <c r="EN9" s="153">
        <v>126</v>
      </c>
      <c r="EO9" s="153">
        <v>194</v>
      </c>
    </row>
    <row r="10" spans="1:205">
      <c r="A10" s="136" t="s">
        <v>152</v>
      </c>
      <c r="E10" s="137"/>
      <c r="BD10" s="142">
        <v>43</v>
      </c>
      <c r="BE10" s="142">
        <v>30</v>
      </c>
      <c r="BF10" s="142">
        <v>45</v>
      </c>
      <c r="BG10" s="142">
        <v>33</v>
      </c>
      <c r="BH10" s="142">
        <v>45</v>
      </c>
      <c r="BI10" s="142">
        <v>42</v>
      </c>
      <c r="BJ10" s="143">
        <v>35</v>
      </c>
      <c r="BK10" s="143">
        <f>SUM(BK11,BK12)</f>
        <v>67</v>
      </c>
      <c r="BL10" s="143">
        <f t="shared" ref="BL10:DE10" si="0">SUM(BL11,BL12)</f>
        <v>53</v>
      </c>
      <c r="BM10" s="143">
        <f t="shared" si="0"/>
        <v>40</v>
      </c>
      <c r="BN10" s="143">
        <f t="shared" si="0"/>
        <v>47</v>
      </c>
      <c r="BO10" s="143">
        <f t="shared" si="0"/>
        <v>43</v>
      </c>
      <c r="BP10" s="143">
        <f t="shared" si="0"/>
        <v>62</v>
      </c>
      <c r="BQ10" s="143">
        <f t="shared" si="0"/>
        <v>39</v>
      </c>
      <c r="BR10" s="143">
        <f t="shared" si="0"/>
        <v>39</v>
      </c>
      <c r="BS10" s="143">
        <f t="shared" si="0"/>
        <v>59</v>
      </c>
      <c r="BT10" s="143">
        <f t="shared" si="0"/>
        <v>31</v>
      </c>
      <c r="BU10" s="143">
        <f t="shared" si="0"/>
        <v>42</v>
      </c>
      <c r="BV10" s="143">
        <f t="shared" si="0"/>
        <v>35</v>
      </c>
      <c r="BW10" s="143">
        <f t="shared" si="0"/>
        <v>61</v>
      </c>
      <c r="BX10" s="143">
        <f t="shared" si="0"/>
        <v>49</v>
      </c>
      <c r="BY10" s="143">
        <f t="shared" si="0"/>
        <v>57</v>
      </c>
      <c r="BZ10" s="143">
        <f t="shared" si="0"/>
        <v>43</v>
      </c>
      <c r="CA10" s="143">
        <f t="shared" si="0"/>
        <v>76</v>
      </c>
      <c r="CB10" s="143">
        <f t="shared" si="0"/>
        <v>47</v>
      </c>
      <c r="CC10" s="143">
        <f t="shared" si="0"/>
        <v>61</v>
      </c>
      <c r="CD10" s="143">
        <f t="shared" si="0"/>
        <v>51</v>
      </c>
      <c r="CE10" s="143">
        <f t="shared" si="0"/>
        <v>66</v>
      </c>
      <c r="CF10" s="143">
        <f t="shared" si="0"/>
        <v>57</v>
      </c>
      <c r="CG10" s="143">
        <f t="shared" si="0"/>
        <v>68</v>
      </c>
      <c r="CH10" s="143">
        <f t="shared" si="0"/>
        <v>53</v>
      </c>
      <c r="CI10" s="143">
        <f t="shared" si="0"/>
        <v>115</v>
      </c>
      <c r="CJ10" s="143">
        <f t="shared" si="0"/>
        <v>46</v>
      </c>
      <c r="CK10" s="143">
        <f t="shared" si="0"/>
        <v>102</v>
      </c>
      <c r="CL10" s="143">
        <f t="shared" si="0"/>
        <v>68</v>
      </c>
      <c r="CM10" s="143">
        <f t="shared" si="0"/>
        <v>104</v>
      </c>
      <c r="CN10" s="143">
        <f t="shared" si="0"/>
        <v>48</v>
      </c>
      <c r="CO10" s="143">
        <f t="shared" si="0"/>
        <v>73</v>
      </c>
      <c r="CP10" s="143">
        <f t="shared" si="0"/>
        <v>42</v>
      </c>
      <c r="CQ10" s="143">
        <f t="shared" si="0"/>
        <v>102</v>
      </c>
      <c r="CR10" s="143">
        <f t="shared" si="0"/>
        <v>42</v>
      </c>
      <c r="CS10" s="143">
        <f t="shared" si="0"/>
        <v>109</v>
      </c>
      <c r="CT10" s="143">
        <f t="shared" si="0"/>
        <v>45</v>
      </c>
      <c r="CU10" s="143">
        <f t="shared" si="0"/>
        <v>49</v>
      </c>
      <c r="CV10" s="143">
        <f t="shared" si="0"/>
        <v>59</v>
      </c>
      <c r="CW10" s="143">
        <f t="shared" si="0"/>
        <v>123</v>
      </c>
      <c r="CX10" s="143">
        <f t="shared" si="0"/>
        <v>38</v>
      </c>
      <c r="CY10" s="143">
        <f t="shared" si="0"/>
        <v>87</v>
      </c>
      <c r="CZ10" s="143">
        <f t="shared" si="0"/>
        <v>58</v>
      </c>
      <c r="DA10" s="143">
        <f t="shared" si="0"/>
        <v>120</v>
      </c>
      <c r="DB10" s="143">
        <f t="shared" si="0"/>
        <v>60</v>
      </c>
      <c r="DC10" s="143">
        <f t="shared" si="0"/>
        <v>90</v>
      </c>
      <c r="DD10" s="143">
        <f t="shared" si="0"/>
        <v>52</v>
      </c>
      <c r="DE10" s="143">
        <f t="shared" si="0"/>
        <v>111</v>
      </c>
      <c r="DF10" s="150">
        <v>44</v>
      </c>
      <c r="DG10" s="150">
        <v>126</v>
      </c>
      <c r="DH10" s="150">
        <v>49</v>
      </c>
      <c r="DI10" s="150">
        <v>95</v>
      </c>
      <c r="DJ10" s="150">
        <v>61</v>
      </c>
      <c r="DK10" s="150">
        <v>94</v>
      </c>
      <c r="DL10" s="150">
        <v>66</v>
      </c>
      <c r="DM10" s="151">
        <v>72</v>
      </c>
      <c r="DN10" s="150">
        <v>65</v>
      </c>
      <c r="DO10" s="151">
        <v>62</v>
      </c>
      <c r="DP10" s="150">
        <v>63</v>
      </c>
      <c r="DQ10" s="151">
        <v>124</v>
      </c>
      <c r="DR10" s="139">
        <f>SUM(DR11:DR13)</f>
        <v>70</v>
      </c>
      <c r="DS10" s="139">
        <f t="shared" ref="DS10:EO10" si="1">SUM(DS11:DS13)</f>
        <v>88</v>
      </c>
      <c r="DT10" s="139">
        <f t="shared" si="1"/>
        <v>63</v>
      </c>
      <c r="DU10" s="139">
        <f t="shared" si="1"/>
        <v>105</v>
      </c>
      <c r="DV10" s="139">
        <f t="shared" si="1"/>
        <v>63</v>
      </c>
      <c r="DW10" s="139">
        <f t="shared" si="1"/>
        <v>112</v>
      </c>
      <c r="DX10" s="139">
        <f t="shared" si="1"/>
        <v>79</v>
      </c>
      <c r="DY10" s="139">
        <f t="shared" si="1"/>
        <v>85</v>
      </c>
      <c r="DZ10" s="139">
        <f t="shared" si="1"/>
        <v>76</v>
      </c>
      <c r="EA10" s="139">
        <f t="shared" si="1"/>
        <v>84</v>
      </c>
      <c r="EB10" s="139">
        <f t="shared" si="1"/>
        <v>45</v>
      </c>
      <c r="EC10" s="139">
        <f t="shared" si="1"/>
        <v>83</v>
      </c>
      <c r="ED10" s="139">
        <f t="shared" si="1"/>
        <v>53</v>
      </c>
      <c r="EE10" s="139">
        <f t="shared" si="1"/>
        <v>102</v>
      </c>
      <c r="EF10" s="139">
        <f t="shared" si="1"/>
        <v>57</v>
      </c>
      <c r="EG10" s="139">
        <f t="shared" si="1"/>
        <v>76</v>
      </c>
      <c r="EH10" s="139">
        <f t="shared" si="1"/>
        <v>56</v>
      </c>
      <c r="EI10" s="139">
        <f t="shared" si="1"/>
        <v>91</v>
      </c>
      <c r="EJ10" s="139">
        <f t="shared" si="1"/>
        <v>85</v>
      </c>
      <c r="EK10" s="139">
        <f t="shared" si="1"/>
        <v>59</v>
      </c>
      <c r="EL10" s="139">
        <f t="shared" si="1"/>
        <v>86</v>
      </c>
      <c r="EM10" s="139">
        <f t="shared" si="1"/>
        <v>91</v>
      </c>
      <c r="EN10" s="139">
        <f t="shared" si="1"/>
        <v>48</v>
      </c>
      <c r="EO10" s="139">
        <f t="shared" si="1"/>
        <v>101</v>
      </c>
    </row>
    <row r="11" spans="1:205" s="139" customFormat="1">
      <c r="A11" s="150" t="s">
        <v>153</v>
      </c>
      <c r="B11" s="138"/>
      <c r="C11" s="138"/>
      <c r="BD11" s="142"/>
      <c r="BE11" s="142"/>
      <c r="BF11" s="142"/>
      <c r="BG11" s="142"/>
      <c r="BH11" s="142"/>
      <c r="BI11" s="142"/>
      <c r="BJ11" s="143" t="s">
        <v>154</v>
      </c>
      <c r="BK11" s="143">
        <v>45</v>
      </c>
      <c r="BL11" s="143">
        <v>53</v>
      </c>
      <c r="BM11" s="139">
        <v>33</v>
      </c>
      <c r="BN11" s="143">
        <v>47</v>
      </c>
      <c r="BO11" s="139">
        <v>26</v>
      </c>
      <c r="BP11" s="142">
        <v>59</v>
      </c>
      <c r="BQ11" s="143">
        <v>18</v>
      </c>
      <c r="BR11" s="142">
        <v>36</v>
      </c>
      <c r="BS11" s="143">
        <v>20</v>
      </c>
      <c r="BT11" s="139">
        <v>30</v>
      </c>
      <c r="BU11" s="142">
        <v>10</v>
      </c>
      <c r="BV11" s="143">
        <v>34</v>
      </c>
      <c r="BW11" s="143">
        <v>21</v>
      </c>
      <c r="BX11" s="143">
        <v>46</v>
      </c>
      <c r="BY11" s="143">
        <v>17</v>
      </c>
      <c r="BZ11" s="143">
        <v>41</v>
      </c>
      <c r="CA11" s="143">
        <v>31</v>
      </c>
      <c r="CB11" s="144">
        <v>45</v>
      </c>
      <c r="CC11" s="144">
        <v>23</v>
      </c>
      <c r="CD11" s="144">
        <v>41</v>
      </c>
      <c r="CE11" s="144">
        <v>20</v>
      </c>
      <c r="CF11" s="144">
        <v>51</v>
      </c>
      <c r="CG11" s="144">
        <v>26</v>
      </c>
      <c r="CH11" s="139">
        <v>47</v>
      </c>
      <c r="CI11" s="139">
        <v>39</v>
      </c>
      <c r="CJ11" s="139">
        <v>39</v>
      </c>
      <c r="CK11" s="139">
        <v>42</v>
      </c>
      <c r="CL11" s="139">
        <v>51</v>
      </c>
      <c r="CM11" s="139">
        <v>31</v>
      </c>
      <c r="CN11" s="139">
        <v>42</v>
      </c>
      <c r="CO11" s="139">
        <v>22</v>
      </c>
      <c r="CP11" s="139">
        <v>28</v>
      </c>
      <c r="CQ11" s="139">
        <v>41</v>
      </c>
      <c r="CR11" s="139">
        <v>34</v>
      </c>
      <c r="CS11" s="139">
        <v>40</v>
      </c>
      <c r="CT11" s="139">
        <v>31</v>
      </c>
      <c r="CU11" s="139">
        <v>21</v>
      </c>
      <c r="CV11" s="139">
        <v>38</v>
      </c>
      <c r="CW11" s="139">
        <v>39</v>
      </c>
      <c r="CX11" s="139">
        <v>27</v>
      </c>
      <c r="CY11" s="139">
        <v>24</v>
      </c>
      <c r="CZ11" s="139">
        <v>40</v>
      </c>
      <c r="DA11" s="139">
        <v>32</v>
      </c>
      <c r="DB11" s="139">
        <v>45</v>
      </c>
      <c r="DC11" s="139">
        <v>23</v>
      </c>
      <c r="DD11" s="139">
        <v>42</v>
      </c>
      <c r="DE11" s="139">
        <v>34</v>
      </c>
      <c r="DF11" s="150">
        <v>32</v>
      </c>
      <c r="DG11" s="150">
        <v>35</v>
      </c>
      <c r="DH11" s="150">
        <v>35</v>
      </c>
      <c r="DI11" s="150">
        <v>39</v>
      </c>
      <c r="DJ11" s="150">
        <v>30</v>
      </c>
      <c r="DK11" s="150">
        <v>32</v>
      </c>
      <c r="DL11" s="150">
        <v>35</v>
      </c>
      <c r="DM11" s="151">
        <v>32</v>
      </c>
      <c r="DN11" s="150">
        <v>36</v>
      </c>
      <c r="DO11" s="151">
        <v>37</v>
      </c>
      <c r="DP11" s="150">
        <v>37</v>
      </c>
      <c r="DQ11" s="151">
        <v>46</v>
      </c>
      <c r="DR11" s="139">
        <v>36</v>
      </c>
      <c r="DS11" s="139">
        <v>22</v>
      </c>
      <c r="DT11" s="139">
        <v>23</v>
      </c>
      <c r="DU11" s="139">
        <v>43</v>
      </c>
      <c r="DV11" s="139">
        <v>25</v>
      </c>
      <c r="DW11" s="139">
        <v>39</v>
      </c>
      <c r="DX11" s="152">
        <v>42</v>
      </c>
      <c r="DY11" s="153">
        <v>36</v>
      </c>
      <c r="DZ11" s="152">
        <v>38</v>
      </c>
      <c r="EA11" s="153">
        <v>41</v>
      </c>
      <c r="EB11" s="153">
        <v>27</v>
      </c>
      <c r="EC11" s="153">
        <v>29</v>
      </c>
      <c r="ED11" s="152">
        <v>28</v>
      </c>
      <c r="EE11" s="153">
        <v>52</v>
      </c>
      <c r="EF11" s="152">
        <v>31</v>
      </c>
      <c r="EG11" s="153">
        <v>19</v>
      </c>
      <c r="EH11" s="153">
        <v>39</v>
      </c>
      <c r="EI11" s="153">
        <v>27</v>
      </c>
      <c r="EJ11" s="152">
        <v>48</v>
      </c>
      <c r="EK11" s="152">
        <v>12</v>
      </c>
      <c r="EL11" s="152">
        <v>48</v>
      </c>
      <c r="EM11" s="152">
        <v>42</v>
      </c>
      <c r="EN11" s="153">
        <v>33</v>
      </c>
      <c r="EO11" s="153">
        <v>45</v>
      </c>
    </row>
    <row r="12" spans="1:205" s="139" customFormat="1">
      <c r="A12" s="150" t="s">
        <v>155</v>
      </c>
      <c r="B12" s="138"/>
      <c r="C12" s="138"/>
      <c r="BD12" s="142"/>
      <c r="BE12" s="142"/>
      <c r="BF12" s="142"/>
      <c r="BG12" s="142"/>
      <c r="BH12" s="142"/>
      <c r="BI12" s="142"/>
      <c r="BJ12" s="143" t="s">
        <v>156</v>
      </c>
      <c r="BK12" s="139">
        <v>22</v>
      </c>
      <c r="BM12" s="139">
        <v>7</v>
      </c>
      <c r="BO12" s="139">
        <v>17</v>
      </c>
      <c r="BP12" s="154">
        <v>3</v>
      </c>
      <c r="BQ12" s="143">
        <v>21</v>
      </c>
      <c r="BR12" s="142">
        <v>3</v>
      </c>
      <c r="BS12" s="143">
        <v>39</v>
      </c>
      <c r="BT12" s="139">
        <v>1</v>
      </c>
      <c r="BU12" s="142">
        <v>32</v>
      </c>
      <c r="BV12" s="143">
        <v>1</v>
      </c>
      <c r="BW12" s="143">
        <v>40</v>
      </c>
      <c r="BX12" s="143">
        <v>3</v>
      </c>
      <c r="BY12" s="143">
        <v>40</v>
      </c>
      <c r="BZ12" s="143">
        <v>2</v>
      </c>
      <c r="CA12" s="143">
        <v>45</v>
      </c>
      <c r="CB12" s="144">
        <v>2</v>
      </c>
      <c r="CC12" s="144">
        <v>38</v>
      </c>
      <c r="CD12" s="144">
        <v>10</v>
      </c>
      <c r="CE12" s="144">
        <v>46</v>
      </c>
      <c r="CF12" s="144">
        <v>6</v>
      </c>
      <c r="CG12" s="144">
        <v>42</v>
      </c>
      <c r="CH12" s="139">
        <v>6</v>
      </c>
      <c r="CI12" s="139">
        <v>76</v>
      </c>
      <c r="CJ12" s="139">
        <v>7</v>
      </c>
      <c r="CK12" s="139">
        <v>60</v>
      </c>
      <c r="CL12" s="139">
        <v>17</v>
      </c>
      <c r="CM12" s="139">
        <v>73</v>
      </c>
      <c r="CN12" s="139">
        <v>6</v>
      </c>
      <c r="CO12" s="139">
        <v>51</v>
      </c>
      <c r="CP12" s="139">
        <v>14</v>
      </c>
      <c r="CQ12" s="139">
        <v>61</v>
      </c>
      <c r="CR12" s="139">
        <v>8</v>
      </c>
      <c r="CS12" s="139">
        <v>69</v>
      </c>
      <c r="CT12" s="139">
        <v>14</v>
      </c>
      <c r="CU12" s="139">
        <v>28</v>
      </c>
      <c r="CV12" s="139">
        <v>21</v>
      </c>
      <c r="CW12" s="139">
        <v>84</v>
      </c>
      <c r="CX12" s="139">
        <v>11</v>
      </c>
      <c r="CY12" s="139">
        <v>63</v>
      </c>
      <c r="CZ12" s="139">
        <v>18</v>
      </c>
      <c r="DA12" s="139">
        <v>88</v>
      </c>
      <c r="DB12" s="139">
        <v>15</v>
      </c>
      <c r="DC12" s="139">
        <v>67</v>
      </c>
      <c r="DD12" s="139">
        <v>10</v>
      </c>
      <c r="DE12" s="139">
        <v>77</v>
      </c>
      <c r="DF12" s="150">
        <v>12</v>
      </c>
      <c r="DG12" s="150">
        <v>91</v>
      </c>
      <c r="DH12" s="150">
        <v>1</v>
      </c>
      <c r="DI12" s="150">
        <v>55</v>
      </c>
      <c r="DJ12" s="150">
        <v>12</v>
      </c>
      <c r="DK12" s="150">
        <v>62</v>
      </c>
      <c r="DL12" s="150">
        <v>8</v>
      </c>
      <c r="DM12" s="151">
        <v>37</v>
      </c>
      <c r="DN12" s="150">
        <v>6</v>
      </c>
      <c r="DO12" s="151">
        <v>25</v>
      </c>
      <c r="DP12" s="150">
        <v>7</v>
      </c>
      <c r="DQ12" s="151">
        <v>78</v>
      </c>
      <c r="DR12" s="139">
        <v>14</v>
      </c>
      <c r="DS12" s="139">
        <v>66</v>
      </c>
      <c r="DT12" s="139">
        <v>16</v>
      </c>
      <c r="DU12" s="139">
        <v>60</v>
      </c>
      <c r="DV12" s="139">
        <v>21</v>
      </c>
      <c r="DW12" s="139">
        <v>73</v>
      </c>
      <c r="DX12" s="152">
        <v>12</v>
      </c>
      <c r="DY12" s="153">
        <v>49</v>
      </c>
      <c r="DZ12" s="152">
        <v>20</v>
      </c>
      <c r="EA12" s="153">
        <v>43</v>
      </c>
      <c r="EB12" s="153">
        <v>8</v>
      </c>
      <c r="EC12" s="153">
        <v>54</v>
      </c>
      <c r="ED12" s="152">
        <v>10</v>
      </c>
      <c r="EE12" s="153">
        <v>50</v>
      </c>
      <c r="EF12" s="152">
        <v>13</v>
      </c>
      <c r="EG12" s="153">
        <v>57</v>
      </c>
      <c r="EH12" s="153">
        <v>8</v>
      </c>
      <c r="EI12" s="153">
        <v>64</v>
      </c>
      <c r="EJ12" s="152">
        <v>13</v>
      </c>
      <c r="EK12" s="152">
        <v>47</v>
      </c>
      <c r="EL12" s="152">
        <v>20</v>
      </c>
      <c r="EM12" s="152">
        <v>49</v>
      </c>
      <c r="EN12" s="153">
        <v>4</v>
      </c>
      <c r="EO12" s="153">
        <v>54</v>
      </c>
    </row>
    <row r="13" spans="1:205">
      <c r="A13" s="155" t="s">
        <v>157</v>
      </c>
      <c r="E13" s="137"/>
      <c r="BD13" s="142"/>
      <c r="BE13" s="142"/>
      <c r="BF13" s="142"/>
      <c r="BG13" s="142"/>
      <c r="BH13" s="142"/>
      <c r="BI13" s="142"/>
      <c r="BJ13" s="156" t="s">
        <v>158</v>
      </c>
      <c r="BP13" s="21"/>
      <c r="BQ13" s="98"/>
      <c r="BR13" s="21"/>
      <c r="BS13" s="98"/>
      <c r="BU13" s="21"/>
      <c r="BV13" s="98"/>
      <c r="BW13" s="156"/>
      <c r="BX13" s="156"/>
      <c r="BY13" s="156"/>
      <c r="BZ13" s="157"/>
      <c r="CA13" s="157"/>
      <c r="CB13" s="158"/>
      <c r="CC13" s="158"/>
      <c r="CD13" s="158"/>
      <c r="CE13" s="158"/>
      <c r="CF13" s="158"/>
      <c r="CG13" s="158"/>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0">
        <v>0</v>
      </c>
      <c r="DG13" s="150">
        <v>0</v>
      </c>
      <c r="DH13" s="150">
        <v>13</v>
      </c>
      <c r="DI13" s="150">
        <v>1</v>
      </c>
      <c r="DJ13" s="150">
        <v>19</v>
      </c>
      <c r="DK13" s="150">
        <v>0</v>
      </c>
      <c r="DL13" s="150">
        <v>23</v>
      </c>
      <c r="DM13" s="151">
        <v>3</v>
      </c>
      <c r="DN13" s="150">
        <v>23</v>
      </c>
      <c r="DO13" s="151">
        <v>1</v>
      </c>
      <c r="DP13" s="150">
        <v>19</v>
      </c>
      <c r="DQ13" s="151">
        <v>0</v>
      </c>
      <c r="DR13" s="132">
        <v>20</v>
      </c>
      <c r="DS13" s="132">
        <v>0</v>
      </c>
      <c r="DT13" s="132">
        <v>24</v>
      </c>
      <c r="DU13" s="132">
        <v>2</v>
      </c>
      <c r="DV13" s="132">
        <v>17</v>
      </c>
      <c r="DW13" s="132">
        <v>0</v>
      </c>
      <c r="DX13" s="152">
        <v>25</v>
      </c>
      <c r="DY13" s="153">
        <v>0</v>
      </c>
      <c r="DZ13" s="152">
        <v>18</v>
      </c>
      <c r="EA13" s="153">
        <v>0</v>
      </c>
      <c r="EB13" s="153">
        <v>10</v>
      </c>
      <c r="EC13" s="153">
        <v>0</v>
      </c>
      <c r="ED13" s="152">
        <v>15</v>
      </c>
      <c r="EE13" s="153">
        <v>0</v>
      </c>
      <c r="EF13" s="152">
        <v>13</v>
      </c>
      <c r="EG13" s="153">
        <v>0</v>
      </c>
      <c r="EH13" s="153">
        <v>9</v>
      </c>
      <c r="EI13" s="153">
        <v>0</v>
      </c>
      <c r="EJ13" s="152">
        <v>24</v>
      </c>
      <c r="EK13" s="152">
        <v>0</v>
      </c>
      <c r="EL13" s="152">
        <v>18</v>
      </c>
      <c r="EM13" s="152">
        <v>0</v>
      </c>
      <c r="EN13" s="153">
        <v>11</v>
      </c>
      <c r="EO13" s="153">
        <v>2</v>
      </c>
    </row>
    <row r="14" spans="1:205">
      <c r="A14" s="136"/>
      <c r="E14" s="137"/>
      <c r="BD14" s="142"/>
      <c r="BE14" s="142"/>
      <c r="BF14" s="142"/>
      <c r="BG14" s="142"/>
      <c r="BH14" s="142"/>
      <c r="BI14" s="142"/>
      <c r="BJ14" s="156"/>
      <c r="BP14" s="21"/>
      <c r="BQ14" s="98"/>
      <c r="BR14" s="21"/>
      <c r="BS14" s="98"/>
      <c r="BT14" s="156" t="s">
        <v>159</v>
      </c>
      <c r="BU14" s="21"/>
      <c r="BV14" s="98"/>
      <c r="BW14" s="156"/>
      <c r="BX14" s="156"/>
      <c r="BY14" s="156"/>
      <c r="BZ14" s="156"/>
      <c r="CA14" s="156"/>
      <c r="CB14" s="160"/>
      <c r="CC14" s="160"/>
      <c r="CD14" s="160"/>
      <c r="CE14" s="160"/>
      <c r="CF14" s="160"/>
      <c r="CG14" s="160"/>
      <c r="DF14" s="17"/>
      <c r="DG14" s="17"/>
      <c r="DH14" s="14"/>
      <c r="DI14" s="155"/>
      <c r="DJ14" s="161" t="s">
        <v>160</v>
      </c>
      <c r="DK14" s="17"/>
      <c r="DR14" s="132">
        <v>70</v>
      </c>
      <c r="DS14" s="132">
        <v>88</v>
      </c>
      <c r="DT14" s="132">
        <v>63</v>
      </c>
      <c r="DU14" s="132">
        <v>105</v>
      </c>
      <c r="DV14" s="132">
        <v>63</v>
      </c>
      <c r="DW14" s="132">
        <v>112</v>
      </c>
      <c r="DX14" s="152">
        <v>79</v>
      </c>
      <c r="DY14" s="153">
        <v>85</v>
      </c>
      <c r="DZ14" s="152">
        <v>76</v>
      </c>
      <c r="EA14" s="153">
        <v>84</v>
      </c>
      <c r="EB14" s="153">
        <v>45</v>
      </c>
      <c r="EC14" s="153">
        <v>83</v>
      </c>
      <c r="ED14" s="152">
        <v>53</v>
      </c>
      <c r="EE14" s="153">
        <v>102</v>
      </c>
      <c r="EF14" s="152">
        <v>57</v>
      </c>
      <c r="EG14" s="153">
        <v>76</v>
      </c>
      <c r="EH14" s="153">
        <v>56</v>
      </c>
      <c r="EI14" s="153">
        <v>91</v>
      </c>
      <c r="EJ14" s="152">
        <v>85</v>
      </c>
      <c r="EK14" s="152">
        <v>59</v>
      </c>
      <c r="EL14" s="152">
        <v>86</v>
      </c>
      <c r="EM14" s="152">
        <v>91</v>
      </c>
      <c r="EN14" s="153">
        <v>48</v>
      </c>
      <c r="EO14" s="153">
        <v>101</v>
      </c>
    </row>
    <row r="15" spans="1:205">
      <c r="A15" s="136"/>
      <c r="E15" s="137"/>
      <c r="BD15" s="142"/>
      <c r="BE15" s="142"/>
      <c r="BF15" s="142"/>
      <c r="BG15" s="142"/>
      <c r="BH15" s="142"/>
      <c r="BI15" s="142"/>
      <c r="BJ15" s="156"/>
      <c r="BP15" s="21"/>
      <c r="BQ15" s="98"/>
      <c r="BR15" s="21"/>
      <c r="BS15" s="98"/>
      <c r="BT15" s="156" t="s">
        <v>161</v>
      </c>
      <c r="BU15" s="21"/>
      <c r="BV15" s="98"/>
      <c r="BW15" s="156"/>
      <c r="BX15" s="156"/>
      <c r="BY15" s="156"/>
      <c r="BZ15" s="156"/>
      <c r="CA15" s="156"/>
      <c r="CB15" s="160"/>
      <c r="CC15" s="160"/>
      <c r="CD15" s="160"/>
      <c r="CE15" s="160"/>
      <c r="CF15" s="160"/>
      <c r="CG15" s="160"/>
      <c r="DF15" s="17"/>
      <c r="DG15" s="17"/>
      <c r="DH15" s="14"/>
      <c r="DI15" s="155"/>
      <c r="DJ15" s="161" t="s">
        <v>162</v>
      </c>
      <c r="DK15" s="17"/>
    </row>
    <row r="16" spans="1:205">
      <c r="A16" s="136"/>
      <c r="B16" s="138">
        <f ca="1">INDIRECT(ADDRESS(2,COLUMN()*2-1))</f>
        <v>2002</v>
      </c>
      <c r="C16" s="138">
        <f t="shared" ref="C16:BN16" ca="1" si="2">INDIRECT(ADDRESS(2,COLUMN()*2-1))</f>
        <v>2002</v>
      </c>
      <c r="D16" s="138">
        <f t="shared" ca="1" si="2"/>
        <v>2002</v>
      </c>
      <c r="E16" s="138">
        <f t="shared" ca="1" si="2"/>
        <v>2002</v>
      </c>
      <c r="F16" s="138">
        <f t="shared" ca="1" si="2"/>
        <v>2002</v>
      </c>
      <c r="G16" s="138">
        <f t="shared" ca="1" si="2"/>
        <v>2002</v>
      </c>
      <c r="H16" s="138">
        <f t="shared" ca="1" si="2"/>
        <v>2003</v>
      </c>
      <c r="I16" s="138">
        <f t="shared" ca="1" si="2"/>
        <v>2003</v>
      </c>
      <c r="J16" s="138">
        <f t="shared" ca="1" si="2"/>
        <v>2003</v>
      </c>
      <c r="K16" s="138">
        <f t="shared" ca="1" si="2"/>
        <v>2003</v>
      </c>
      <c r="L16" s="138">
        <f t="shared" ca="1" si="2"/>
        <v>2003</v>
      </c>
      <c r="M16" s="138">
        <f t="shared" ca="1" si="2"/>
        <v>2003</v>
      </c>
      <c r="N16" s="138">
        <f t="shared" ca="1" si="2"/>
        <v>2003</v>
      </c>
      <c r="O16" s="138">
        <f t="shared" ca="1" si="2"/>
        <v>2003</v>
      </c>
      <c r="P16" s="138">
        <f t="shared" ca="1" si="2"/>
        <v>2003</v>
      </c>
      <c r="Q16" s="138">
        <f t="shared" ca="1" si="2"/>
        <v>2003</v>
      </c>
      <c r="R16" s="138">
        <f t="shared" ca="1" si="2"/>
        <v>2003</v>
      </c>
      <c r="S16" s="138">
        <f t="shared" ca="1" si="2"/>
        <v>2003</v>
      </c>
      <c r="T16" s="138">
        <f t="shared" ca="1" si="2"/>
        <v>2004</v>
      </c>
      <c r="U16" s="138">
        <f t="shared" ca="1" si="2"/>
        <v>2004</v>
      </c>
      <c r="V16" s="138">
        <f t="shared" ca="1" si="2"/>
        <v>2004</v>
      </c>
      <c r="W16" s="138">
        <f t="shared" ca="1" si="2"/>
        <v>2004</v>
      </c>
      <c r="X16" s="138">
        <f t="shared" ca="1" si="2"/>
        <v>2004</v>
      </c>
      <c r="Y16" s="138">
        <f t="shared" ca="1" si="2"/>
        <v>2004</v>
      </c>
      <c r="Z16" s="138">
        <f t="shared" ca="1" si="2"/>
        <v>2004</v>
      </c>
      <c r="AA16" s="138">
        <f t="shared" ca="1" si="2"/>
        <v>2004</v>
      </c>
      <c r="AB16" s="138">
        <f t="shared" ca="1" si="2"/>
        <v>2004</v>
      </c>
      <c r="AC16" s="138">
        <f t="shared" ca="1" si="2"/>
        <v>2004</v>
      </c>
      <c r="AD16" s="138">
        <f t="shared" ca="1" si="2"/>
        <v>2004</v>
      </c>
      <c r="AE16" s="138">
        <f t="shared" ca="1" si="2"/>
        <v>2004</v>
      </c>
      <c r="AF16" s="138">
        <f t="shared" ca="1" si="2"/>
        <v>2005</v>
      </c>
      <c r="AG16" s="138">
        <f t="shared" ca="1" si="2"/>
        <v>2005</v>
      </c>
      <c r="AH16" s="138">
        <f t="shared" ca="1" si="2"/>
        <v>2005</v>
      </c>
      <c r="AI16" s="138">
        <f t="shared" ca="1" si="2"/>
        <v>2005</v>
      </c>
      <c r="AJ16" s="138">
        <f t="shared" ca="1" si="2"/>
        <v>2005</v>
      </c>
      <c r="AK16" s="138">
        <f t="shared" ca="1" si="2"/>
        <v>2005</v>
      </c>
      <c r="AL16" s="138">
        <f t="shared" ca="1" si="2"/>
        <v>2005</v>
      </c>
      <c r="AM16" s="138">
        <f t="shared" ca="1" si="2"/>
        <v>2005</v>
      </c>
      <c r="AN16" s="138">
        <f t="shared" ca="1" si="2"/>
        <v>2005</v>
      </c>
      <c r="AO16" s="138">
        <f t="shared" ca="1" si="2"/>
        <v>2005</v>
      </c>
      <c r="AP16" s="138">
        <f t="shared" ca="1" si="2"/>
        <v>2005</v>
      </c>
      <c r="AQ16" s="138">
        <f t="shared" ca="1" si="2"/>
        <v>2005</v>
      </c>
      <c r="AR16" s="138">
        <f t="shared" ca="1" si="2"/>
        <v>2006</v>
      </c>
      <c r="AS16" s="138">
        <f t="shared" ca="1" si="2"/>
        <v>2006</v>
      </c>
      <c r="AT16" s="138">
        <f t="shared" ca="1" si="2"/>
        <v>2006</v>
      </c>
      <c r="AU16" s="138">
        <f t="shared" ca="1" si="2"/>
        <v>2006</v>
      </c>
      <c r="AV16" s="138">
        <f t="shared" ca="1" si="2"/>
        <v>2006</v>
      </c>
      <c r="AW16" s="138">
        <f t="shared" ca="1" si="2"/>
        <v>2006</v>
      </c>
      <c r="AX16" s="138">
        <f t="shared" ca="1" si="2"/>
        <v>2006</v>
      </c>
      <c r="AY16" s="138">
        <f t="shared" ca="1" si="2"/>
        <v>2006</v>
      </c>
      <c r="AZ16" s="138">
        <f t="shared" ca="1" si="2"/>
        <v>2006</v>
      </c>
      <c r="BA16" s="138">
        <f t="shared" ca="1" si="2"/>
        <v>2006</v>
      </c>
      <c r="BB16" s="138">
        <f t="shared" ca="1" si="2"/>
        <v>2006</v>
      </c>
      <c r="BC16" s="138">
        <f t="shared" ca="1" si="2"/>
        <v>2006</v>
      </c>
      <c r="BD16" s="138">
        <f t="shared" ca="1" si="2"/>
        <v>2007</v>
      </c>
      <c r="BE16" s="138">
        <f t="shared" ca="1" si="2"/>
        <v>2007</v>
      </c>
      <c r="BF16" s="138">
        <f t="shared" ca="1" si="2"/>
        <v>2007</v>
      </c>
      <c r="BG16" s="138">
        <f t="shared" ca="1" si="2"/>
        <v>2007</v>
      </c>
      <c r="BH16" s="138">
        <f t="shared" ca="1" si="2"/>
        <v>2007</v>
      </c>
      <c r="BI16" s="138">
        <f t="shared" ca="1" si="2"/>
        <v>2007</v>
      </c>
      <c r="BJ16" s="138">
        <f t="shared" ca="1" si="2"/>
        <v>2007</v>
      </c>
      <c r="BK16" s="138">
        <f t="shared" ca="1" si="2"/>
        <v>2007</v>
      </c>
      <c r="BL16" s="138">
        <f t="shared" ca="1" si="2"/>
        <v>2007</v>
      </c>
      <c r="BM16" s="138">
        <f t="shared" ca="1" si="2"/>
        <v>2007</v>
      </c>
      <c r="BN16" s="138">
        <f t="shared" ca="1" si="2"/>
        <v>2007</v>
      </c>
      <c r="BO16" s="138">
        <f t="shared" ref="BO16:BW16" ca="1" si="3">INDIRECT(ADDRESS(2,COLUMN()*2-1))</f>
        <v>2007</v>
      </c>
      <c r="BP16" s="138">
        <f t="shared" ca="1" si="3"/>
        <v>2008</v>
      </c>
      <c r="BQ16" s="138">
        <f t="shared" ca="1" si="3"/>
        <v>2008</v>
      </c>
      <c r="BR16" s="138">
        <f t="shared" ca="1" si="3"/>
        <v>2008</v>
      </c>
      <c r="BS16" s="138">
        <f t="shared" ca="1" si="3"/>
        <v>2008</v>
      </c>
      <c r="BT16" s="138">
        <f t="shared" ca="1" si="3"/>
        <v>2008</v>
      </c>
      <c r="BU16" s="138">
        <f t="shared" ca="1" si="3"/>
        <v>2008</v>
      </c>
      <c r="BV16" s="138">
        <f t="shared" ca="1" si="3"/>
        <v>2008</v>
      </c>
      <c r="BW16" s="138">
        <f t="shared" ca="1" si="3"/>
        <v>2008</v>
      </c>
      <c r="BX16" s="156"/>
      <c r="BY16" s="156"/>
      <c r="BZ16" s="156"/>
      <c r="CA16" s="156"/>
      <c r="CB16" s="160"/>
      <c r="CC16" s="160"/>
      <c r="CD16" s="160"/>
      <c r="CE16" s="160"/>
      <c r="CF16" s="160"/>
      <c r="CG16" s="160"/>
      <c r="DF16" s="150"/>
      <c r="DG16" s="150"/>
      <c r="DH16" s="150"/>
      <c r="DI16" s="150"/>
      <c r="DJ16" s="161" t="s">
        <v>163</v>
      </c>
      <c r="DK16" s="17"/>
    </row>
    <row r="17" spans="1:115">
      <c r="B17" s="138" t="str">
        <f ca="1">INDIRECT(ADDRESS(3,COLUMN()*2-1))</f>
        <v>July</v>
      </c>
      <c r="C17" s="138" t="str">
        <f t="shared" ref="C17:BN17" ca="1" si="4">INDIRECT(ADDRESS(3,COLUMN()*2-1))</f>
        <v>August</v>
      </c>
      <c r="D17" s="138" t="str">
        <f t="shared" ca="1" si="4"/>
        <v>September</v>
      </c>
      <c r="E17" s="138" t="str">
        <f t="shared" ca="1" si="4"/>
        <v>October 2002</v>
      </c>
      <c r="F17" s="138" t="str">
        <f t="shared" ca="1" si="4"/>
        <v>November</v>
      </c>
      <c r="G17" s="138" t="str">
        <f t="shared" ca="1" si="4"/>
        <v>December</v>
      </c>
      <c r="H17" s="138" t="str">
        <f t="shared" ca="1" si="4"/>
        <v>January 2003</v>
      </c>
      <c r="I17" s="138" t="str">
        <f t="shared" ca="1" si="4"/>
        <v>February</v>
      </c>
      <c r="J17" s="138" t="str">
        <f t="shared" ca="1" si="4"/>
        <v>March</v>
      </c>
      <c r="K17" s="138" t="str">
        <f t="shared" ca="1" si="4"/>
        <v>April 2003</v>
      </c>
      <c r="L17" s="138" t="str">
        <f t="shared" ca="1" si="4"/>
        <v>May</v>
      </c>
      <c r="M17" s="138" t="str">
        <f t="shared" ca="1" si="4"/>
        <v>June</v>
      </c>
      <c r="N17" s="138" t="str">
        <f t="shared" ca="1" si="4"/>
        <v>July</v>
      </c>
      <c r="O17" s="138" t="str">
        <f t="shared" ca="1" si="4"/>
        <v>August</v>
      </c>
      <c r="P17" s="138" t="str">
        <f t="shared" ca="1" si="4"/>
        <v>September</v>
      </c>
      <c r="Q17" s="138" t="str">
        <f t="shared" ca="1" si="4"/>
        <v>October</v>
      </c>
      <c r="R17" s="138" t="str">
        <f t="shared" ca="1" si="4"/>
        <v>November</v>
      </c>
      <c r="S17" s="138" t="str">
        <f t="shared" ca="1" si="4"/>
        <v>December</v>
      </c>
      <c r="T17" s="138" t="str">
        <f t="shared" ca="1" si="4"/>
        <v>January 2004</v>
      </c>
      <c r="U17" s="138" t="str">
        <f t="shared" ca="1" si="4"/>
        <v>February</v>
      </c>
      <c r="V17" s="138" t="str">
        <f t="shared" ca="1" si="4"/>
        <v>March</v>
      </c>
      <c r="W17" s="138" t="str">
        <f t="shared" ca="1" si="4"/>
        <v>April</v>
      </c>
      <c r="X17" s="138" t="str">
        <f t="shared" ca="1" si="4"/>
        <v>May</v>
      </c>
      <c r="Y17" s="138" t="str">
        <f t="shared" ca="1" si="4"/>
        <v>June</v>
      </c>
      <c r="Z17" s="138" t="str">
        <f t="shared" ca="1" si="4"/>
        <v>July</v>
      </c>
      <c r="AA17" s="138" t="str">
        <f t="shared" ca="1" si="4"/>
        <v>August</v>
      </c>
      <c r="AB17" s="138" t="str">
        <f t="shared" ca="1" si="4"/>
        <v>September</v>
      </c>
      <c r="AC17" s="138" t="str">
        <f t="shared" ca="1" si="4"/>
        <v>October</v>
      </c>
      <c r="AD17" s="138" t="str">
        <f t="shared" ca="1" si="4"/>
        <v>November</v>
      </c>
      <c r="AE17" s="138" t="str">
        <f t="shared" ca="1" si="4"/>
        <v>December</v>
      </c>
      <c r="AF17" s="138" t="str">
        <f t="shared" ca="1" si="4"/>
        <v>January</v>
      </c>
      <c r="AG17" s="138" t="str">
        <f t="shared" ca="1" si="4"/>
        <v>February</v>
      </c>
      <c r="AH17" s="138" t="str">
        <f t="shared" ca="1" si="4"/>
        <v>March</v>
      </c>
      <c r="AI17" s="138" t="str">
        <f t="shared" ca="1" si="4"/>
        <v>April</v>
      </c>
      <c r="AJ17" s="138" t="str">
        <f t="shared" ca="1" si="4"/>
        <v>May</v>
      </c>
      <c r="AK17" s="138" t="str">
        <f t="shared" ca="1" si="4"/>
        <v>June</v>
      </c>
      <c r="AL17" s="138" t="str">
        <f t="shared" ca="1" si="4"/>
        <v>July</v>
      </c>
      <c r="AM17" s="138" t="str">
        <f t="shared" ca="1" si="4"/>
        <v>August</v>
      </c>
      <c r="AN17" s="138" t="str">
        <f t="shared" ca="1" si="4"/>
        <v>September</v>
      </c>
      <c r="AO17" s="138" t="str">
        <f t="shared" ca="1" si="4"/>
        <v>October</v>
      </c>
      <c r="AP17" s="138" t="str">
        <f t="shared" ca="1" si="4"/>
        <v>November</v>
      </c>
      <c r="AQ17" s="138" t="str">
        <f t="shared" ca="1" si="4"/>
        <v>December</v>
      </c>
      <c r="AR17" s="138" t="str">
        <f t="shared" ca="1" si="4"/>
        <v>January</v>
      </c>
      <c r="AS17" s="138" t="str">
        <f t="shared" ca="1" si="4"/>
        <v>February</v>
      </c>
      <c r="AT17" s="138" t="str">
        <f t="shared" ca="1" si="4"/>
        <v>March</v>
      </c>
      <c r="AU17" s="138" t="str">
        <f t="shared" ca="1" si="4"/>
        <v>April</v>
      </c>
      <c r="AV17" s="138" t="str">
        <f t="shared" ca="1" si="4"/>
        <v>May</v>
      </c>
      <c r="AW17" s="138" t="str">
        <f t="shared" ca="1" si="4"/>
        <v>June</v>
      </c>
      <c r="AX17" s="138" t="str">
        <f t="shared" ca="1" si="4"/>
        <v>July</v>
      </c>
      <c r="AY17" s="138" t="str">
        <f t="shared" ca="1" si="4"/>
        <v>August</v>
      </c>
      <c r="AZ17" s="138" t="str">
        <f t="shared" ca="1" si="4"/>
        <v>September</v>
      </c>
      <c r="BA17" s="138" t="str">
        <f t="shared" ca="1" si="4"/>
        <v>October</v>
      </c>
      <c r="BB17" s="138" t="str">
        <f t="shared" ca="1" si="4"/>
        <v>November</v>
      </c>
      <c r="BC17" s="138" t="str">
        <f t="shared" ca="1" si="4"/>
        <v>December</v>
      </c>
      <c r="BD17" s="138" t="str">
        <f t="shared" ca="1" si="4"/>
        <v>January</v>
      </c>
      <c r="BE17" s="138" t="str">
        <f t="shared" ca="1" si="4"/>
        <v>February</v>
      </c>
      <c r="BF17" s="138" t="str">
        <f t="shared" ca="1" si="4"/>
        <v>March</v>
      </c>
      <c r="BG17" s="138" t="str">
        <f t="shared" ca="1" si="4"/>
        <v>April</v>
      </c>
      <c r="BH17" s="138" t="str">
        <f t="shared" ca="1" si="4"/>
        <v>May</v>
      </c>
      <c r="BI17" s="138" t="str">
        <f t="shared" ca="1" si="4"/>
        <v>June</v>
      </c>
      <c r="BJ17" s="138" t="str">
        <f t="shared" ca="1" si="4"/>
        <v>July</v>
      </c>
      <c r="BK17" s="138" t="str">
        <f t="shared" ca="1" si="4"/>
        <v>August</v>
      </c>
      <c r="BL17" s="138" t="str">
        <f t="shared" ca="1" si="4"/>
        <v>September</v>
      </c>
      <c r="BM17" s="138" t="str">
        <f t="shared" ca="1" si="4"/>
        <v>October</v>
      </c>
      <c r="BN17" s="138" t="str">
        <f t="shared" ca="1" si="4"/>
        <v>November</v>
      </c>
      <c r="BO17" s="138" t="str">
        <f t="shared" ref="BO17:BU17" ca="1" si="5">INDIRECT(ADDRESS(3,COLUMN()*2-1))</f>
        <v>December</v>
      </c>
      <c r="BP17" s="138" t="str">
        <f t="shared" ca="1" si="5"/>
        <v>January</v>
      </c>
      <c r="BQ17" s="138" t="str">
        <f t="shared" ca="1" si="5"/>
        <v>February</v>
      </c>
      <c r="BR17" s="138" t="str">
        <f t="shared" ca="1" si="5"/>
        <v>March</v>
      </c>
      <c r="BS17" s="138" t="str">
        <f t="shared" ca="1" si="5"/>
        <v>April</v>
      </c>
      <c r="BT17" s="138" t="str">
        <f t="shared" ca="1" si="5"/>
        <v>May</v>
      </c>
      <c r="BU17" s="138" t="str">
        <f t="shared" ca="1" si="5"/>
        <v>June</v>
      </c>
      <c r="BV17" s="138"/>
      <c r="BW17" s="138"/>
      <c r="DF17" s="150"/>
      <c r="DG17" s="150"/>
      <c r="DH17" s="150"/>
      <c r="DI17" s="150"/>
      <c r="DJ17" s="161" t="s">
        <v>164</v>
      </c>
      <c r="DK17" s="17"/>
    </row>
    <row r="18" spans="1:115">
      <c r="A18" s="130" t="s">
        <v>75</v>
      </c>
      <c r="B18" s="138">
        <f ca="1">INDIRECT(ADDRESS(5,COLUMN()*2-1))</f>
        <v>268</v>
      </c>
      <c r="C18" s="138">
        <f t="shared" ref="C18:BN18" ca="1" si="6">INDIRECT(ADDRESS(5,COLUMN()*2-1))</f>
        <v>391</v>
      </c>
      <c r="D18" s="138">
        <f t="shared" ca="1" si="6"/>
        <v>262</v>
      </c>
      <c r="E18" s="138">
        <f t="shared" ca="1" si="6"/>
        <v>207</v>
      </c>
      <c r="F18" s="138">
        <f t="shared" ca="1" si="6"/>
        <v>181</v>
      </c>
      <c r="G18" s="138">
        <f t="shared" ca="1" si="6"/>
        <v>152</v>
      </c>
      <c r="H18" s="138">
        <f t="shared" ca="1" si="6"/>
        <v>184</v>
      </c>
      <c r="I18" s="138">
        <f t="shared" ca="1" si="6"/>
        <v>162</v>
      </c>
      <c r="J18" s="138">
        <f t="shared" ca="1" si="6"/>
        <v>272</v>
      </c>
      <c r="K18" s="138">
        <f t="shared" ca="1" si="6"/>
        <v>270</v>
      </c>
      <c r="L18" s="138">
        <f t="shared" ca="1" si="6"/>
        <v>303</v>
      </c>
      <c r="M18" s="138">
        <f t="shared" ca="1" si="6"/>
        <v>259</v>
      </c>
      <c r="N18" s="138">
        <f t="shared" ca="1" si="6"/>
        <v>371</v>
      </c>
      <c r="O18" s="138">
        <f t="shared" ca="1" si="6"/>
        <v>348</v>
      </c>
      <c r="P18" s="138">
        <f t="shared" ca="1" si="6"/>
        <v>324</v>
      </c>
      <c r="Q18" s="138">
        <f t="shared" ca="1" si="6"/>
        <v>272</v>
      </c>
      <c r="R18" s="138">
        <f t="shared" ca="1" si="6"/>
        <v>215</v>
      </c>
      <c r="S18" s="138">
        <f t="shared" ca="1" si="6"/>
        <v>156</v>
      </c>
      <c r="T18" s="138">
        <f t="shared" ca="1" si="6"/>
        <v>174</v>
      </c>
      <c r="U18" s="138">
        <f t="shared" ca="1" si="6"/>
        <v>147</v>
      </c>
      <c r="V18" s="138">
        <f t="shared" ca="1" si="6"/>
        <v>207</v>
      </c>
      <c r="W18" s="138">
        <f t="shared" ca="1" si="6"/>
        <v>278</v>
      </c>
      <c r="X18" s="138">
        <f t="shared" ca="1" si="6"/>
        <v>326</v>
      </c>
      <c r="Y18" s="138">
        <f t="shared" ca="1" si="6"/>
        <v>292</v>
      </c>
      <c r="Z18" s="138">
        <f t="shared" ca="1" si="6"/>
        <v>363</v>
      </c>
      <c r="AA18" s="138">
        <f t="shared" ca="1" si="6"/>
        <v>412</v>
      </c>
      <c r="AB18" s="138">
        <f t="shared" ca="1" si="6"/>
        <v>398</v>
      </c>
      <c r="AC18" s="138">
        <f t="shared" ca="1" si="6"/>
        <v>298</v>
      </c>
      <c r="AD18" s="138">
        <f t="shared" ca="1" si="6"/>
        <v>210</v>
      </c>
      <c r="AE18" s="138">
        <f t="shared" ca="1" si="6"/>
        <v>146</v>
      </c>
      <c r="AF18" s="138">
        <f t="shared" ca="1" si="6"/>
        <v>163</v>
      </c>
      <c r="AG18" s="138">
        <f t="shared" ca="1" si="6"/>
        <v>179</v>
      </c>
      <c r="AH18" s="138">
        <f t="shared" ca="1" si="6"/>
        <v>193</v>
      </c>
      <c r="AI18" s="138">
        <f t="shared" ca="1" si="6"/>
        <v>244</v>
      </c>
      <c r="AJ18" s="138">
        <f t="shared" ca="1" si="6"/>
        <v>308</v>
      </c>
      <c r="AK18" s="138">
        <f t="shared" ca="1" si="6"/>
        <v>289</v>
      </c>
      <c r="AL18" s="138">
        <f t="shared" ca="1" si="6"/>
        <v>304</v>
      </c>
      <c r="AM18" s="138">
        <f t="shared" ca="1" si="6"/>
        <v>358</v>
      </c>
      <c r="AN18" s="138">
        <f t="shared" ca="1" si="6"/>
        <v>322</v>
      </c>
      <c r="AO18" s="138">
        <f t="shared" ca="1" si="6"/>
        <v>313</v>
      </c>
      <c r="AP18" s="138">
        <f t="shared" ca="1" si="6"/>
        <v>156</v>
      </c>
      <c r="AQ18" s="138">
        <f t="shared" ca="1" si="6"/>
        <v>155</v>
      </c>
      <c r="AR18" s="138">
        <f t="shared" ca="1" si="6"/>
        <v>154</v>
      </c>
      <c r="AS18" s="138">
        <f t="shared" ca="1" si="6"/>
        <v>127</v>
      </c>
      <c r="AT18" s="138">
        <f t="shared" ca="1" si="6"/>
        <v>178</v>
      </c>
      <c r="AU18" s="138">
        <f t="shared" ca="1" si="6"/>
        <v>224</v>
      </c>
      <c r="AV18" s="138">
        <f t="shared" ca="1" si="6"/>
        <v>225</v>
      </c>
      <c r="AW18" s="138">
        <f t="shared" ca="1" si="6"/>
        <v>299</v>
      </c>
      <c r="AX18" s="138">
        <f t="shared" ca="1" si="6"/>
        <v>368</v>
      </c>
      <c r="AY18" s="138">
        <f t="shared" ca="1" si="6"/>
        <v>456</v>
      </c>
      <c r="AZ18" s="138">
        <f t="shared" ca="1" si="6"/>
        <v>398</v>
      </c>
      <c r="BA18" s="138">
        <f t="shared" ca="1" si="6"/>
        <v>256</v>
      </c>
      <c r="BB18" s="138">
        <f t="shared" ca="1" si="6"/>
        <v>195</v>
      </c>
      <c r="BC18" s="138">
        <f t="shared" ca="1" si="6"/>
        <v>151</v>
      </c>
      <c r="BD18" s="138">
        <f t="shared" ca="1" si="6"/>
        <v>163</v>
      </c>
      <c r="BE18" s="138">
        <f t="shared" ca="1" si="6"/>
        <v>166</v>
      </c>
      <c r="BF18" s="138">
        <f t="shared" ca="1" si="6"/>
        <v>182</v>
      </c>
      <c r="BG18" s="138">
        <f t="shared" ca="1" si="6"/>
        <v>238</v>
      </c>
      <c r="BH18" s="138">
        <f t="shared" ca="1" si="6"/>
        <v>304</v>
      </c>
      <c r="BI18" s="138">
        <f t="shared" ca="1" si="6"/>
        <v>298</v>
      </c>
      <c r="BJ18" s="138">
        <f t="shared" ca="1" si="6"/>
        <v>360</v>
      </c>
      <c r="BK18" s="138">
        <f t="shared" ca="1" si="6"/>
        <v>378</v>
      </c>
      <c r="BL18" s="138">
        <f t="shared" ca="1" si="6"/>
        <v>364</v>
      </c>
      <c r="BM18" s="138">
        <f t="shared" ca="1" si="6"/>
        <v>310</v>
      </c>
      <c r="BN18" s="138">
        <f t="shared" ca="1" si="6"/>
        <v>273</v>
      </c>
      <c r="BO18" s="138">
        <f t="shared" ref="BO18:BU18" ca="1" si="7">INDIRECT(ADDRESS(5,COLUMN()*2-1))</f>
        <v>127</v>
      </c>
      <c r="BP18" s="138">
        <f t="shared" ca="1" si="7"/>
        <v>153</v>
      </c>
      <c r="BQ18" s="138">
        <f t="shared" ca="1" si="7"/>
        <v>127</v>
      </c>
      <c r="BR18" s="138">
        <f t="shared" ca="1" si="7"/>
        <v>166</v>
      </c>
      <c r="BS18" s="138">
        <f t="shared" ca="1" si="7"/>
        <v>270</v>
      </c>
      <c r="BT18" s="138">
        <f t="shared" ca="1" si="7"/>
        <v>322</v>
      </c>
      <c r="BU18" s="138">
        <f t="shared" ca="1" si="7"/>
        <v>312</v>
      </c>
      <c r="BV18" s="138"/>
      <c r="BW18" s="138"/>
      <c r="DF18" s="150"/>
      <c r="DG18" s="150"/>
      <c r="DH18" s="150"/>
      <c r="DI18" s="150"/>
      <c r="DJ18" s="161" t="s">
        <v>165</v>
      </c>
      <c r="DK18" s="17"/>
    </row>
    <row r="19" spans="1:115">
      <c r="A19" s="13" t="s">
        <v>76</v>
      </c>
      <c r="B19" s="138">
        <f ca="1">INDIRECT(ADDRESS(9,COLUMN()*2-1))</f>
        <v>211</v>
      </c>
      <c r="C19" s="138">
        <f t="shared" ref="C19:BN19" ca="1" si="8">INDIRECT(ADDRESS(9,COLUMN()*2-1))</f>
        <v>321</v>
      </c>
      <c r="D19" s="138">
        <f t="shared" ca="1" si="8"/>
        <v>175</v>
      </c>
      <c r="E19" s="138">
        <f t="shared" ca="1" si="8"/>
        <v>163</v>
      </c>
      <c r="F19" s="138">
        <f t="shared" ca="1" si="8"/>
        <v>125</v>
      </c>
      <c r="G19" s="138">
        <f t="shared" ca="1" si="8"/>
        <v>90</v>
      </c>
      <c r="H19" s="138">
        <f t="shared" ca="1" si="8"/>
        <v>107</v>
      </c>
      <c r="I19" s="138">
        <f t="shared" ca="1" si="8"/>
        <v>101</v>
      </c>
      <c r="J19" s="138">
        <f t="shared" ca="1" si="8"/>
        <v>168</v>
      </c>
      <c r="K19" s="138">
        <f t="shared" ca="1" si="8"/>
        <v>139</v>
      </c>
      <c r="L19" s="138">
        <f t="shared" ca="1" si="8"/>
        <v>151</v>
      </c>
      <c r="M19" s="138">
        <f t="shared" ca="1" si="8"/>
        <v>209</v>
      </c>
      <c r="N19" s="138">
        <f t="shared" ca="1" si="8"/>
        <v>265</v>
      </c>
      <c r="O19" s="138">
        <f t="shared" ca="1" si="8"/>
        <v>304</v>
      </c>
      <c r="P19" s="138">
        <f t="shared" ca="1" si="8"/>
        <v>234</v>
      </c>
      <c r="Q19" s="138">
        <f t="shared" ca="1" si="8"/>
        <v>265</v>
      </c>
      <c r="R19" s="138">
        <f t="shared" ca="1" si="8"/>
        <v>163</v>
      </c>
      <c r="S19" s="138">
        <f t="shared" ca="1" si="8"/>
        <v>100</v>
      </c>
      <c r="T19" s="138">
        <f t="shared" ca="1" si="8"/>
        <v>96</v>
      </c>
      <c r="U19" s="138">
        <f t="shared" ca="1" si="8"/>
        <v>108</v>
      </c>
      <c r="V19" s="138">
        <f t="shared" ca="1" si="8"/>
        <v>119</v>
      </c>
      <c r="W19" s="138">
        <f t="shared" ca="1" si="8"/>
        <v>134</v>
      </c>
      <c r="X19" s="138">
        <f t="shared" ca="1" si="8"/>
        <v>165</v>
      </c>
      <c r="Y19" s="138">
        <f t="shared" ca="1" si="8"/>
        <v>179</v>
      </c>
      <c r="Z19" s="138">
        <f t="shared" ca="1" si="8"/>
        <v>297</v>
      </c>
      <c r="AA19" s="138">
        <f t="shared" ca="1" si="8"/>
        <v>380</v>
      </c>
      <c r="AB19" s="138">
        <f t="shared" ca="1" si="8"/>
        <v>307</v>
      </c>
      <c r="AC19" s="138">
        <f t="shared" ca="1" si="8"/>
        <v>245</v>
      </c>
      <c r="AD19" s="138">
        <f t="shared" ca="1" si="8"/>
        <v>170</v>
      </c>
      <c r="AE19" s="138">
        <f t="shared" ca="1" si="8"/>
        <v>87</v>
      </c>
      <c r="AF19" s="138">
        <f t="shared" ca="1" si="8"/>
        <v>69</v>
      </c>
      <c r="AG19" s="138">
        <f t="shared" ca="1" si="8"/>
        <v>94</v>
      </c>
      <c r="AH19" s="138">
        <f t="shared" ca="1" si="8"/>
        <v>112</v>
      </c>
      <c r="AI19" s="138">
        <f t="shared" ca="1" si="8"/>
        <v>106</v>
      </c>
      <c r="AJ19" s="138">
        <f t="shared" ca="1" si="8"/>
        <v>193</v>
      </c>
      <c r="AK19" s="138">
        <f t="shared" ca="1" si="8"/>
        <v>198</v>
      </c>
      <c r="AL19" s="138">
        <f t="shared" ca="1" si="8"/>
        <v>247</v>
      </c>
      <c r="AM19" s="138">
        <f t="shared" ca="1" si="8"/>
        <v>273</v>
      </c>
      <c r="AN19" s="138">
        <f t="shared" ca="1" si="8"/>
        <v>236</v>
      </c>
      <c r="AO19" s="138">
        <f t="shared" ca="1" si="8"/>
        <v>215</v>
      </c>
      <c r="AP19" s="138">
        <f t="shared" ca="1" si="8"/>
        <v>120</v>
      </c>
      <c r="AQ19" s="138">
        <f t="shared" ca="1" si="8"/>
        <v>88</v>
      </c>
      <c r="AR19" s="138">
        <f t="shared" ca="1" si="8"/>
        <v>63</v>
      </c>
      <c r="AS19" s="138">
        <f t="shared" ca="1" si="8"/>
        <v>63</v>
      </c>
      <c r="AT19" s="138">
        <f t="shared" ca="1" si="8"/>
        <v>75</v>
      </c>
      <c r="AU19" s="138">
        <f t="shared" ca="1" si="8"/>
        <v>79</v>
      </c>
      <c r="AV19" s="138">
        <f t="shared" ca="1" si="8"/>
        <v>154</v>
      </c>
      <c r="AW19" s="138">
        <f t="shared" ca="1" si="8"/>
        <v>182</v>
      </c>
      <c r="AX19" s="138">
        <f t="shared" ca="1" si="8"/>
        <v>306</v>
      </c>
      <c r="AY19" s="138">
        <f t="shared" ca="1" si="8"/>
        <v>329</v>
      </c>
      <c r="AZ19" s="138">
        <f t="shared" ca="1" si="8"/>
        <v>309</v>
      </c>
      <c r="BA19" s="138">
        <f t="shared" ca="1" si="8"/>
        <v>192</v>
      </c>
      <c r="BB19" s="138">
        <f t="shared" ca="1" si="8"/>
        <v>140</v>
      </c>
      <c r="BC19" s="138">
        <f t="shared" ca="1" si="8"/>
        <v>103</v>
      </c>
      <c r="BD19" s="138">
        <f t="shared" ca="1" si="8"/>
        <v>87</v>
      </c>
      <c r="BE19" s="138">
        <f t="shared" ca="1" si="8"/>
        <v>91</v>
      </c>
      <c r="BF19" s="138">
        <f t="shared" ca="1" si="8"/>
        <v>108</v>
      </c>
      <c r="BG19" s="138">
        <f t="shared" ca="1" si="8"/>
        <v>103</v>
      </c>
      <c r="BH19" s="138">
        <f t="shared" ca="1" si="8"/>
        <v>159</v>
      </c>
      <c r="BI19" s="138">
        <f t="shared" ca="1" si="8"/>
        <v>173</v>
      </c>
      <c r="BJ19" s="138">
        <f t="shared" ca="1" si="8"/>
        <v>208</v>
      </c>
      <c r="BK19" s="138">
        <f t="shared" ca="1" si="8"/>
        <v>262</v>
      </c>
      <c r="BL19" s="138">
        <f t="shared" ca="1" si="8"/>
        <v>254</v>
      </c>
      <c r="BM19" s="138">
        <f t="shared" ca="1" si="8"/>
        <v>208</v>
      </c>
      <c r="BN19" s="138">
        <f t="shared" ca="1" si="8"/>
        <v>196</v>
      </c>
      <c r="BO19" s="138">
        <f t="shared" ref="BO19:BU19" ca="1" si="9">INDIRECT(ADDRESS(9,COLUMN()*2-1))</f>
        <v>77</v>
      </c>
      <c r="BP19" s="138">
        <f t="shared" ca="1" si="9"/>
        <v>80</v>
      </c>
      <c r="BQ19" s="138">
        <f t="shared" ca="1" si="9"/>
        <v>79</v>
      </c>
      <c r="BR19" s="138">
        <f t="shared" ca="1" si="9"/>
        <v>76</v>
      </c>
      <c r="BS19" s="138">
        <f t="shared" ca="1" si="9"/>
        <v>142</v>
      </c>
      <c r="BT19" s="138">
        <f t="shared" ca="1" si="9"/>
        <v>170</v>
      </c>
      <c r="BU19" s="138">
        <f t="shared" ca="1" si="9"/>
        <v>194</v>
      </c>
      <c r="BV19" s="138"/>
      <c r="BW19" s="138"/>
    </row>
    <row r="20" spans="1:115">
      <c r="A20" s="13" t="s">
        <v>166</v>
      </c>
      <c r="B20" s="138">
        <f ca="1">INDIRECT(ADDRESS(10,COLUMN()*2-1))</f>
        <v>0</v>
      </c>
      <c r="C20" s="138">
        <f t="shared" ref="C20:BN20" ca="1" si="10">INDIRECT(ADDRESS(10,COLUMN()*2-1))</f>
        <v>0</v>
      </c>
      <c r="D20" s="138">
        <f t="shared" ca="1" si="10"/>
        <v>0</v>
      </c>
      <c r="E20" s="138">
        <f t="shared" ca="1" si="10"/>
        <v>0</v>
      </c>
      <c r="F20" s="138">
        <f t="shared" ca="1" si="10"/>
        <v>0</v>
      </c>
      <c r="G20" s="138">
        <f t="shared" ca="1" si="10"/>
        <v>0</v>
      </c>
      <c r="H20" s="138">
        <f t="shared" ca="1" si="10"/>
        <v>0</v>
      </c>
      <c r="I20" s="138">
        <f t="shared" ca="1" si="10"/>
        <v>0</v>
      </c>
      <c r="J20" s="138">
        <f t="shared" ca="1" si="10"/>
        <v>0</v>
      </c>
      <c r="K20" s="138">
        <f t="shared" ca="1" si="10"/>
        <v>0</v>
      </c>
      <c r="L20" s="138">
        <f t="shared" ca="1" si="10"/>
        <v>0</v>
      </c>
      <c r="M20" s="138">
        <f t="shared" ca="1" si="10"/>
        <v>0</v>
      </c>
      <c r="N20" s="138">
        <f t="shared" ca="1" si="10"/>
        <v>0</v>
      </c>
      <c r="O20" s="138">
        <f t="shared" ca="1" si="10"/>
        <v>0</v>
      </c>
      <c r="P20" s="138">
        <f t="shared" ca="1" si="10"/>
        <v>0</v>
      </c>
      <c r="Q20" s="138">
        <f t="shared" ca="1" si="10"/>
        <v>0</v>
      </c>
      <c r="R20" s="138">
        <f t="shared" ca="1" si="10"/>
        <v>0</v>
      </c>
      <c r="S20" s="138">
        <f t="shared" ca="1" si="10"/>
        <v>0</v>
      </c>
      <c r="T20" s="138">
        <f t="shared" ca="1" si="10"/>
        <v>0</v>
      </c>
      <c r="U20" s="138">
        <f t="shared" ca="1" si="10"/>
        <v>0</v>
      </c>
      <c r="V20" s="138">
        <f t="shared" ca="1" si="10"/>
        <v>0</v>
      </c>
      <c r="W20" s="138">
        <f t="shared" ca="1" si="10"/>
        <v>0</v>
      </c>
      <c r="X20" s="138">
        <f t="shared" ca="1" si="10"/>
        <v>0</v>
      </c>
      <c r="Y20" s="138">
        <f t="shared" ca="1" si="10"/>
        <v>0</v>
      </c>
      <c r="Z20" s="138">
        <f t="shared" ca="1" si="10"/>
        <v>0</v>
      </c>
      <c r="AA20" s="138">
        <f t="shared" ca="1" si="10"/>
        <v>0</v>
      </c>
      <c r="AB20" s="138">
        <f t="shared" ca="1" si="10"/>
        <v>0</v>
      </c>
      <c r="AC20" s="138">
        <f t="shared" ca="1" si="10"/>
        <v>30</v>
      </c>
      <c r="AD20" s="138">
        <f t="shared" ca="1" si="10"/>
        <v>33</v>
      </c>
      <c r="AE20" s="138">
        <f t="shared" ca="1" si="10"/>
        <v>42</v>
      </c>
      <c r="AF20" s="138">
        <f t="shared" ca="1" si="10"/>
        <v>67</v>
      </c>
      <c r="AG20" s="138">
        <f t="shared" ca="1" si="10"/>
        <v>40</v>
      </c>
      <c r="AH20" s="138">
        <f t="shared" ca="1" si="10"/>
        <v>43</v>
      </c>
      <c r="AI20" s="138">
        <f t="shared" ca="1" si="10"/>
        <v>39</v>
      </c>
      <c r="AJ20" s="138">
        <f t="shared" ca="1" si="10"/>
        <v>59</v>
      </c>
      <c r="AK20" s="138">
        <f t="shared" ca="1" si="10"/>
        <v>42</v>
      </c>
      <c r="AL20" s="138">
        <f t="shared" ca="1" si="10"/>
        <v>61</v>
      </c>
      <c r="AM20" s="138">
        <f t="shared" ca="1" si="10"/>
        <v>57</v>
      </c>
      <c r="AN20" s="138">
        <f t="shared" ca="1" si="10"/>
        <v>76</v>
      </c>
      <c r="AO20" s="138">
        <f t="shared" ca="1" si="10"/>
        <v>61</v>
      </c>
      <c r="AP20" s="138">
        <f t="shared" ca="1" si="10"/>
        <v>66</v>
      </c>
      <c r="AQ20" s="138">
        <f t="shared" ca="1" si="10"/>
        <v>68</v>
      </c>
      <c r="AR20" s="138">
        <f t="shared" ca="1" si="10"/>
        <v>115</v>
      </c>
      <c r="AS20" s="138">
        <f t="shared" ca="1" si="10"/>
        <v>102</v>
      </c>
      <c r="AT20" s="138">
        <f t="shared" ca="1" si="10"/>
        <v>104</v>
      </c>
      <c r="AU20" s="138">
        <f t="shared" ca="1" si="10"/>
        <v>73</v>
      </c>
      <c r="AV20" s="138">
        <f t="shared" ca="1" si="10"/>
        <v>102</v>
      </c>
      <c r="AW20" s="138">
        <f t="shared" ca="1" si="10"/>
        <v>109</v>
      </c>
      <c r="AX20" s="138">
        <f t="shared" ca="1" si="10"/>
        <v>49</v>
      </c>
      <c r="AY20" s="138">
        <f t="shared" ca="1" si="10"/>
        <v>123</v>
      </c>
      <c r="AZ20" s="138">
        <f t="shared" ca="1" si="10"/>
        <v>87</v>
      </c>
      <c r="BA20" s="138">
        <f t="shared" ca="1" si="10"/>
        <v>120</v>
      </c>
      <c r="BB20" s="138">
        <f t="shared" ca="1" si="10"/>
        <v>90</v>
      </c>
      <c r="BC20" s="138">
        <f t="shared" ca="1" si="10"/>
        <v>111</v>
      </c>
      <c r="BD20" s="138">
        <f t="shared" ca="1" si="10"/>
        <v>126</v>
      </c>
      <c r="BE20" s="138">
        <f t="shared" ca="1" si="10"/>
        <v>95</v>
      </c>
      <c r="BF20" s="138">
        <f t="shared" ca="1" si="10"/>
        <v>94</v>
      </c>
      <c r="BG20" s="138">
        <f t="shared" ca="1" si="10"/>
        <v>72</v>
      </c>
      <c r="BH20" s="138">
        <f t="shared" ca="1" si="10"/>
        <v>62</v>
      </c>
      <c r="BI20" s="138">
        <f t="shared" ca="1" si="10"/>
        <v>124</v>
      </c>
      <c r="BJ20" s="138">
        <f t="shared" ca="1" si="10"/>
        <v>88</v>
      </c>
      <c r="BK20" s="138">
        <f t="shared" ca="1" si="10"/>
        <v>105</v>
      </c>
      <c r="BL20" s="138">
        <f t="shared" ca="1" si="10"/>
        <v>112</v>
      </c>
      <c r="BM20" s="138">
        <f t="shared" ca="1" si="10"/>
        <v>85</v>
      </c>
      <c r="BN20" s="138">
        <f t="shared" ca="1" si="10"/>
        <v>84</v>
      </c>
      <c r="BO20" s="138">
        <f t="shared" ref="BO20:BU20" ca="1" si="11">INDIRECT(ADDRESS(10,COLUMN()*2-1))</f>
        <v>83</v>
      </c>
      <c r="BP20" s="138">
        <f t="shared" ca="1" si="11"/>
        <v>102</v>
      </c>
      <c r="BQ20" s="138">
        <f t="shared" ca="1" si="11"/>
        <v>76</v>
      </c>
      <c r="BR20" s="138">
        <f t="shared" ca="1" si="11"/>
        <v>91</v>
      </c>
      <c r="BS20" s="138">
        <f t="shared" ca="1" si="11"/>
        <v>59</v>
      </c>
      <c r="BT20" s="138">
        <f t="shared" ca="1" si="11"/>
        <v>91</v>
      </c>
      <c r="BU20" s="138">
        <f t="shared" ca="1" si="11"/>
        <v>101</v>
      </c>
      <c r="BV20" s="138"/>
      <c r="BW20" s="138"/>
    </row>
    <row r="21" spans="1:115">
      <c r="A21" s="13" t="s">
        <v>79</v>
      </c>
      <c r="B21" s="138">
        <f ca="1">INDIRECT(ADDRESS(5,COLUMN()*2-2))</f>
        <v>404</v>
      </c>
      <c r="C21" s="138">
        <f t="shared" ref="C21:BN21" ca="1" si="12">INDIRECT(ADDRESS(5,COLUMN()*2-2))</f>
        <v>259</v>
      </c>
      <c r="D21" s="138">
        <f t="shared" ca="1" si="12"/>
        <v>240</v>
      </c>
      <c r="E21" s="138">
        <f t="shared" ca="1" si="12"/>
        <v>270</v>
      </c>
      <c r="F21" s="138">
        <f t="shared" ca="1" si="12"/>
        <v>246</v>
      </c>
      <c r="G21" s="138">
        <f t="shared" ca="1" si="12"/>
        <v>224</v>
      </c>
      <c r="H21" s="138">
        <f t="shared" ca="1" si="12"/>
        <v>228</v>
      </c>
      <c r="I21" s="138">
        <f t="shared" ca="1" si="12"/>
        <v>242</v>
      </c>
      <c r="J21" s="138">
        <f t="shared" ca="1" si="12"/>
        <v>315</v>
      </c>
      <c r="K21" s="138">
        <f t="shared" ca="1" si="12"/>
        <v>245</v>
      </c>
      <c r="L21" s="138">
        <f t="shared" ca="1" si="12"/>
        <v>286</v>
      </c>
      <c r="M21" s="138">
        <f t="shared" ca="1" si="12"/>
        <v>273</v>
      </c>
      <c r="N21" s="138">
        <f t="shared" ca="1" si="12"/>
        <v>278</v>
      </c>
      <c r="O21" s="138">
        <f t="shared" ca="1" si="12"/>
        <v>278</v>
      </c>
      <c r="P21" s="138">
        <f t="shared" ca="1" si="12"/>
        <v>224</v>
      </c>
      <c r="Q21" s="138">
        <f t="shared" ca="1" si="12"/>
        <v>273</v>
      </c>
      <c r="R21" s="138">
        <f t="shared" ca="1" si="12"/>
        <v>249</v>
      </c>
      <c r="S21" s="138">
        <f t="shared" ca="1" si="12"/>
        <v>258</v>
      </c>
      <c r="T21" s="138">
        <f t="shared" ca="1" si="12"/>
        <v>240</v>
      </c>
      <c r="U21" s="138">
        <f t="shared" ca="1" si="12"/>
        <v>239</v>
      </c>
      <c r="V21" s="138">
        <f t="shared" ca="1" si="12"/>
        <v>262</v>
      </c>
      <c r="W21" s="138">
        <f t="shared" ca="1" si="12"/>
        <v>244</v>
      </c>
      <c r="X21" s="138">
        <f t="shared" ca="1" si="12"/>
        <v>281</v>
      </c>
      <c r="Y21" s="138">
        <f t="shared" ca="1" si="12"/>
        <v>257</v>
      </c>
      <c r="Z21" s="138">
        <f t="shared" ca="1" si="12"/>
        <v>308</v>
      </c>
      <c r="AA21" s="138">
        <f t="shared" ca="1" si="12"/>
        <v>270</v>
      </c>
      <c r="AB21" s="138">
        <f t="shared" ca="1" si="12"/>
        <v>296</v>
      </c>
      <c r="AC21" s="138">
        <f t="shared" ca="1" si="12"/>
        <v>264</v>
      </c>
      <c r="AD21" s="138">
        <f t="shared" ca="1" si="12"/>
        <v>237</v>
      </c>
      <c r="AE21" s="138">
        <f t="shared" ca="1" si="12"/>
        <v>208</v>
      </c>
      <c r="AF21" s="138">
        <f t="shared" ca="1" si="12"/>
        <v>188</v>
      </c>
      <c r="AG21" s="138">
        <f t="shared" ca="1" si="12"/>
        <v>187</v>
      </c>
      <c r="AH21" s="138">
        <f t="shared" ca="1" si="12"/>
        <v>242</v>
      </c>
      <c r="AI21" s="138">
        <f t="shared" ca="1" si="12"/>
        <v>243</v>
      </c>
      <c r="AJ21" s="138">
        <f t="shared" ca="1" si="12"/>
        <v>236</v>
      </c>
      <c r="AK21" s="138">
        <f t="shared" ca="1" si="12"/>
        <v>235</v>
      </c>
      <c r="AL21" s="138">
        <f t="shared" ca="1" si="12"/>
        <v>243</v>
      </c>
      <c r="AM21" s="138">
        <f t="shared" ca="1" si="12"/>
        <v>244</v>
      </c>
      <c r="AN21" s="138">
        <f t="shared" ca="1" si="12"/>
        <v>264</v>
      </c>
      <c r="AO21" s="138">
        <f t="shared" ca="1" si="12"/>
        <v>254</v>
      </c>
      <c r="AP21" s="138">
        <f t="shared" ca="1" si="12"/>
        <v>218</v>
      </c>
      <c r="AQ21" s="138">
        <f t="shared" ca="1" si="12"/>
        <v>240</v>
      </c>
      <c r="AR21" s="138">
        <f t="shared" ca="1" si="12"/>
        <v>205</v>
      </c>
      <c r="AS21" s="138">
        <f t="shared" ca="1" si="12"/>
        <v>191</v>
      </c>
      <c r="AT21" s="138">
        <f t="shared" ca="1" si="12"/>
        <v>206</v>
      </c>
      <c r="AU21" s="138">
        <f t="shared" ca="1" si="12"/>
        <v>204</v>
      </c>
      <c r="AV21" s="138">
        <f t="shared" ca="1" si="12"/>
        <v>212</v>
      </c>
      <c r="AW21" s="138">
        <f t="shared" ca="1" si="12"/>
        <v>249</v>
      </c>
      <c r="AX21" s="138">
        <f t="shared" ca="1" si="12"/>
        <v>268</v>
      </c>
      <c r="AY21" s="138">
        <f t="shared" ca="1" si="12"/>
        <v>217</v>
      </c>
      <c r="AZ21" s="138">
        <f t="shared" ca="1" si="12"/>
        <v>235</v>
      </c>
      <c r="BA21" s="138">
        <f t="shared" ca="1" si="12"/>
        <v>222</v>
      </c>
      <c r="BB21" s="138">
        <f t="shared" ca="1" si="12"/>
        <v>205</v>
      </c>
      <c r="BC21" s="138">
        <f t="shared" ca="1" si="12"/>
        <v>221</v>
      </c>
      <c r="BD21" s="138">
        <f t="shared" ca="1" si="12"/>
        <v>232</v>
      </c>
      <c r="BE21" s="138">
        <f t="shared" ca="1" si="12"/>
        <v>203</v>
      </c>
      <c r="BF21" s="138">
        <f t="shared" ca="1" si="12"/>
        <v>257</v>
      </c>
      <c r="BG21" s="138">
        <f t="shared" ca="1" si="12"/>
        <v>211</v>
      </c>
      <c r="BH21" s="138">
        <f t="shared" ca="1" si="12"/>
        <v>255</v>
      </c>
      <c r="BI21" s="138">
        <f t="shared" ca="1" si="12"/>
        <v>304</v>
      </c>
      <c r="BJ21" s="138">
        <f t="shared" ca="1" si="12"/>
        <v>288</v>
      </c>
      <c r="BK21" s="138">
        <f t="shared" ca="1" si="12"/>
        <v>261</v>
      </c>
      <c r="BL21" s="138">
        <f t="shared" ca="1" si="12"/>
        <v>222</v>
      </c>
      <c r="BM21" s="138">
        <f t="shared" ca="1" si="12"/>
        <v>273</v>
      </c>
      <c r="BN21" s="138">
        <f t="shared" ca="1" si="12"/>
        <v>225</v>
      </c>
      <c r="BO21" s="138">
        <f t="shared" ref="BO21:BU21" ca="1" si="13">INDIRECT(ADDRESS(5,COLUMN()*2-2))</f>
        <v>192</v>
      </c>
      <c r="BP21" s="138">
        <f t="shared" ca="1" si="13"/>
        <v>207</v>
      </c>
      <c r="BQ21" s="138">
        <f t="shared" ca="1" si="13"/>
        <v>184</v>
      </c>
      <c r="BR21" s="138">
        <f t="shared" ca="1" si="13"/>
        <v>219</v>
      </c>
      <c r="BS21" s="138">
        <f t="shared" ca="1" si="13"/>
        <v>254</v>
      </c>
      <c r="BT21" s="138">
        <f t="shared" ca="1" si="13"/>
        <v>212</v>
      </c>
      <c r="BU21" s="138">
        <f t="shared" ca="1" si="13"/>
        <v>239</v>
      </c>
      <c r="BV21" s="138"/>
      <c r="BW21" s="138"/>
    </row>
    <row r="22" spans="1:115">
      <c r="A22" s="13" t="s">
        <v>80</v>
      </c>
      <c r="B22" s="138">
        <f ca="1">INDIRECT(ADDRESS(9,COLUMN()*2-2))</f>
        <v>216</v>
      </c>
      <c r="C22" s="138">
        <f t="shared" ref="C22:BN22" ca="1" si="14">INDIRECT(ADDRESS(9,COLUMN()*2-2))</f>
        <v>132</v>
      </c>
      <c r="D22" s="138">
        <f t="shared" ca="1" si="14"/>
        <v>115</v>
      </c>
      <c r="E22" s="138">
        <f t="shared" ca="1" si="14"/>
        <v>109</v>
      </c>
      <c r="F22" s="138">
        <f t="shared" ca="1" si="14"/>
        <v>116</v>
      </c>
      <c r="G22" s="138">
        <f t="shared" ca="1" si="14"/>
        <v>98</v>
      </c>
      <c r="H22" s="138">
        <f t="shared" ca="1" si="14"/>
        <v>116</v>
      </c>
      <c r="I22" s="138">
        <f t="shared" ca="1" si="14"/>
        <v>114</v>
      </c>
      <c r="J22" s="138">
        <f t="shared" ca="1" si="14"/>
        <v>132</v>
      </c>
      <c r="K22" s="138">
        <f t="shared" ca="1" si="14"/>
        <v>110</v>
      </c>
      <c r="L22" s="138">
        <f t="shared" ca="1" si="14"/>
        <v>128</v>
      </c>
      <c r="M22" s="138">
        <f t="shared" ca="1" si="14"/>
        <v>127</v>
      </c>
      <c r="N22" s="138">
        <f t="shared" ca="1" si="14"/>
        <v>132</v>
      </c>
      <c r="O22" s="138">
        <f t="shared" ca="1" si="14"/>
        <v>130</v>
      </c>
      <c r="P22" s="138">
        <f t="shared" ca="1" si="14"/>
        <v>100</v>
      </c>
      <c r="Q22" s="138">
        <f t="shared" ca="1" si="14"/>
        <v>132</v>
      </c>
      <c r="R22" s="138">
        <f t="shared" ca="1" si="14"/>
        <v>117</v>
      </c>
      <c r="S22" s="138">
        <f t="shared" ca="1" si="14"/>
        <v>125</v>
      </c>
      <c r="T22" s="138">
        <f t="shared" ca="1" si="14"/>
        <v>122</v>
      </c>
      <c r="U22" s="138">
        <f t="shared" ca="1" si="14"/>
        <v>90</v>
      </c>
      <c r="V22" s="138">
        <f t="shared" ca="1" si="14"/>
        <v>113</v>
      </c>
      <c r="W22" s="138">
        <f t="shared" ca="1" si="14"/>
        <v>93</v>
      </c>
      <c r="X22" s="138">
        <f t="shared" ca="1" si="14"/>
        <v>99</v>
      </c>
      <c r="Y22" s="138">
        <f t="shared" ca="1" si="14"/>
        <v>108</v>
      </c>
      <c r="Z22" s="138">
        <f t="shared" ca="1" si="14"/>
        <v>125</v>
      </c>
      <c r="AA22" s="138">
        <f t="shared" ca="1" si="14"/>
        <v>132</v>
      </c>
      <c r="AB22" s="138">
        <f t="shared" ca="1" si="14"/>
        <v>132</v>
      </c>
      <c r="AC22" s="138">
        <f t="shared" ca="1" si="14"/>
        <v>133</v>
      </c>
      <c r="AD22" s="138">
        <f t="shared" ca="1" si="14"/>
        <v>116</v>
      </c>
      <c r="AE22" s="138">
        <f t="shared" ca="1" si="14"/>
        <v>96</v>
      </c>
      <c r="AF22" s="138">
        <f t="shared" ca="1" si="14"/>
        <v>96</v>
      </c>
      <c r="AG22" s="138">
        <f t="shared" ca="1" si="14"/>
        <v>75</v>
      </c>
      <c r="AH22" s="138">
        <f t="shared" ca="1" si="14"/>
        <v>104</v>
      </c>
      <c r="AI22" s="138">
        <f t="shared" ca="1" si="14"/>
        <v>112</v>
      </c>
      <c r="AJ22" s="138">
        <f t="shared" ca="1" si="14"/>
        <v>84</v>
      </c>
      <c r="AK22" s="138">
        <f t="shared" ca="1" si="14"/>
        <v>102</v>
      </c>
      <c r="AL22" s="138">
        <f t="shared" ca="1" si="14"/>
        <v>119</v>
      </c>
      <c r="AM22" s="138">
        <f t="shared" ca="1" si="14"/>
        <v>129</v>
      </c>
      <c r="AN22" s="138">
        <f t="shared" ca="1" si="14"/>
        <v>106</v>
      </c>
      <c r="AO22" s="138">
        <f t="shared" ca="1" si="14"/>
        <v>143</v>
      </c>
      <c r="AP22" s="138">
        <f t="shared" ca="1" si="14"/>
        <v>100</v>
      </c>
      <c r="AQ22" s="138">
        <f t="shared" ca="1" si="14"/>
        <v>124</v>
      </c>
      <c r="AR22" s="138">
        <f t="shared" ca="1" si="14"/>
        <v>82</v>
      </c>
      <c r="AS22" s="138">
        <f t="shared" ca="1" si="14"/>
        <v>65</v>
      </c>
      <c r="AT22" s="138">
        <f t="shared" ca="1" si="14"/>
        <v>91</v>
      </c>
      <c r="AU22" s="138">
        <f t="shared" ca="1" si="14"/>
        <v>94</v>
      </c>
      <c r="AV22" s="138">
        <f t="shared" ca="1" si="14"/>
        <v>97</v>
      </c>
      <c r="AW22" s="138">
        <f t="shared" ca="1" si="14"/>
        <v>127</v>
      </c>
      <c r="AX22" s="138">
        <f t="shared" ca="1" si="14"/>
        <v>154</v>
      </c>
      <c r="AY22" s="138">
        <f t="shared" ca="1" si="14"/>
        <v>102</v>
      </c>
      <c r="AZ22" s="138">
        <f t="shared" ca="1" si="14"/>
        <v>125</v>
      </c>
      <c r="BA22" s="138">
        <f t="shared" ca="1" si="14"/>
        <v>111</v>
      </c>
      <c r="BB22" s="138">
        <f t="shared" ca="1" si="14"/>
        <v>86</v>
      </c>
      <c r="BC22" s="138">
        <f t="shared" ca="1" si="14"/>
        <v>114</v>
      </c>
      <c r="BD22" s="138">
        <f t="shared" ca="1" si="14"/>
        <v>120</v>
      </c>
      <c r="BE22" s="138">
        <f t="shared" ca="1" si="14"/>
        <v>105</v>
      </c>
      <c r="BF22" s="138">
        <f t="shared" ca="1" si="14"/>
        <v>117</v>
      </c>
      <c r="BG22" s="138">
        <f t="shared" ca="1" si="14"/>
        <v>113</v>
      </c>
      <c r="BH22" s="138">
        <f t="shared" ca="1" si="14"/>
        <v>113</v>
      </c>
      <c r="BI22" s="138">
        <f t="shared" ca="1" si="14"/>
        <v>167</v>
      </c>
      <c r="BJ22" s="138">
        <f t="shared" ca="1" si="14"/>
        <v>142</v>
      </c>
      <c r="BK22" s="138">
        <f t="shared" ca="1" si="14"/>
        <v>136</v>
      </c>
      <c r="BL22" s="138">
        <f t="shared" ca="1" si="14"/>
        <v>118</v>
      </c>
      <c r="BM22" s="138">
        <f t="shared" ca="1" si="14"/>
        <v>167</v>
      </c>
      <c r="BN22" s="138">
        <f t="shared" ca="1" si="14"/>
        <v>117</v>
      </c>
      <c r="BO22" s="138">
        <f t="shared" ref="BO22:BU22" ca="1" si="15">INDIRECT(ADDRESS(9,COLUMN()*2-2))</f>
        <v>119</v>
      </c>
      <c r="BP22" s="138">
        <f t="shared" ca="1" si="15"/>
        <v>109</v>
      </c>
      <c r="BQ22" s="138">
        <f t="shared" ca="1" si="15"/>
        <v>105</v>
      </c>
      <c r="BR22" s="138">
        <f t="shared" ca="1" si="15"/>
        <v>93</v>
      </c>
      <c r="BS22" s="138">
        <f t="shared" ca="1" si="15"/>
        <v>96</v>
      </c>
      <c r="BT22" s="138">
        <f t="shared" ca="1" si="15"/>
        <v>122</v>
      </c>
      <c r="BU22" s="138">
        <f t="shared" ca="1" si="15"/>
        <v>126</v>
      </c>
      <c r="BV22" s="138"/>
      <c r="BW22" s="138"/>
    </row>
    <row r="23" spans="1:115">
      <c r="A23" s="13" t="s">
        <v>70</v>
      </c>
      <c r="B23" s="138">
        <f ca="1">INDIRECT(ADDRESS(7,COLUMN()*2-2))</f>
        <v>99</v>
      </c>
      <c r="C23" s="138">
        <f t="shared" ref="C23:BN23" ca="1" si="16">INDIRECT(ADDRESS(7,COLUMN()*2-2))</f>
        <v>72</v>
      </c>
      <c r="D23" s="138">
        <f t="shared" ca="1" si="16"/>
        <v>65</v>
      </c>
      <c r="E23" s="138">
        <f t="shared" ca="1" si="16"/>
        <v>68</v>
      </c>
      <c r="F23" s="138">
        <f t="shared" ca="1" si="16"/>
        <v>61</v>
      </c>
      <c r="G23" s="138">
        <f t="shared" ca="1" si="16"/>
        <v>40</v>
      </c>
      <c r="H23" s="138">
        <f t="shared" ca="1" si="16"/>
        <v>43</v>
      </c>
      <c r="I23" s="138">
        <f t="shared" ca="1" si="16"/>
        <v>57</v>
      </c>
      <c r="J23" s="138">
        <f t="shared" ca="1" si="16"/>
        <v>75</v>
      </c>
      <c r="K23" s="138">
        <f t="shared" ca="1" si="16"/>
        <v>62</v>
      </c>
      <c r="L23" s="138">
        <f t="shared" ca="1" si="16"/>
        <v>85</v>
      </c>
      <c r="M23" s="138">
        <f t="shared" ca="1" si="16"/>
        <v>83</v>
      </c>
      <c r="N23" s="138">
        <f t="shared" ca="1" si="16"/>
        <v>82</v>
      </c>
      <c r="O23" s="138">
        <f t="shared" ca="1" si="16"/>
        <v>73</v>
      </c>
      <c r="P23" s="138">
        <f t="shared" ca="1" si="16"/>
        <v>60</v>
      </c>
      <c r="Q23" s="138">
        <f t="shared" ca="1" si="16"/>
        <v>82</v>
      </c>
      <c r="R23" s="138">
        <f t="shared" ca="1" si="16"/>
        <v>70</v>
      </c>
      <c r="S23" s="138">
        <f t="shared" ca="1" si="16"/>
        <v>47</v>
      </c>
      <c r="T23" s="138">
        <f t="shared" ca="1" si="16"/>
        <v>56</v>
      </c>
      <c r="U23" s="138">
        <f t="shared" ca="1" si="16"/>
        <v>42</v>
      </c>
      <c r="V23" s="138">
        <f t="shared" ca="1" si="16"/>
        <v>70</v>
      </c>
      <c r="W23" s="138">
        <f t="shared" ca="1" si="16"/>
        <v>69</v>
      </c>
      <c r="X23" s="138">
        <f t="shared" ca="1" si="16"/>
        <v>93</v>
      </c>
      <c r="Y23" s="138">
        <f t="shared" ca="1" si="16"/>
        <v>86</v>
      </c>
      <c r="Z23" s="138">
        <f t="shared" ca="1" si="16"/>
        <v>97</v>
      </c>
      <c r="AA23" s="138">
        <f t="shared" ca="1" si="16"/>
        <v>66</v>
      </c>
      <c r="AB23" s="138">
        <f t="shared" ca="1" si="16"/>
        <v>81</v>
      </c>
      <c r="AC23" s="138">
        <f t="shared" ca="1" si="16"/>
        <v>71</v>
      </c>
      <c r="AD23" s="138">
        <f t="shared" ca="1" si="16"/>
        <v>44</v>
      </c>
      <c r="AE23" s="138">
        <f t="shared" ca="1" si="16"/>
        <v>40</v>
      </c>
      <c r="AF23" s="138">
        <f t="shared" ca="1" si="16"/>
        <v>41</v>
      </c>
      <c r="AG23" s="138">
        <f t="shared" ca="1" si="16"/>
        <v>47</v>
      </c>
      <c r="AH23" s="138">
        <f t="shared" ca="1" si="16"/>
        <v>41</v>
      </c>
      <c r="AI23" s="138">
        <f t="shared" ca="1" si="16"/>
        <v>84</v>
      </c>
      <c r="AJ23" s="138">
        <f t="shared" ca="1" si="16"/>
        <v>87</v>
      </c>
      <c r="AK23" s="138">
        <f t="shared" ca="1" si="16"/>
        <v>75</v>
      </c>
      <c r="AL23" s="138">
        <f t="shared" ca="1" si="16"/>
        <v>73</v>
      </c>
      <c r="AM23" s="138">
        <f t="shared" ca="1" si="16"/>
        <v>52</v>
      </c>
      <c r="AN23" s="138">
        <f t="shared" ca="1" si="16"/>
        <v>68</v>
      </c>
      <c r="AO23" s="138">
        <f t="shared" ca="1" si="16"/>
        <v>45</v>
      </c>
      <c r="AP23" s="138">
        <f t="shared" ca="1" si="16"/>
        <v>37</v>
      </c>
      <c r="AQ23" s="138">
        <f t="shared" ca="1" si="16"/>
        <v>28</v>
      </c>
      <c r="AR23" s="138">
        <f t="shared" ca="1" si="16"/>
        <v>61</v>
      </c>
      <c r="AS23" s="138">
        <f t="shared" ca="1" si="16"/>
        <v>51</v>
      </c>
      <c r="AT23" s="138">
        <f t="shared" ca="1" si="16"/>
        <v>46</v>
      </c>
      <c r="AU23" s="138">
        <f t="shared" ca="1" si="16"/>
        <v>48</v>
      </c>
      <c r="AV23" s="138">
        <f t="shared" ca="1" si="16"/>
        <v>65</v>
      </c>
      <c r="AW23" s="138">
        <f t="shared" ca="1" si="16"/>
        <v>52</v>
      </c>
      <c r="AX23" s="138">
        <f t="shared" ca="1" si="16"/>
        <v>66</v>
      </c>
      <c r="AY23" s="138">
        <f t="shared" ca="1" si="16"/>
        <v>55</v>
      </c>
      <c r="AZ23" s="138">
        <f t="shared" ca="1" si="16"/>
        <v>59</v>
      </c>
      <c r="BA23" s="138">
        <f t="shared" ca="1" si="16"/>
        <v>55</v>
      </c>
      <c r="BB23" s="138">
        <f t="shared" ca="1" si="16"/>
        <v>57</v>
      </c>
      <c r="BC23" s="138">
        <f t="shared" ca="1" si="16"/>
        <v>50</v>
      </c>
      <c r="BD23" s="138">
        <f t="shared" ca="1" si="16"/>
        <v>42</v>
      </c>
      <c r="BE23" s="138">
        <f t="shared" ca="1" si="16"/>
        <v>32</v>
      </c>
      <c r="BF23" s="138">
        <f t="shared" ca="1" si="16"/>
        <v>67</v>
      </c>
      <c r="BG23" s="138">
        <f t="shared" ca="1" si="16"/>
        <v>46</v>
      </c>
      <c r="BH23" s="138">
        <f t="shared" ca="1" si="16"/>
        <v>87</v>
      </c>
      <c r="BI23" s="138">
        <f t="shared" ca="1" si="16"/>
        <v>64</v>
      </c>
      <c r="BJ23" s="138">
        <f t="shared" ca="1" si="16"/>
        <v>87</v>
      </c>
      <c r="BK23" s="138">
        <f t="shared" ca="1" si="16"/>
        <v>76</v>
      </c>
      <c r="BL23" s="138">
        <f t="shared" ca="1" si="16"/>
        <v>45</v>
      </c>
      <c r="BM23" s="138">
        <f t="shared" ca="1" si="16"/>
        <v>69</v>
      </c>
      <c r="BN23" s="138">
        <f t="shared" ca="1" si="16"/>
        <v>51</v>
      </c>
      <c r="BO23" s="138">
        <f t="shared" ref="BO23:BU23" ca="1" si="17">INDIRECT(ADDRESS(7,COLUMN()*2-2))</f>
        <v>34</v>
      </c>
      <c r="BP23" s="138">
        <f t="shared" ca="1" si="17"/>
        <v>44</v>
      </c>
      <c r="BQ23" s="138">
        <f t="shared" ca="1" si="17"/>
        <v>36</v>
      </c>
      <c r="BR23" s="138">
        <f t="shared" ca="1" si="17"/>
        <v>64</v>
      </c>
      <c r="BS23" s="138">
        <f t="shared" ca="1" si="17"/>
        <v>65</v>
      </c>
      <c r="BT23" s="138">
        <f t="shared" ca="1" si="17"/>
        <v>43</v>
      </c>
      <c r="BU23" s="138">
        <f t="shared" ca="1" si="17"/>
        <v>53</v>
      </c>
      <c r="BV23" s="138"/>
      <c r="BW23" s="138"/>
    </row>
    <row r="24" spans="1:115">
      <c r="A24" s="13" t="s">
        <v>167</v>
      </c>
      <c r="B24" s="138">
        <f ca="1">INDIRECT(ADDRESS(10,COLUMN()*2-2))</f>
        <v>0</v>
      </c>
      <c r="C24" s="138">
        <f t="shared" ref="C24:BN24" ca="1" si="18">INDIRECT(ADDRESS(10,COLUMN()*2-2))</f>
        <v>0</v>
      </c>
      <c r="D24" s="138">
        <f t="shared" ca="1" si="18"/>
        <v>0</v>
      </c>
      <c r="E24" s="138">
        <f t="shared" ca="1" si="18"/>
        <v>0</v>
      </c>
      <c r="F24" s="138">
        <f t="shared" ca="1" si="18"/>
        <v>0</v>
      </c>
      <c r="G24" s="138">
        <f t="shared" ca="1" si="18"/>
        <v>0</v>
      </c>
      <c r="H24" s="138">
        <f t="shared" ca="1" si="18"/>
        <v>0</v>
      </c>
      <c r="I24" s="138">
        <f t="shared" ca="1" si="18"/>
        <v>0</v>
      </c>
      <c r="J24" s="138">
        <f t="shared" ca="1" si="18"/>
        <v>0</v>
      </c>
      <c r="K24" s="138">
        <f t="shared" ca="1" si="18"/>
        <v>0</v>
      </c>
      <c r="L24" s="138">
        <f t="shared" ca="1" si="18"/>
        <v>0</v>
      </c>
      <c r="M24" s="138">
        <f t="shared" ca="1" si="18"/>
        <v>0</v>
      </c>
      <c r="N24" s="138">
        <f t="shared" ca="1" si="18"/>
        <v>0</v>
      </c>
      <c r="O24" s="138">
        <f t="shared" ca="1" si="18"/>
        <v>0</v>
      </c>
      <c r="P24" s="138">
        <f t="shared" ca="1" si="18"/>
        <v>0</v>
      </c>
      <c r="Q24" s="138">
        <f t="shared" ca="1" si="18"/>
        <v>0</v>
      </c>
      <c r="R24" s="138">
        <f t="shared" ca="1" si="18"/>
        <v>0</v>
      </c>
      <c r="S24" s="138">
        <f t="shared" ca="1" si="18"/>
        <v>0</v>
      </c>
      <c r="T24" s="138">
        <f t="shared" ca="1" si="18"/>
        <v>0</v>
      </c>
      <c r="U24" s="138">
        <f t="shared" ca="1" si="18"/>
        <v>0</v>
      </c>
      <c r="V24" s="138">
        <f t="shared" ca="1" si="18"/>
        <v>0</v>
      </c>
      <c r="W24" s="138">
        <f t="shared" ca="1" si="18"/>
        <v>0</v>
      </c>
      <c r="X24" s="138">
        <f t="shared" ca="1" si="18"/>
        <v>0</v>
      </c>
      <c r="Y24" s="138">
        <f t="shared" ca="1" si="18"/>
        <v>0</v>
      </c>
      <c r="Z24" s="138">
        <f t="shared" ca="1" si="18"/>
        <v>0</v>
      </c>
      <c r="AA24" s="138">
        <f t="shared" ca="1" si="18"/>
        <v>0</v>
      </c>
      <c r="AB24" s="138">
        <f t="shared" ca="1" si="18"/>
        <v>0</v>
      </c>
      <c r="AC24" s="138">
        <f t="shared" ca="1" si="18"/>
        <v>43</v>
      </c>
      <c r="AD24" s="138">
        <f t="shared" ca="1" si="18"/>
        <v>45</v>
      </c>
      <c r="AE24" s="138">
        <f t="shared" ca="1" si="18"/>
        <v>45</v>
      </c>
      <c r="AF24" s="138">
        <f t="shared" ca="1" si="18"/>
        <v>35</v>
      </c>
      <c r="AG24" s="138">
        <f t="shared" ca="1" si="18"/>
        <v>53</v>
      </c>
      <c r="AH24" s="138">
        <f t="shared" ca="1" si="18"/>
        <v>47</v>
      </c>
      <c r="AI24" s="138">
        <f t="shared" ca="1" si="18"/>
        <v>62</v>
      </c>
      <c r="AJ24" s="138">
        <f t="shared" ca="1" si="18"/>
        <v>39</v>
      </c>
      <c r="AK24" s="138">
        <f t="shared" ca="1" si="18"/>
        <v>31</v>
      </c>
      <c r="AL24" s="138">
        <f t="shared" ca="1" si="18"/>
        <v>35</v>
      </c>
      <c r="AM24" s="138">
        <f t="shared" ca="1" si="18"/>
        <v>49</v>
      </c>
      <c r="AN24" s="138">
        <f t="shared" ca="1" si="18"/>
        <v>43</v>
      </c>
      <c r="AO24" s="138">
        <f t="shared" ca="1" si="18"/>
        <v>47</v>
      </c>
      <c r="AP24" s="138">
        <f t="shared" ca="1" si="18"/>
        <v>51</v>
      </c>
      <c r="AQ24" s="138">
        <f t="shared" ca="1" si="18"/>
        <v>57</v>
      </c>
      <c r="AR24" s="138">
        <f t="shared" ca="1" si="18"/>
        <v>53</v>
      </c>
      <c r="AS24" s="138">
        <f t="shared" ca="1" si="18"/>
        <v>46</v>
      </c>
      <c r="AT24" s="138">
        <f t="shared" ca="1" si="18"/>
        <v>68</v>
      </c>
      <c r="AU24" s="138">
        <f t="shared" ca="1" si="18"/>
        <v>48</v>
      </c>
      <c r="AV24" s="138">
        <f t="shared" ca="1" si="18"/>
        <v>42</v>
      </c>
      <c r="AW24" s="138">
        <f t="shared" ca="1" si="18"/>
        <v>42</v>
      </c>
      <c r="AX24" s="138">
        <f t="shared" ca="1" si="18"/>
        <v>45</v>
      </c>
      <c r="AY24" s="138">
        <f t="shared" ca="1" si="18"/>
        <v>59</v>
      </c>
      <c r="AZ24" s="138">
        <f t="shared" ca="1" si="18"/>
        <v>38</v>
      </c>
      <c r="BA24" s="138">
        <f t="shared" ca="1" si="18"/>
        <v>58</v>
      </c>
      <c r="BB24" s="138">
        <f t="shared" ca="1" si="18"/>
        <v>60</v>
      </c>
      <c r="BC24" s="138">
        <f t="shared" ca="1" si="18"/>
        <v>52</v>
      </c>
      <c r="BD24" s="138">
        <f t="shared" ca="1" si="18"/>
        <v>44</v>
      </c>
      <c r="BE24" s="138">
        <f t="shared" ca="1" si="18"/>
        <v>49</v>
      </c>
      <c r="BF24" s="138">
        <f t="shared" ca="1" si="18"/>
        <v>61</v>
      </c>
      <c r="BG24" s="138">
        <f t="shared" ca="1" si="18"/>
        <v>66</v>
      </c>
      <c r="BH24" s="138">
        <f t="shared" ca="1" si="18"/>
        <v>65</v>
      </c>
      <c r="BI24" s="138">
        <f t="shared" ca="1" si="18"/>
        <v>63</v>
      </c>
      <c r="BJ24" s="138">
        <f t="shared" ca="1" si="18"/>
        <v>70</v>
      </c>
      <c r="BK24" s="138">
        <f t="shared" ca="1" si="18"/>
        <v>63</v>
      </c>
      <c r="BL24" s="138">
        <f t="shared" ca="1" si="18"/>
        <v>63</v>
      </c>
      <c r="BM24" s="138">
        <f t="shared" ca="1" si="18"/>
        <v>79</v>
      </c>
      <c r="BN24" s="138">
        <f t="shared" ca="1" si="18"/>
        <v>76</v>
      </c>
      <c r="BO24" s="138">
        <f t="shared" ref="BO24:BU24" ca="1" si="19">INDIRECT(ADDRESS(10,COLUMN()*2-2))</f>
        <v>45</v>
      </c>
      <c r="BP24" s="138">
        <f t="shared" ca="1" si="19"/>
        <v>53</v>
      </c>
      <c r="BQ24" s="138">
        <f t="shared" ca="1" si="19"/>
        <v>57</v>
      </c>
      <c r="BR24" s="138">
        <f t="shared" ca="1" si="19"/>
        <v>56</v>
      </c>
      <c r="BS24" s="138">
        <f t="shared" ca="1" si="19"/>
        <v>85</v>
      </c>
      <c r="BT24" s="138">
        <f t="shared" ca="1" si="19"/>
        <v>86</v>
      </c>
      <c r="BU24" s="138">
        <f t="shared" ca="1" si="19"/>
        <v>48</v>
      </c>
      <c r="BV24" s="138"/>
      <c r="BW24" s="138"/>
    </row>
    <row r="25" spans="1:115">
      <c r="A25" s="131" t="s">
        <v>148</v>
      </c>
      <c r="B25" s="138"/>
      <c r="C25" s="138"/>
      <c r="D25" s="138"/>
      <c r="E25" s="138"/>
      <c r="F25" s="138"/>
      <c r="G25" s="138"/>
      <c r="H25" s="138"/>
      <c r="I25" s="138"/>
      <c r="J25" s="138"/>
      <c r="K25" s="138"/>
      <c r="L25" s="138"/>
      <c r="M25" s="138"/>
      <c r="BO25" s="138">
        <f ca="1">INDIRECT(ADDRESS(6,COLUMN()*2-1))</f>
        <v>32</v>
      </c>
      <c r="BP25" s="138">
        <f t="shared" ref="BP25:BU25" ca="1" si="20">INDIRECT(ADDRESS(6,COLUMN()*2-1))</f>
        <v>47</v>
      </c>
      <c r="BQ25" s="138">
        <f t="shared" ca="1" si="20"/>
        <v>32</v>
      </c>
      <c r="BR25" s="138">
        <f t="shared" ca="1" si="20"/>
        <v>43</v>
      </c>
      <c r="BS25" s="138">
        <f t="shared" ca="1" si="20"/>
        <v>35</v>
      </c>
      <c r="BT25" s="138">
        <f t="shared" ca="1" si="20"/>
        <v>71</v>
      </c>
      <c r="BU25" s="138">
        <f t="shared" ca="1" si="20"/>
        <v>49</v>
      </c>
    </row>
    <row r="26" spans="1:115">
      <c r="A26" s="131" t="s">
        <v>149</v>
      </c>
      <c r="B26" s="132"/>
      <c r="C26" s="132"/>
      <c r="I26" s="13"/>
      <c r="J26" s="13"/>
      <c r="K26" s="13"/>
      <c r="L26" s="13"/>
      <c r="BO26" s="138">
        <f ca="1">INDIRECT(ADDRESS(7,COLUMN()*2-1))</f>
        <v>4</v>
      </c>
      <c r="BP26" s="138">
        <f t="shared" ref="BP26:BU26" ca="1" si="21">INDIRECT(ADDRESS(7,COLUMN()*2-1))</f>
        <v>0</v>
      </c>
      <c r="BQ26" s="138">
        <f t="shared" ca="1" si="21"/>
        <v>4</v>
      </c>
      <c r="BR26" s="138">
        <f t="shared" ca="1" si="21"/>
        <v>3</v>
      </c>
      <c r="BS26" s="138">
        <f t="shared" ca="1" si="21"/>
        <v>6</v>
      </c>
      <c r="BT26" s="138">
        <f t="shared" ca="1" si="21"/>
        <v>2</v>
      </c>
      <c r="BU26" s="138">
        <f t="shared" ca="1" si="21"/>
        <v>6</v>
      </c>
    </row>
    <row r="27" spans="1:115">
      <c r="A27" s="131" t="s">
        <v>150</v>
      </c>
      <c r="B27" s="13"/>
      <c r="C27" s="13"/>
      <c r="D27" s="13"/>
      <c r="E27" s="13"/>
      <c r="F27" s="13"/>
      <c r="G27" s="13"/>
      <c r="H27" s="13"/>
      <c r="I27" s="13"/>
      <c r="J27" s="13"/>
      <c r="K27" s="13"/>
      <c r="L27" s="13"/>
      <c r="BO27" s="138">
        <f ca="1">INDIRECT(ADDRESS(8,COLUMN()*2-1))</f>
        <v>30</v>
      </c>
      <c r="BP27" s="138">
        <f t="shared" ref="BP27:BU27" ca="1" si="22">INDIRECT(ADDRESS(8,COLUMN()*2-1))</f>
        <v>10</v>
      </c>
      <c r="BQ27" s="138">
        <f t="shared" ca="1" si="22"/>
        <v>10</v>
      </c>
      <c r="BR27" s="138">
        <f t="shared" ca="1" si="22"/>
        <v>38</v>
      </c>
      <c r="BS27" s="138">
        <f t="shared" ca="1" si="22"/>
        <v>52</v>
      </c>
      <c r="BT27" s="138">
        <f t="shared" ca="1" si="22"/>
        <v>58</v>
      </c>
      <c r="BU27" s="138">
        <f t="shared" ca="1" si="22"/>
        <v>70</v>
      </c>
    </row>
    <row r="28" spans="1:115">
      <c r="A28" s="130" t="s">
        <v>148</v>
      </c>
      <c r="B28" s="13"/>
      <c r="C28" s="13"/>
      <c r="D28" s="13"/>
      <c r="E28" s="13"/>
      <c r="F28" s="13"/>
      <c r="G28" s="13"/>
      <c r="H28" s="13"/>
      <c r="I28" s="13"/>
      <c r="J28" s="13"/>
      <c r="K28" s="13"/>
      <c r="L28" s="13"/>
      <c r="BO28" s="138">
        <f ca="1">INDIRECT(ADDRESS(6,COLUMN()*2-2))</f>
        <v>34</v>
      </c>
      <c r="BP28" s="138">
        <f t="shared" ref="BP28:BU28" ca="1" si="23">INDIRECT(ADDRESS(6,COLUMN()*2-2))</f>
        <v>39</v>
      </c>
      <c r="BQ28" s="138">
        <f t="shared" ca="1" si="23"/>
        <v>40</v>
      </c>
      <c r="BR28" s="138">
        <f t="shared" ca="1" si="23"/>
        <v>44</v>
      </c>
      <c r="BS28" s="138">
        <f t="shared" ca="1" si="23"/>
        <v>61</v>
      </c>
      <c r="BT28" s="138">
        <f t="shared" ca="1" si="23"/>
        <v>43</v>
      </c>
      <c r="BU28" s="138">
        <f t="shared" ca="1" si="23"/>
        <v>41</v>
      </c>
    </row>
    <row r="29" spans="1:115">
      <c r="A29" s="130" t="s">
        <v>150</v>
      </c>
      <c r="B29" s="13"/>
      <c r="C29" s="13"/>
      <c r="D29" s="13"/>
      <c r="E29" s="13"/>
      <c r="F29" s="13"/>
      <c r="G29" s="13"/>
      <c r="H29" s="13"/>
      <c r="I29" s="13"/>
      <c r="J29" s="13"/>
      <c r="K29" s="13"/>
      <c r="L29" s="13"/>
      <c r="BO29" s="138">
        <f ca="1">INDIRECT(ADDRESS(8,COLUMN()*2-2))</f>
        <v>5</v>
      </c>
      <c r="BP29" s="138">
        <f t="shared" ref="BP29:BU29" ca="1" si="24">INDIRECT(ADDRESS(8,COLUMN()*2-2))</f>
        <v>9</v>
      </c>
      <c r="BQ29" s="138">
        <f t="shared" ca="1" si="24"/>
        <v>6</v>
      </c>
      <c r="BR29" s="138">
        <f t="shared" ca="1" si="24"/>
        <v>0</v>
      </c>
      <c r="BS29" s="138">
        <f t="shared" ca="1" si="24"/>
        <v>16</v>
      </c>
      <c r="BT29" s="138">
        <f t="shared" ca="1" si="24"/>
        <v>9</v>
      </c>
      <c r="BU29" s="138">
        <f t="shared" ca="1" si="24"/>
        <v>14</v>
      </c>
    </row>
    <row r="30" spans="1:115">
      <c r="A30" s="132"/>
      <c r="B30" s="13"/>
      <c r="C30" s="13"/>
      <c r="D30" s="13"/>
      <c r="E30" s="13"/>
      <c r="F30" s="13"/>
      <c r="G30" s="13"/>
      <c r="H30" s="13"/>
      <c r="I30" s="13"/>
      <c r="J30" s="13"/>
      <c r="K30" s="13"/>
      <c r="L30" s="13"/>
    </row>
    <row r="31" spans="1:115">
      <c r="B31" s="13"/>
      <c r="C31" s="13"/>
      <c r="D31" s="13"/>
      <c r="E31" s="13"/>
      <c r="F31" s="13"/>
      <c r="G31" s="13"/>
      <c r="H31" s="13"/>
      <c r="I31" s="13"/>
      <c r="J31" s="13"/>
      <c r="K31" s="13"/>
      <c r="L31" s="13"/>
    </row>
    <row r="32" spans="1:115">
      <c r="B32" s="13">
        <v>2002</v>
      </c>
      <c r="C32" s="13">
        <v>2003</v>
      </c>
      <c r="D32" s="13">
        <v>2004</v>
      </c>
      <c r="E32" s="13">
        <v>2005</v>
      </c>
      <c r="F32" s="13">
        <v>2006</v>
      </c>
      <c r="G32" s="13">
        <v>2007</v>
      </c>
      <c r="H32" s="13">
        <v>2008</v>
      </c>
      <c r="I32" s="13"/>
      <c r="J32" s="13"/>
      <c r="K32" s="13"/>
      <c r="L32" s="13"/>
    </row>
    <row r="33" spans="1:8">
      <c r="A33" s="130" t="s">
        <v>75</v>
      </c>
      <c r="B33" s="138">
        <f t="shared" ref="B33:B39" ca="1" si="25">SUM(B18:G18)*2</f>
        <v>2922</v>
      </c>
      <c r="C33" s="138">
        <f t="shared" ref="C33:C39" ca="1" si="26">SUM(H18:S18)</f>
        <v>3136</v>
      </c>
      <c r="D33" s="138">
        <f t="shared" ref="D33:D39" ca="1" si="27">SUM(T18:AE18)</f>
        <v>3251</v>
      </c>
      <c r="E33" s="138">
        <f t="shared" ref="E33:E39" ca="1" si="28">SUM(AF18:AQ18)</f>
        <v>2984</v>
      </c>
      <c r="F33" s="138">
        <f t="shared" ref="F33:F39" ca="1" si="29">SUM(AR18:BC18)</f>
        <v>3031</v>
      </c>
      <c r="G33" s="138">
        <f t="shared" ref="G33:G39" ca="1" si="30">SUM(BD18:BO18)</f>
        <v>3163</v>
      </c>
      <c r="H33" s="138">
        <f t="shared" ref="H33:H39" ca="1" si="31">SUM(BP18:CA18)</f>
        <v>1350</v>
      </c>
    </row>
    <row r="34" spans="1:8">
      <c r="A34" s="13" t="s">
        <v>76</v>
      </c>
      <c r="B34" s="138">
        <f t="shared" ca="1" si="25"/>
        <v>2170</v>
      </c>
      <c r="C34" s="138">
        <f t="shared" ca="1" si="26"/>
        <v>2206</v>
      </c>
      <c r="D34" s="138">
        <f t="shared" ca="1" si="27"/>
        <v>2287</v>
      </c>
      <c r="E34" s="138">
        <f t="shared" ca="1" si="28"/>
        <v>1951</v>
      </c>
      <c r="F34" s="138">
        <f t="shared" ca="1" si="29"/>
        <v>1995</v>
      </c>
      <c r="G34" s="138">
        <f t="shared" ca="1" si="30"/>
        <v>1926</v>
      </c>
      <c r="H34" s="138">
        <f t="shared" ca="1" si="31"/>
        <v>741</v>
      </c>
    </row>
    <row r="35" spans="1:8">
      <c r="A35" s="13" t="s">
        <v>166</v>
      </c>
      <c r="B35" s="138">
        <f t="shared" ca="1" si="25"/>
        <v>0</v>
      </c>
      <c r="C35" s="138">
        <f t="shared" ca="1" si="26"/>
        <v>0</v>
      </c>
      <c r="D35" s="138">
        <f t="shared" ca="1" si="27"/>
        <v>105</v>
      </c>
      <c r="E35" s="138">
        <f t="shared" ca="1" si="28"/>
        <v>679</v>
      </c>
      <c r="F35" s="138">
        <f t="shared" ca="1" si="29"/>
        <v>1185</v>
      </c>
      <c r="G35" s="138">
        <f t="shared" ca="1" si="30"/>
        <v>1130</v>
      </c>
      <c r="H35" s="138">
        <f t="shared" ca="1" si="31"/>
        <v>520</v>
      </c>
    </row>
    <row r="36" spans="1:8">
      <c r="A36" s="13" t="s">
        <v>79</v>
      </c>
      <c r="B36" s="138">
        <f t="shared" ca="1" si="25"/>
        <v>3286</v>
      </c>
      <c r="C36" s="138">
        <f t="shared" ca="1" si="26"/>
        <v>3149</v>
      </c>
      <c r="D36" s="138">
        <f t="shared" ca="1" si="27"/>
        <v>3106</v>
      </c>
      <c r="E36" s="138">
        <f t="shared" ca="1" si="28"/>
        <v>2794</v>
      </c>
      <c r="F36" s="138">
        <f t="shared" ca="1" si="29"/>
        <v>2635</v>
      </c>
      <c r="G36" s="138">
        <f t="shared" ca="1" si="30"/>
        <v>2923</v>
      </c>
      <c r="H36" s="138">
        <f t="shared" ca="1" si="31"/>
        <v>1315</v>
      </c>
    </row>
    <row r="37" spans="1:8">
      <c r="A37" s="13" t="s">
        <v>80</v>
      </c>
      <c r="B37" s="138">
        <f t="shared" ca="1" si="25"/>
        <v>1572</v>
      </c>
      <c r="C37" s="138">
        <f t="shared" ca="1" si="26"/>
        <v>1463</v>
      </c>
      <c r="D37" s="138">
        <f t="shared" ca="1" si="27"/>
        <v>1359</v>
      </c>
      <c r="E37" s="138">
        <f t="shared" ca="1" si="28"/>
        <v>1294</v>
      </c>
      <c r="F37" s="138">
        <f t="shared" ca="1" si="29"/>
        <v>1248</v>
      </c>
      <c r="G37" s="138">
        <f t="shared" ca="1" si="30"/>
        <v>1534</v>
      </c>
      <c r="H37" s="138">
        <f t="shared" ca="1" si="31"/>
        <v>651</v>
      </c>
    </row>
    <row r="38" spans="1:8">
      <c r="A38" s="13" t="s">
        <v>70</v>
      </c>
      <c r="B38" s="138">
        <f t="shared" ca="1" si="25"/>
        <v>810</v>
      </c>
      <c r="C38" s="138">
        <f t="shared" ca="1" si="26"/>
        <v>819</v>
      </c>
      <c r="D38" s="138">
        <f t="shared" ca="1" si="27"/>
        <v>815</v>
      </c>
      <c r="E38" s="138">
        <f t="shared" ca="1" si="28"/>
        <v>678</v>
      </c>
      <c r="F38" s="138">
        <f t="shared" ca="1" si="29"/>
        <v>665</v>
      </c>
      <c r="G38" s="138">
        <f t="shared" ca="1" si="30"/>
        <v>700</v>
      </c>
      <c r="H38" s="138">
        <f t="shared" ca="1" si="31"/>
        <v>305</v>
      </c>
    </row>
    <row r="39" spans="1:8">
      <c r="A39" s="13" t="s">
        <v>167</v>
      </c>
      <c r="B39" s="138">
        <f t="shared" ca="1" si="25"/>
        <v>0</v>
      </c>
      <c r="C39" s="138">
        <f t="shared" ca="1" si="26"/>
        <v>0</v>
      </c>
      <c r="D39" s="138">
        <f t="shared" ca="1" si="27"/>
        <v>133</v>
      </c>
      <c r="E39" s="138">
        <f t="shared" ca="1" si="28"/>
        <v>549</v>
      </c>
      <c r="F39" s="138">
        <f t="shared" ca="1" si="29"/>
        <v>611</v>
      </c>
      <c r="G39" s="138">
        <f t="shared" ca="1" si="30"/>
        <v>744</v>
      </c>
      <c r="H39" s="138">
        <f t="shared" ca="1" si="31"/>
        <v>385</v>
      </c>
    </row>
    <row r="40" spans="1:8">
      <c r="A40" s="131" t="s">
        <v>148</v>
      </c>
      <c r="B40" s="162">
        <f ca="1">B38/B36</f>
        <v>0.24650030432136336</v>
      </c>
      <c r="C40" s="162">
        <f t="shared" ref="C40:G40" ca="1" si="32">C38/C36</f>
        <v>0.26008256589393458</v>
      </c>
      <c r="D40" s="162">
        <f t="shared" ca="1" si="32"/>
        <v>0.26239536381197681</v>
      </c>
      <c r="E40" s="162">
        <f t="shared" ca="1" si="32"/>
        <v>0.24266284896206156</v>
      </c>
      <c r="F40" s="162">
        <f t="shared" ca="1" si="32"/>
        <v>0.25237191650853891</v>
      </c>
      <c r="G40" s="162">
        <f t="shared" ca="1" si="32"/>
        <v>0.23947998631542936</v>
      </c>
      <c r="H40" s="138">
        <f t="shared" ref="H40:H44" ca="1" si="33">SUM(BP25:CA25)</f>
        <v>277</v>
      </c>
    </row>
    <row r="41" spans="1:8">
      <c r="A41" s="131" t="s">
        <v>149</v>
      </c>
      <c r="E41" s="137"/>
      <c r="H41" s="138">
        <f t="shared" ca="1" si="33"/>
        <v>21</v>
      </c>
    </row>
    <row r="42" spans="1:8">
      <c r="A42" s="131" t="s">
        <v>150</v>
      </c>
      <c r="E42" s="137"/>
      <c r="H42" s="138">
        <f t="shared" ca="1" si="33"/>
        <v>238</v>
      </c>
    </row>
    <row r="43" spans="1:8">
      <c r="A43" s="130" t="s">
        <v>148</v>
      </c>
      <c r="E43" s="137"/>
      <c r="H43" s="138">
        <f t="shared" ca="1" si="33"/>
        <v>268</v>
      </c>
    </row>
    <row r="44" spans="1:8">
      <c r="A44" s="130" t="s">
        <v>150</v>
      </c>
      <c r="E44" s="137"/>
      <c r="H44" s="138">
        <f t="shared" ca="1" si="33"/>
        <v>54</v>
      </c>
    </row>
    <row r="45" spans="1:8">
      <c r="A45" s="13"/>
      <c r="E45" s="137"/>
    </row>
    <row r="46" spans="1:8">
      <c r="A46" s="163"/>
      <c r="B46" s="131"/>
    </row>
    <row r="47" spans="1:8">
      <c r="A47" s="163"/>
    </row>
    <row r="48" spans="1:8">
      <c r="A48" s="163"/>
      <c r="B48" s="131"/>
    </row>
    <row r="49" spans="1:3">
      <c r="A49" s="163"/>
    </row>
    <row r="50" spans="1:3">
      <c r="A50" s="163"/>
    </row>
    <row r="51" spans="1:3">
      <c r="A51" s="131"/>
    </row>
    <row r="52" spans="1:3">
      <c r="A52" s="131"/>
      <c r="B52" s="131"/>
      <c r="C52" s="131"/>
    </row>
    <row r="53" spans="1:3">
      <c r="A53" s="131"/>
      <c r="C53" s="131"/>
    </row>
    <row r="54" spans="1:3">
      <c r="A54" s="131"/>
      <c r="B54" s="131"/>
      <c r="C54" s="131"/>
    </row>
    <row r="55" spans="1:3">
      <c r="A55" s="131"/>
      <c r="B55" s="131"/>
      <c r="C55" s="131"/>
    </row>
    <row r="56" spans="1:3">
      <c r="A56" s="131"/>
      <c r="B56" s="131"/>
      <c r="C56" s="131"/>
    </row>
    <row r="57" spans="1:3">
      <c r="A57" s="131"/>
      <c r="B57" s="131"/>
      <c r="C57" s="131"/>
    </row>
    <row r="58" spans="1:3">
      <c r="A58" s="131"/>
      <c r="B58" s="131"/>
      <c r="C58" s="131"/>
    </row>
    <row r="59" spans="1:3">
      <c r="A59" s="131"/>
      <c r="B59" s="131"/>
      <c r="C59" s="131"/>
    </row>
    <row r="60" spans="1:3">
      <c r="A60" s="131"/>
      <c r="B60" s="131"/>
      <c r="C60" s="131"/>
    </row>
    <row r="61" spans="1:3">
      <c r="A61" s="131"/>
      <c r="B61" s="131"/>
      <c r="C61" s="131"/>
    </row>
    <row r="62" spans="1:3">
      <c r="A62" s="131"/>
      <c r="B62" s="131"/>
      <c r="C62" s="131"/>
    </row>
    <row r="63" spans="1:3">
      <c r="A63" s="131"/>
    </row>
    <row r="65" spans="1:4">
      <c r="A65" s="131"/>
      <c r="D65" s="137"/>
    </row>
    <row r="66" spans="1:4">
      <c r="A66" s="131"/>
    </row>
    <row r="67" spans="1:4">
      <c r="A67" s="131"/>
      <c r="B67" s="131"/>
      <c r="C67" s="131"/>
    </row>
    <row r="68" spans="1:4">
      <c r="A68" s="131"/>
      <c r="B68" s="131"/>
      <c r="C68" s="131"/>
    </row>
    <row r="69" spans="1:4">
      <c r="A69" s="131"/>
      <c r="B69" s="131"/>
      <c r="C69" s="131"/>
    </row>
    <row r="70" spans="1:4">
      <c r="A70" s="131"/>
      <c r="B70" s="131"/>
      <c r="C70" s="131"/>
    </row>
    <row r="71" spans="1:4">
      <c r="A71" s="131"/>
      <c r="B71" s="131"/>
      <c r="C71" s="131"/>
    </row>
    <row r="72" spans="1:4">
      <c r="A72" s="131"/>
      <c r="B72" s="131"/>
      <c r="C72" s="131"/>
    </row>
    <row r="73" spans="1:4">
      <c r="A73" s="131"/>
      <c r="B73" s="131"/>
      <c r="C73" s="131"/>
    </row>
    <row r="74" spans="1:4">
      <c r="A74" s="131"/>
      <c r="B74" s="131"/>
      <c r="C74" s="131"/>
    </row>
    <row r="75" spans="1:4">
      <c r="A75" s="131"/>
      <c r="B75" s="131"/>
      <c r="C75" s="131"/>
    </row>
    <row r="76" spans="1:4">
      <c r="A76" s="131"/>
      <c r="B76" s="131"/>
      <c r="C76" s="131"/>
    </row>
    <row r="77" spans="1:4">
      <c r="A77" s="131"/>
      <c r="B77" s="131"/>
      <c r="C77" s="131"/>
    </row>
    <row r="79" spans="1:4">
      <c r="A79" s="131"/>
      <c r="B79" s="131"/>
      <c r="C79" s="131"/>
    </row>
    <row r="80" spans="1:4">
      <c r="A80" s="131"/>
      <c r="B80" s="131"/>
      <c r="C80" s="131"/>
    </row>
    <row r="81" spans="1:3">
      <c r="A81" s="131"/>
      <c r="B81" s="131"/>
      <c r="C81" s="131"/>
    </row>
    <row r="82" spans="1:3">
      <c r="A82" s="131"/>
      <c r="B82" s="131"/>
      <c r="C82" s="131"/>
    </row>
    <row r="83" spans="1:3">
      <c r="A83" s="131"/>
      <c r="B83" s="131"/>
      <c r="C83" s="131"/>
    </row>
    <row r="84" spans="1:3">
      <c r="A84" s="131"/>
    </row>
    <row r="85" spans="1:3">
      <c r="A85" s="131"/>
    </row>
    <row r="87" spans="1:3">
      <c r="A87" s="131"/>
    </row>
    <row r="88" spans="1:3">
      <c r="A88" s="131"/>
      <c r="B88" s="131"/>
      <c r="C88" s="131"/>
    </row>
    <row r="90" spans="1:3">
      <c r="A90" s="131"/>
      <c r="B90" s="131"/>
      <c r="C90" s="131"/>
    </row>
    <row r="91" spans="1:3">
      <c r="A91" s="131"/>
      <c r="B91" s="131"/>
      <c r="C91" s="131"/>
    </row>
    <row r="92" spans="1:3">
      <c r="A92" s="131"/>
      <c r="B92" s="131"/>
      <c r="C92" s="131"/>
    </row>
    <row r="93" spans="1:3">
      <c r="A93" s="131"/>
      <c r="B93" s="131"/>
      <c r="C93" s="131"/>
    </row>
    <row r="94" spans="1:3">
      <c r="A94" s="131"/>
      <c r="B94" s="131"/>
      <c r="C94" s="131"/>
    </row>
    <row r="95" spans="1:3">
      <c r="A95" s="131"/>
      <c r="B95" s="131"/>
      <c r="C95" s="131"/>
    </row>
    <row r="96" spans="1:3">
      <c r="A96" s="131"/>
      <c r="B96" s="131"/>
      <c r="C96" s="131"/>
    </row>
    <row r="97" spans="1:3">
      <c r="A97" s="131"/>
      <c r="B97" s="131"/>
      <c r="C97" s="131"/>
    </row>
    <row r="98" spans="1:3">
      <c r="A98" s="131"/>
      <c r="B98" s="131"/>
      <c r="C98" s="131"/>
    </row>
    <row r="99" spans="1:3">
      <c r="A99" s="131"/>
      <c r="B99" s="131"/>
      <c r="C99" s="131"/>
    </row>
    <row r="100" spans="1:3">
      <c r="A100" s="131"/>
      <c r="B100" s="131"/>
      <c r="C100" s="131"/>
    </row>
    <row r="101" spans="1:3">
      <c r="A101" s="131"/>
      <c r="B101" s="131"/>
      <c r="C101" s="131"/>
    </row>
    <row r="102" spans="1:3">
      <c r="C102" s="131"/>
    </row>
    <row r="104" spans="1:3">
      <c r="A104" s="131"/>
    </row>
    <row r="105" spans="1:3">
      <c r="A105" s="131"/>
      <c r="B105" s="131"/>
      <c r="C105" s="131"/>
    </row>
    <row r="106" spans="1:3">
      <c r="A106" s="131"/>
      <c r="B106" s="131"/>
      <c r="C106" s="131"/>
    </row>
    <row r="107" spans="1:3">
      <c r="A107" s="131"/>
      <c r="B107" s="131"/>
      <c r="C107" s="131"/>
    </row>
    <row r="108" spans="1:3">
      <c r="A108" s="131"/>
      <c r="B108" s="131"/>
      <c r="C108" s="131"/>
    </row>
    <row r="109" spans="1:3">
      <c r="A109" s="131"/>
      <c r="B109" s="131"/>
      <c r="C109" s="131"/>
    </row>
    <row r="110" spans="1:3">
      <c r="A110" s="131"/>
      <c r="B110" s="131"/>
      <c r="C110" s="131"/>
    </row>
    <row r="111" spans="1:3">
      <c r="A111" s="131"/>
      <c r="B111" s="131"/>
      <c r="C111" s="131"/>
    </row>
    <row r="112" spans="1:3">
      <c r="A112" s="131"/>
      <c r="B112" s="131"/>
      <c r="C112" s="131"/>
    </row>
    <row r="113" spans="1:3">
      <c r="A113" s="131"/>
      <c r="B113" s="131"/>
      <c r="C113" s="131"/>
    </row>
    <row r="114" spans="1:3">
      <c r="A114" s="131"/>
      <c r="B114" s="131"/>
      <c r="C114" s="131"/>
    </row>
    <row r="115" spans="1:3">
      <c r="A115" s="131"/>
      <c r="B115" s="131"/>
      <c r="C115" s="131"/>
    </row>
    <row r="116" spans="1:3">
      <c r="A116" s="131"/>
    </row>
    <row r="118" spans="1:3">
      <c r="A118" s="131"/>
    </row>
    <row r="120" spans="1:3">
      <c r="A120" s="131"/>
    </row>
    <row r="121" spans="1:3">
      <c r="A121" s="131"/>
    </row>
    <row r="122" spans="1:3">
      <c r="A122" s="131"/>
    </row>
    <row r="123" spans="1:3">
      <c r="A123" s="131"/>
    </row>
    <row r="124" spans="1:3">
      <c r="A124" s="131"/>
      <c r="B124" s="131"/>
    </row>
    <row r="125" spans="1:3">
      <c r="A125" s="131"/>
      <c r="B125" s="131"/>
    </row>
    <row r="126" spans="1:3">
      <c r="A126" s="131"/>
      <c r="B126" s="131"/>
    </row>
    <row r="127" spans="1:3">
      <c r="A127" s="131"/>
    </row>
    <row r="128" spans="1:3">
      <c r="A128" s="138"/>
      <c r="B128" s="131"/>
    </row>
    <row r="129" spans="1:3">
      <c r="A129" s="131"/>
    </row>
    <row r="130" spans="1:3">
      <c r="A130" s="131"/>
      <c r="B130" s="131"/>
    </row>
    <row r="131" spans="1:3">
      <c r="A131" s="131"/>
      <c r="B131" s="131"/>
      <c r="C131" s="132"/>
    </row>
    <row r="132" spans="1:3">
      <c r="A132" s="131"/>
      <c r="C132" s="132"/>
    </row>
    <row r="133" spans="1:3">
      <c r="A133" s="131"/>
      <c r="C133" s="132"/>
    </row>
    <row r="134" spans="1:3">
      <c r="A134" s="131"/>
      <c r="C134" s="132"/>
    </row>
    <row r="136" spans="1:3">
      <c r="A136" s="131"/>
      <c r="C136" s="132"/>
    </row>
    <row r="137" spans="1:3">
      <c r="A137" s="131"/>
      <c r="C137" s="132"/>
    </row>
    <row r="139" spans="1:3">
      <c r="A139" s="131"/>
      <c r="C139" s="132"/>
    </row>
    <row r="140" spans="1:3">
      <c r="A140" s="131"/>
      <c r="B140" s="131"/>
      <c r="C140" s="132"/>
    </row>
    <row r="141" spans="1:3">
      <c r="A141" s="131"/>
      <c r="B141" s="131"/>
      <c r="C141" s="132"/>
    </row>
    <row r="142" spans="1:3">
      <c r="A142" s="131"/>
      <c r="B142" s="131"/>
      <c r="C142" s="132"/>
    </row>
    <row r="143" spans="1:3">
      <c r="A143" s="131"/>
      <c r="B143" s="131"/>
      <c r="C143" s="132"/>
    </row>
    <row r="144" spans="1:3">
      <c r="A144" s="131"/>
      <c r="B144" s="131"/>
      <c r="C144" s="132"/>
    </row>
    <row r="145" spans="1:3">
      <c r="A145" s="131"/>
      <c r="B145" s="131"/>
      <c r="C145" s="132"/>
    </row>
    <row r="146" spans="1:3">
      <c r="A146" s="131"/>
      <c r="B146" s="131"/>
      <c r="C146" s="132"/>
    </row>
    <row r="147" spans="1:3">
      <c r="A147" s="131"/>
      <c r="B147" s="131"/>
      <c r="C147" s="132"/>
    </row>
    <row r="148" spans="1:3">
      <c r="A148" s="131"/>
      <c r="B148" s="131"/>
      <c r="C148" s="132"/>
    </row>
    <row r="149" spans="1:3">
      <c r="A149" s="131"/>
      <c r="B149" s="131"/>
      <c r="C149" s="132"/>
    </row>
    <row r="150" spans="1:3">
      <c r="A150" s="131"/>
      <c r="B150" s="131"/>
      <c r="C150" s="132"/>
    </row>
    <row r="151" spans="1:3">
      <c r="A151" s="131"/>
      <c r="B151" s="131"/>
      <c r="C151" s="132"/>
    </row>
    <row r="152" spans="1:3">
      <c r="A152" s="131"/>
      <c r="B152" s="131"/>
      <c r="C152" s="132"/>
    </row>
    <row r="153" spans="1:3">
      <c r="A153" s="131"/>
      <c r="B153" s="131"/>
      <c r="C153" s="132"/>
    </row>
    <row r="154" spans="1:3">
      <c r="A154" s="131"/>
      <c r="B154" s="131"/>
      <c r="C154" s="132"/>
    </row>
    <row r="155" spans="1:3">
      <c r="A155" s="131"/>
      <c r="B155" s="131"/>
      <c r="C155" s="132"/>
    </row>
    <row r="156" spans="1:3">
      <c r="A156" s="131"/>
      <c r="B156" s="131"/>
      <c r="C156" s="132"/>
    </row>
    <row r="157" spans="1:3">
      <c r="A157" s="131"/>
      <c r="C157" s="132"/>
    </row>
    <row r="158" spans="1:3">
      <c r="A158" s="131"/>
      <c r="C158" s="132"/>
    </row>
    <row r="159" spans="1:3">
      <c r="A159" s="131"/>
      <c r="C159" s="132"/>
    </row>
    <row r="160" spans="1:3">
      <c r="A160" s="131"/>
      <c r="C160" s="132"/>
    </row>
    <row r="161" spans="1:3">
      <c r="A161" s="131"/>
      <c r="C161" s="132"/>
    </row>
    <row r="162" spans="1:3">
      <c r="A162" s="131"/>
      <c r="C162" s="1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6"/>
  <sheetViews>
    <sheetView workbookViewId="0">
      <selection activeCell="A74" sqref="A1:XFD1048576"/>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9"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9"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9" s="3" customFormat="1">
      <c r="A67" s="56" t="s">
        <v>42</v>
      </c>
      <c r="B67" s="57" t="s">
        <v>21</v>
      </c>
      <c r="C67" s="58"/>
      <c r="D67" s="58"/>
      <c r="E67" s="40">
        <f t="shared" si="5"/>
        <v>0</v>
      </c>
      <c r="F67" s="2"/>
      <c r="G67" s="31"/>
      <c r="H67" s="31"/>
    </row>
    <row r="68" spans="1:9" s="3" customFormat="1" ht="14.4">
      <c r="A68" s="38" t="s">
        <v>43</v>
      </c>
      <c r="B68" s="36" t="s">
        <v>44</v>
      </c>
      <c r="C68" s="37">
        <f>C66-C67</f>
        <v>0</v>
      </c>
      <c r="D68" s="37">
        <f>D66-D67</f>
        <v>0</v>
      </c>
      <c r="E68" s="40">
        <f t="shared" si="5"/>
        <v>0</v>
      </c>
      <c r="F68" s="2"/>
      <c r="G68" s="70"/>
      <c r="H68" s="82"/>
    </row>
    <row r="69" spans="1:9" s="3" customFormat="1">
      <c r="A69" s="38"/>
      <c r="B69" s="36"/>
      <c r="C69" s="51"/>
      <c r="D69" s="51"/>
      <c r="E69" s="40"/>
      <c r="F69" s="2"/>
      <c r="G69" s="31"/>
      <c r="H69" s="31"/>
    </row>
    <row r="70" spans="1:9" s="3" customFormat="1" ht="14.4">
      <c r="A70" s="38" t="s">
        <v>45</v>
      </c>
      <c r="B70" s="36" t="s">
        <v>46</v>
      </c>
      <c r="C70" s="50">
        <f>C43+C50+C57+C59+C60+C68</f>
        <v>0</v>
      </c>
      <c r="D70" s="50">
        <f>D43+D50+D57+D59+D60+D68</f>
        <v>0</v>
      </c>
      <c r="E70" s="40">
        <f t="shared" si="5"/>
        <v>0</v>
      </c>
      <c r="F70" s="2"/>
      <c r="G70" s="83"/>
      <c r="H70" s="71"/>
    </row>
    <row r="71" spans="1:9" s="3" customFormat="1">
      <c r="A71" s="38"/>
      <c r="B71" s="84"/>
      <c r="C71" s="51"/>
      <c r="D71" s="51"/>
      <c r="E71" s="40"/>
      <c r="F71" s="2"/>
      <c r="G71" s="31"/>
      <c r="H71" s="31"/>
    </row>
    <row r="72" spans="1:9" s="3" customFormat="1" ht="14.4">
      <c r="A72" s="38" t="s">
        <v>47</v>
      </c>
      <c r="B72" s="36" t="s">
        <v>48</v>
      </c>
      <c r="C72" s="37"/>
      <c r="D72" s="37"/>
      <c r="E72" s="40">
        <f t="shared" si="5"/>
        <v>0</v>
      </c>
      <c r="F72" s="27"/>
      <c r="G72" s="85"/>
      <c r="H72" s="86"/>
    </row>
    <row r="73" spans="1:9" s="3" customFormat="1">
      <c r="A73" s="38"/>
      <c r="B73" s="84"/>
      <c r="C73" s="51"/>
      <c r="D73" s="51"/>
      <c r="E73" s="40"/>
      <c r="F73" s="2"/>
      <c r="G73" s="31"/>
      <c r="H73" s="31"/>
      <c r="I73" s="31"/>
    </row>
    <row r="74" spans="1:9" s="3" customFormat="1">
      <c r="A74" s="38" t="s">
        <v>49</v>
      </c>
      <c r="B74" s="36" t="s">
        <v>50</v>
      </c>
      <c r="C74" s="40">
        <f>C70+C72</f>
        <v>0</v>
      </c>
      <c r="D74" s="40">
        <f>D70+D72</f>
        <v>0</v>
      </c>
      <c r="E74" s="40">
        <f>D74+C74</f>
        <v>0</v>
      </c>
      <c r="F74" s="2"/>
      <c r="G74" s="31"/>
      <c r="H74" s="31"/>
      <c r="I74" s="31"/>
    </row>
    <row r="75" spans="1:9" s="3" customFormat="1">
      <c r="A75" s="38"/>
      <c r="B75" s="36" t="s">
        <v>94</v>
      </c>
      <c r="C75" s="51"/>
      <c r="D75" s="51"/>
      <c r="E75" s="40">
        <f>D75+C75</f>
        <v>0</v>
      </c>
      <c r="F75" s="2"/>
      <c r="G75" s="31"/>
      <c r="H75" s="31"/>
      <c r="I75" s="31"/>
    </row>
    <row r="76" spans="1:9" s="3" customFormat="1" ht="13.8" thickBot="1">
      <c r="A76" s="87" t="s">
        <v>51</v>
      </c>
      <c r="B76" s="88" t="s">
        <v>64</v>
      </c>
      <c r="C76" s="89"/>
      <c r="D76" s="89"/>
      <c r="E76" s="40">
        <f>D76+C76</f>
        <v>0</v>
      </c>
      <c r="F76" s="2"/>
      <c r="G76" s="31"/>
      <c r="H76" s="31"/>
      <c r="I76" s="31"/>
    </row>
    <row r="77" spans="1:9" s="3" customFormat="1" ht="30.75" customHeight="1">
      <c r="A77" s="326" t="s">
        <v>56</v>
      </c>
      <c r="B77" s="327"/>
      <c r="C77" s="90">
        <f>C6+C33-C67-C74</f>
        <v>0</v>
      </c>
      <c r="D77" s="90">
        <f>D6+D33-D67-D74</f>
        <v>0</v>
      </c>
      <c r="E77" s="91">
        <f>(E6+E33)-(E67+E74)</f>
        <v>0</v>
      </c>
      <c r="F77" s="2"/>
      <c r="G77" s="31"/>
      <c r="H77" s="31"/>
      <c r="I77" s="31"/>
    </row>
    <row r="78" spans="1:9" s="3" customFormat="1" ht="16.2" customHeight="1">
      <c r="A78" s="92"/>
      <c r="B78" s="20" t="s">
        <v>67</v>
      </c>
      <c r="C78" s="93" t="e">
        <f>(C43+C57+C59+C60+C50)/(C43+C57+C59+C68+C60+C50)</f>
        <v>#DIV/0!</v>
      </c>
      <c r="D78" s="93" t="e">
        <f t="shared" ref="D78:E78" si="35">(D43+D57+D59+D60+D50)/(D43+D57+D59+D68+D60+D50)</f>
        <v>#DIV/0!</v>
      </c>
      <c r="E78" s="93" t="e">
        <f t="shared" si="35"/>
        <v>#DIV/0!</v>
      </c>
      <c r="F78" s="94"/>
      <c r="G78" s="31"/>
      <c r="H78" s="31"/>
      <c r="I78" s="31"/>
    </row>
    <row r="79" spans="1:9" s="3" customFormat="1" ht="16.2" customHeight="1">
      <c r="A79" s="92"/>
      <c r="B79" s="20" t="s">
        <v>68</v>
      </c>
      <c r="C79" s="93" t="e">
        <f>(C43+C57+C59+C60+C50)/(C43+C57+C59+C68+C72+C67+C60+C50)</f>
        <v>#DIV/0!</v>
      </c>
      <c r="D79" s="93" t="e">
        <f t="shared" ref="D79:E79" si="36">(D43+D57+D59+D60+D50)/(D43+D57+D59+D68+D72+D67+D60+D50)</f>
        <v>#DIV/0!</v>
      </c>
      <c r="E79" s="93" t="e">
        <f t="shared" si="36"/>
        <v>#DIV/0!</v>
      </c>
      <c r="F79" s="2"/>
      <c r="G79" s="31"/>
      <c r="H79" s="31"/>
      <c r="I79" s="31"/>
    </row>
    <row r="80" spans="1:9" ht="16.2" customHeight="1">
      <c r="A80" s="92"/>
      <c r="B80" s="20" t="s">
        <v>70</v>
      </c>
      <c r="C80" s="93" t="e">
        <f>C59/C35</f>
        <v>#DIV/0!</v>
      </c>
      <c r="D80" s="93" t="e">
        <f t="shared" ref="D80:E80" si="37">D59/D35</f>
        <v>#DIV/0!</v>
      </c>
      <c r="E80" s="93" t="e">
        <f t="shared" si="37"/>
        <v>#DIV/0!</v>
      </c>
    </row>
    <row r="81" spans="1:11" ht="16.2" customHeight="1">
      <c r="A81" s="92"/>
      <c r="B81" s="20" t="s">
        <v>69</v>
      </c>
      <c r="C81" s="93" t="e">
        <f>D66/E66</f>
        <v>#DIV/0!</v>
      </c>
      <c r="D81" s="93"/>
      <c r="E81" s="93"/>
    </row>
    <row r="82" spans="1:11" ht="16.2" customHeight="1">
      <c r="A82" s="92"/>
      <c r="B82" s="20" t="s">
        <v>89</v>
      </c>
      <c r="C82" s="95" t="e">
        <f>C20/C35</f>
        <v>#DIV/0!</v>
      </c>
      <c r="D82" s="95" t="e">
        <f t="shared" ref="D82:E82" si="38">D20/D35</f>
        <v>#DIV/0!</v>
      </c>
      <c r="E82" s="95" t="e">
        <f t="shared" si="38"/>
        <v>#DIV/0!</v>
      </c>
    </row>
    <row r="83" spans="1:11" ht="16.2" customHeight="1">
      <c r="A83" s="92"/>
      <c r="B83" s="20" t="s">
        <v>95</v>
      </c>
      <c r="C83" s="95" t="e">
        <f>(C43+C50+C57+C59+C60)/(C6+C33)</f>
        <v>#DIV/0!</v>
      </c>
      <c r="D83" s="95" t="e">
        <f t="shared" ref="D83:E83" si="39">(D43+D50+D57+D59+D60)/(D6+D33)</f>
        <v>#DIV/0!</v>
      </c>
      <c r="E83" s="95" t="e">
        <f t="shared" si="39"/>
        <v>#DIV/0!</v>
      </c>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96"/>
  <sheetViews>
    <sheetView topLeftCell="A70" workbookViewId="0">
      <selection activeCell="A78" sqref="A78:XFD83"/>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96"/>
  <sheetViews>
    <sheetView topLeftCell="A75" workbookViewId="0">
      <selection activeCell="A78" sqref="A78:XFD83"/>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96"/>
  <sheetViews>
    <sheetView topLeftCell="A74" workbookViewId="0">
      <selection activeCell="A78" sqref="A78:XFD83"/>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6"/>
  <sheetViews>
    <sheetView topLeftCell="A74" workbookViewId="0">
      <selection activeCell="A78" sqref="A78:XFD83"/>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honeticPr fontId="16" type="noConversion"/>
  <pageMargins left="0.27" right="0.25" top="0.3" bottom="0.22" header="0.25" footer="0.18"/>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96"/>
  <sheetViews>
    <sheetView topLeftCell="A69" workbookViewId="0">
      <selection activeCell="A78" sqref="A78:XFD83"/>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c r="D6" s="39"/>
      <c r="E6" s="40">
        <f>D6+C6</f>
        <v>0</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c r="D10" s="47"/>
      <c r="E10" s="40">
        <f>D10+C10</f>
        <v>0</v>
      </c>
      <c r="F10" s="48" t="e">
        <f ca="1">C10/OFFSET(C10,4,0)</f>
        <v>#DIV/0!</v>
      </c>
      <c r="G10" s="48" t="e">
        <f t="shared" ref="G10:H10" ca="1" si="0">D10/OFFSET(D10,4,0)</f>
        <v>#DIV/0!</v>
      </c>
      <c r="H10" s="48" t="e">
        <f t="shared" ca="1" si="0"/>
        <v>#DIV/0!</v>
      </c>
      <c r="I10" s="29"/>
    </row>
    <row r="11" spans="1:9" s="3" customFormat="1">
      <c r="A11" s="38"/>
      <c r="B11" s="46" t="s">
        <v>7</v>
      </c>
      <c r="C11" s="47"/>
      <c r="D11" s="47"/>
      <c r="E11" s="40">
        <f t="shared" ref="E11:E14" si="1">D11+C11</f>
        <v>0</v>
      </c>
      <c r="F11" s="48" t="e">
        <f ca="1">C11/OFFSET(C11,3,0)</f>
        <v>#DIV/0!</v>
      </c>
      <c r="G11" s="48" t="e">
        <f t="shared" ref="G11:H11" ca="1" si="2">D11/OFFSET(D11,3,0)</f>
        <v>#DIV/0!</v>
      </c>
      <c r="H11" s="48" t="e">
        <f t="shared" ca="1" si="2"/>
        <v>#DIV/0!</v>
      </c>
      <c r="I11" s="31"/>
    </row>
    <row r="12" spans="1:9" s="3" customFormat="1">
      <c r="A12" s="38"/>
      <c r="B12" s="46" t="s">
        <v>8</v>
      </c>
      <c r="C12" s="47"/>
      <c r="D12" s="47"/>
      <c r="E12" s="40">
        <f t="shared" si="1"/>
        <v>0</v>
      </c>
      <c r="F12" s="48" t="e">
        <f ca="1">C12/OFFSET(C12,2,0)</f>
        <v>#DIV/0!</v>
      </c>
      <c r="G12" s="48" t="e">
        <f t="shared" ref="G12:H12" ca="1" si="3">D12/OFFSET(D12,2,0)</f>
        <v>#DIV/0!</v>
      </c>
      <c r="H12" s="48" t="e">
        <f t="shared" ca="1" si="3"/>
        <v>#DIV/0!</v>
      </c>
      <c r="I12" s="31"/>
    </row>
    <row r="13" spans="1:9" s="3" customFormat="1">
      <c r="A13" s="38"/>
      <c r="B13" s="46" t="s">
        <v>9</v>
      </c>
      <c r="C13" s="47"/>
      <c r="D13" s="47"/>
      <c r="E13" s="40">
        <f t="shared" si="1"/>
        <v>0</v>
      </c>
      <c r="F13" s="48" t="e">
        <f ca="1">C13/OFFSET(C13,1,0)</f>
        <v>#DIV/0!</v>
      </c>
      <c r="G13" s="48" t="e">
        <f t="shared" ref="G13:H13" ca="1" si="4">D13/OFFSET(D13,1,0)</f>
        <v>#DIV/0!</v>
      </c>
      <c r="H13" s="48" t="e">
        <f t="shared" ca="1" si="4"/>
        <v>#DIV/0!</v>
      </c>
      <c r="I13" s="31"/>
    </row>
    <row r="14" spans="1:9" s="3" customFormat="1">
      <c r="A14" s="38" t="s">
        <v>10</v>
      </c>
      <c r="B14" s="49" t="s">
        <v>11</v>
      </c>
      <c r="C14" s="50">
        <f>SUM(C10:C13)</f>
        <v>0</v>
      </c>
      <c r="D14" s="50">
        <f>SUM(D10:D13)</f>
        <v>0</v>
      </c>
      <c r="E14" s="40">
        <f t="shared" si="1"/>
        <v>0</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c r="D22" s="54"/>
      <c r="E22" s="40">
        <f t="shared" si="5"/>
        <v>0</v>
      </c>
      <c r="F22" s="48" t="e">
        <f ca="1">C22/OFFSET(C22,4,0)</f>
        <v>#DIV/0!</v>
      </c>
      <c r="G22" s="48" t="e">
        <f t="shared" ref="G22:H22" ca="1" si="10">D22/OFFSET(D22,4,0)</f>
        <v>#DIV/0!</v>
      </c>
      <c r="H22" s="48" t="e">
        <f t="shared" ca="1" si="10"/>
        <v>#DIV/0!</v>
      </c>
      <c r="I22" s="52"/>
    </row>
    <row r="23" spans="1:9" s="3" customFormat="1">
      <c r="A23" s="38"/>
      <c r="B23" s="46" t="s">
        <v>7</v>
      </c>
      <c r="C23" s="54"/>
      <c r="D23" s="54"/>
      <c r="E23" s="40">
        <f t="shared" si="5"/>
        <v>0</v>
      </c>
      <c r="F23" s="48" t="e">
        <f ca="1">C23/OFFSET(C23,3,0)</f>
        <v>#DIV/0!</v>
      </c>
      <c r="G23" s="48" t="e">
        <f t="shared" ref="G23:H23" ca="1" si="11">D23/OFFSET(D23,3,0)</f>
        <v>#DIV/0!</v>
      </c>
      <c r="H23" s="48" t="e">
        <f t="shared" ca="1" si="11"/>
        <v>#DIV/0!</v>
      </c>
      <c r="I23" s="31"/>
    </row>
    <row r="24" spans="1:9" s="3" customFormat="1">
      <c r="A24" s="38"/>
      <c r="B24" s="46" t="s">
        <v>8</v>
      </c>
      <c r="C24" s="54"/>
      <c r="D24" s="54"/>
      <c r="E24" s="40">
        <f t="shared" si="5"/>
        <v>0</v>
      </c>
      <c r="F24" s="48" t="e">
        <f ca="1">C24/OFFSET(C24,2,0)</f>
        <v>#DIV/0!</v>
      </c>
      <c r="G24" s="48" t="e">
        <f t="shared" ref="G24:H24" ca="1" si="12">D24/OFFSET(D24,2,0)</f>
        <v>#DIV/0!</v>
      </c>
      <c r="H24" s="48" t="e">
        <f t="shared" ca="1" si="12"/>
        <v>#DIV/0!</v>
      </c>
      <c r="I24" s="31"/>
    </row>
    <row r="25" spans="1:9" s="3" customFormat="1">
      <c r="A25" s="38"/>
      <c r="B25" s="46" t="s">
        <v>9</v>
      </c>
      <c r="C25" s="54"/>
      <c r="D25" s="54"/>
      <c r="E25" s="40">
        <f t="shared" si="5"/>
        <v>0</v>
      </c>
      <c r="F25" s="48" t="e">
        <f ca="1">C25/OFFSET(C25,1,0)</f>
        <v>#DIV/0!</v>
      </c>
      <c r="G25" s="48" t="e">
        <f t="shared" ref="G25:H25" ca="1" si="13">D25/OFFSET(D25,1,0)</f>
        <v>#DIV/0!</v>
      </c>
      <c r="H25" s="53" t="e">
        <f t="shared" ca="1" si="13"/>
        <v>#DIV/0!</v>
      </c>
      <c r="I25" s="31"/>
    </row>
    <row r="26" spans="1:9" s="3" customFormat="1">
      <c r="A26" s="38" t="s">
        <v>14</v>
      </c>
      <c r="B26" s="49" t="s">
        <v>15</v>
      </c>
      <c r="C26" s="40">
        <f>SUM(C22:C25)</f>
        <v>0</v>
      </c>
      <c r="D26" s="40">
        <f>SUM(D22:D25)</f>
        <v>0</v>
      </c>
      <c r="E26" s="40">
        <f t="shared" si="5"/>
        <v>0</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t="e">
        <f ca="1">C28/OFFSET(C28,4,0)</f>
        <v>#DIV/0!</v>
      </c>
      <c r="G28" s="48" t="e">
        <f t="shared" ref="G28:H28" ca="1" si="14">D28/OFFSET(D28,4,0)</f>
        <v>#DIV/0!</v>
      </c>
      <c r="H28" s="48" t="e">
        <f t="shared" ca="1" si="14"/>
        <v>#DIV/0!</v>
      </c>
      <c r="I28" s="31"/>
    </row>
    <row r="29" spans="1:9" s="3" customFormat="1" ht="15.6">
      <c r="A29" s="38"/>
      <c r="B29" s="46" t="s">
        <v>7</v>
      </c>
      <c r="C29" s="51"/>
      <c r="D29" s="51"/>
      <c r="E29" s="40">
        <f t="shared" si="5"/>
        <v>0</v>
      </c>
      <c r="F29" s="48" t="e">
        <f ca="1">C29/OFFSET(C29,3,0)</f>
        <v>#DIV/0!</v>
      </c>
      <c r="G29" s="48" t="e">
        <f t="shared" ref="G29:H29" ca="1" si="15">D29/OFFSET(D29,3,0)</f>
        <v>#DIV/0!</v>
      </c>
      <c r="H29" s="48" t="e">
        <f t="shared" ca="1" si="15"/>
        <v>#DIV/0!</v>
      </c>
      <c r="I29" s="29"/>
    </row>
    <row r="30" spans="1:9" s="3" customFormat="1">
      <c r="A30" s="38"/>
      <c r="B30" s="46" t="s">
        <v>8</v>
      </c>
      <c r="C30" s="51"/>
      <c r="D30" s="51"/>
      <c r="E30" s="40">
        <f t="shared" si="5"/>
        <v>0</v>
      </c>
      <c r="F30" s="48" t="e">
        <f ca="1">C30/OFFSET(C30,2,0)</f>
        <v>#DIV/0!</v>
      </c>
      <c r="G30" s="48" t="e">
        <f t="shared" ref="G30:H30" ca="1" si="16">D30/OFFSET(D30,2,0)</f>
        <v>#DIV/0!</v>
      </c>
      <c r="H30" s="48" t="e">
        <f t="shared" ca="1" si="16"/>
        <v>#DIV/0!</v>
      </c>
      <c r="I30" s="31"/>
    </row>
    <row r="31" spans="1:9" s="3" customFormat="1" ht="15.6">
      <c r="A31" s="38"/>
      <c r="B31" s="46" t="s">
        <v>9</v>
      </c>
      <c r="C31" s="51"/>
      <c r="D31" s="51"/>
      <c r="E31" s="40">
        <f t="shared" si="5"/>
        <v>0</v>
      </c>
      <c r="F31" s="48" t="e">
        <f ca="1">C31/OFFSET(C31,1,0)</f>
        <v>#DIV/0!</v>
      </c>
      <c r="G31" s="48" t="e">
        <f t="shared" ref="G31:H31" ca="1" si="17">D31/OFFSET(D31,1,0)</f>
        <v>#DIV/0!</v>
      </c>
      <c r="H31" s="53" t="e">
        <f t="shared" ca="1" si="17"/>
        <v>#DIV/0!</v>
      </c>
      <c r="I31" s="29"/>
    </row>
    <row r="32" spans="1:9" s="3" customFormat="1">
      <c r="A32" s="38" t="s">
        <v>17</v>
      </c>
      <c r="B32" s="49" t="s">
        <v>18</v>
      </c>
      <c r="C32" s="40">
        <f>SUM(C28:C31)</f>
        <v>0</v>
      </c>
      <c r="D32" s="40">
        <f>SUM(D28:D31)</f>
        <v>0</v>
      </c>
      <c r="E32" s="40">
        <f t="shared" si="5"/>
        <v>0</v>
      </c>
      <c r="F32" s="2"/>
      <c r="G32" s="31"/>
      <c r="H32" s="31"/>
      <c r="I32" s="31"/>
    </row>
    <row r="33" spans="1:9" s="3" customFormat="1">
      <c r="A33" s="38" t="s">
        <v>19</v>
      </c>
      <c r="B33" s="55" t="s">
        <v>54</v>
      </c>
      <c r="C33" s="37">
        <f>C14+C20+C26+C32</f>
        <v>0</v>
      </c>
      <c r="D33" s="37">
        <f>D14+D20+D26+D32</f>
        <v>0</v>
      </c>
      <c r="E33" s="40">
        <f t="shared" si="5"/>
        <v>0</v>
      </c>
      <c r="F33" s="27"/>
      <c r="G33" s="31"/>
      <c r="H33" s="31"/>
      <c r="I33" s="31"/>
    </row>
    <row r="34" spans="1:9" s="3" customFormat="1" ht="15.6">
      <c r="A34" s="56" t="s">
        <v>20</v>
      </c>
      <c r="B34" s="57" t="s">
        <v>21</v>
      </c>
      <c r="C34" s="58"/>
      <c r="D34" s="58"/>
      <c r="E34" s="40">
        <f t="shared" si="5"/>
        <v>0</v>
      </c>
      <c r="F34" s="27"/>
      <c r="G34" s="41"/>
      <c r="H34" s="59"/>
      <c r="I34" s="41"/>
    </row>
    <row r="35" spans="1:9" s="3" customFormat="1" ht="15.6">
      <c r="A35" s="38" t="s">
        <v>22</v>
      </c>
      <c r="B35" s="36" t="s">
        <v>23</v>
      </c>
      <c r="C35" s="37">
        <f>C33-C34</f>
        <v>0</v>
      </c>
      <c r="D35" s="37">
        <f>D33-D34</f>
        <v>0</v>
      </c>
      <c r="E35" s="40">
        <f t="shared" si="5"/>
        <v>0</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c r="D39" s="66"/>
      <c r="E39" s="40">
        <f t="shared" si="5"/>
        <v>0</v>
      </c>
      <c r="F39" s="48" t="e">
        <f ca="1">C39/OFFSET(C39,4,0)</f>
        <v>#DIV/0!</v>
      </c>
      <c r="G39" s="48" t="e">
        <f t="shared" ref="G39:H39" ca="1" si="18">D39/OFFSET(D39,4,0)</f>
        <v>#DIV/0!</v>
      </c>
      <c r="H39" s="48" t="e">
        <f t="shared" ca="1" si="18"/>
        <v>#DIV/0!</v>
      </c>
      <c r="I39" s="31"/>
    </row>
    <row r="40" spans="1:9" s="3" customFormat="1">
      <c r="A40" s="38"/>
      <c r="B40" s="46" t="s">
        <v>7</v>
      </c>
      <c r="C40" s="66"/>
      <c r="D40" s="66"/>
      <c r="E40" s="40">
        <f t="shared" si="5"/>
        <v>0</v>
      </c>
      <c r="F40" s="48" t="e">
        <f ca="1">C40/OFFSET(C40,3,0)</f>
        <v>#DIV/0!</v>
      </c>
      <c r="G40" s="48" t="e">
        <f t="shared" ref="G40:H40" ca="1" si="19">D40/OFFSET(D40,3,0)</f>
        <v>#DIV/0!</v>
      </c>
      <c r="H40" s="48" t="e">
        <f t="shared" ca="1" si="19"/>
        <v>#DIV/0!</v>
      </c>
      <c r="I40" s="31"/>
    </row>
    <row r="41" spans="1:9" s="3" customFormat="1">
      <c r="A41" s="38"/>
      <c r="B41" s="46" t="s">
        <v>8</v>
      </c>
      <c r="C41" s="66"/>
      <c r="D41" s="66"/>
      <c r="E41" s="40">
        <f t="shared" si="5"/>
        <v>0</v>
      </c>
      <c r="F41" s="48" t="e">
        <f ca="1">C41/OFFSET(C41,2,0)</f>
        <v>#DIV/0!</v>
      </c>
      <c r="G41" s="48" t="e">
        <f t="shared" ref="G41:H41" ca="1" si="20">D41/OFFSET(D41,2,0)</f>
        <v>#DIV/0!</v>
      </c>
      <c r="H41" s="48" t="e">
        <f t="shared" ca="1" si="20"/>
        <v>#DIV/0!</v>
      </c>
      <c r="I41" s="31"/>
    </row>
    <row r="42" spans="1:9" s="3" customFormat="1">
      <c r="A42" s="38"/>
      <c r="B42" s="46" t="s">
        <v>9</v>
      </c>
      <c r="C42" s="66"/>
      <c r="D42" s="66"/>
      <c r="E42" s="40">
        <f t="shared" si="5"/>
        <v>0</v>
      </c>
      <c r="F42" s="48" t="e">
        <f ca="1">C42/OFFSET(C42,1,0)</f>
        <v>#DIV/0!</v>
      </c>
      <c r="G42" s="48" t="e">
        <f t="shared" ref="G42:H42" ca="1" si="21">D42/OFFSET(D42,1,0)</f>
        <v>#DIV/0!</v>
      </c>
      <c r="H42" s="53" t="e">
        <f t="shared" ca="1" si="21"/>
        <v>#DIV/0!</v>
      </c>
      <c r="I42" s="31"/>
    </row>
    <row r="43" spans="1:9" s="3" customFormat="1">
      <c r="A43" s="38" t="s">
        <v>25</v>
      </c>
      <c r="B43" s="49" t="s">
        <v>26</v>
      </c>
      <c r="C43" s="37">
        <f>SUM(C39:C42)</f>
        <v>0</v>
      </c>
      <c r="D43" s="37">
        <f>SUM(D39:D42)</f>
        <v>0</v>
      </c>
      <c r="E43" s="40">
        <f t="shared" si="5"/>
        <v>0</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c r="D53" s="73"/>
      <c r="E53" s="40">
        <f t="shared" si="5"/>
        <v>0</v>
      </c>
      <c r="F53" s="48" t="e">
        <f ca="1">C53/OFFSET(C53,4,0)</f>
        <v>#DIV/0!</v>
      </c>
      <c r="G53" s="48" t="e">
        <f t="shared" ref="G53:H53" ca="1" si="26">D53/OFFSET(D53,4,0)</f>
        <v>#DIV/0!</v>
      </c>
      <c r="H53" s="48" t="e">
        <f t="shared" ca="1" si="26"/>
        <v>#DIV/0!</v>
      </c>
      <c r="I53" s="68"/>
    </row>
    <row r="54" spans="1:9" s="3" customFormat="1">
      <c r="A54" s="38"/>
      <c r="B54" s="46" t="s">
        <v>7</v>
      </c>
      <c r="C54" s="51"/>
      <c r="D54" s="51"/>
      <c r="E54" s="40">
        <f t="shared" si="5"/>
        <v>0</v>
      </c>
      <c r="F54" s="48" t="e">
        <f ca="1">C54/OFFSET(C54,3,0)</f>
        <v>#DIV/0!</v>
      </c>
      <c r="G54" s="48" t="e">
        <f t="shared" ref="G54:H54" ca="1" si="27">D54/OFFSET(D54,3,0)</f>
        <v>#DIV/0!</v>
      </c>
      <c r="H54" s="48" t="e">
        <f t="shared" ca="1" si="27"/>
        <v>#DIV/0!</v>
      </c>
      <c r="I54" s="31"/>
    </row>
    <row r="55" spans="1:9" s="3" customFormat="1">
      <c r="A55" s="38"/>
      <c r="B55" s="46" t="s">
        <v>8</v>
      </c>
      <c r="C55" s="51"/>
      <c r="D55" s="51"/>
      <c r="E55" s="40">
        <f t="shared" si="5"/>
        <v>0</v>
      </c>
      <c r="F55" s="48" t="e">
        <f ca="1">C55/OFFSET(C55,2,0)</f>
        <v>#DIV/0!</v>
      </c>
      <c r="G55" s="48" t="e">
        <f t="shared" ref="G55:H55" ca="1" si="28">D55/OFFSET(D55,2,0)</f>
        <v>#DIV/0!</v>
      </c>
      <c r="H55" s="48" t="e">
        <f t="shared" ca="1" si="28"/>
        <v>#DIV/0!</v>
      </c>
      <c r="I55" s="74"/>
    </row>
    <row r="56" spans="1:9" s="3" customFormat="1">
      <c r="A56" s="38"/>
      <c r="B56" s="46" t="s">
        <v>9</v>
      </c>
      <c r="C56" s="75"/>
      <c r="D56" s="75"/>
      <c r="E56" s="40">
        <f t="shared" si="5"/>
        <v>0</v>
      </c>
      <c r="F56" s="48" t="e">
        <f ca="1">C56/OFFSET(C56,1,0)</f>
        <v>#DIV/0!</v>
      </c>
      <c r="G56" s="48" t="e">
        <f t="shared" ref="G56:H56" ca="1" si="29">D56/OFFSET(D56,1,0)</f>
        <v>#DIV/0!</v>
      </c>
      <c r="H56" s="53" t="e">
        <f t="shared" ca="1" si="29"/>
        <v>#DIV/0!</v>
      </c>
      <c r="I56" s="31"/>
    </row>
    <row r="57" spans="1:9" s="3" customFormat="1">
      <c r="A57" s="38" t="s">
        <v>29</v>
      </c>
      <c r="B57" s="36" t="s">
        <v>30</v>
      </c>
      <c r="C57" s="37">
        <f>SUM(C53:C56)</f>
        <v>0</v>
      </c>
      <c r="D57" s="37">
        <f>SUM(D53:D56)</f>
        <v>0</v>
      </c>
      <c r="E57" s="40">
        <f t="shared" si="5"/>
        <v>0</v>
      </c>
      <c r="F57" s="14"/>
      <c r="G57" s="14"/>
      <c r="H57" s="14"/>
      <c r="I57" s="31"/>
    </row>
    <row r="58" spans="1:9" s="3" customFormat="1">
      <c r="A58" s="38"/>
      <c r="B58" s="36"/>
      <c r="C58" s="51"/>
      <c r="D58" s="51"/>
      <c r="E58" s="40"/>
      <c r="F58" s="2"/>
      <c r="G58" s="31"/>
      <c r="H58" s="31"/>
      <c r="I58" s="31"/>
    </row>
    <row r="59" spans="1:9" s="3" customFormat="1">
      <c r="A59" s="76" t="s">
        <v>72</v>
      </c>
      <c r="B59" s="36" t="s">
        <v>31</v>
      </c>
      <c r="C59" s="77"/>
      <c r="D59" s="77"/>
      <c r="E59" s="40">
        <f t="shared" si="5"/>
        <v>0</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t="e">
        <f ca="1">C62/OFFSET(C62,4,0)</f>
        <v>#DIV/0!</v>
      </c>
      <c r="G62" s="48" t="e">
        <f t="shared" ref="G62:H62" ca="1" si="30">D62/OFFSET(D62,4,0)</f>
        <v>#DIV/0!</v>
      </c>
      <c r="H62" s="48" t="e">
        <f t="shared" ca="1" si="30"/>
        <v>#DIV/0!</v>
      </c>
      <c r="I62" s="71"/>
    </row>
    <row r="63" spans="1:9" s="3" customFormat="1">
      <c r="A63" s="38" t="s">
        <v>35</v>
      </c>
      <c r="B63" s="80" t="s">
        <v>36</v>
      </c>
      <c r="C63" s="81"/>
      <c r="D63" s="81"/>
      <c r="E63" s="40">
        <f t="shared" si="5"/>
        <v>0</v>
      </c>
      <c r="F63" s="48" t="e">
        <f ca="1">C63/OFFSET(C63,3,0)</f>
        <v>#DIV/0!</v>
      </c>
      <c r="G63" s="48" t="e">
        <f t="shared" ref="G63:H63" ca="1" si="31">D63/OFFSET(D63,3,0)</f>
        <v>#DIV/0!</v>
      </c>
      <c r="H63" s="48" t="e">
        <f t="shared" ca="1" si="31"/>
        <v>#DIV/0!</v>
      </c>
      <c r="I63" s="31"/>
    </row>
    <row r="64" spans="1:9" s="3" customFormat="1">
      <c r="A64" s="38" t="s">
        <v>37</v>
      </c>
      <c r="B64" s="80" t="s">
        <v>38</v>
      </c>
      <c r="C64" s="81"/>
      <c r="D64" s="81"/>
      <c r="E64" s="40">
        <f t="shared" si="5"/>
        <v>0</v>
      </c>
      <c r="F64" s="48" t="e">
        <f ca="1">C64/OFFSET(C64,2,0)</f>
        <v>#DIV/0!</v>
      </c>
      <c r="G64" s="48" t="e">
        <f t="shared" ref="G64:H64" ca="1" si="32">D64/OFFSET(D64,2,0)</f>
        <v>#DIV/0!</v>
      </c>
      <c r="H64" s="48" t="e">
        <f t="shared" ca="1" si="32"/>
        <v>#DIV/0!</v>
      </c>
    </row>
    <row r="65" spans="1:11" s="3" customFormat="1">
      <c r="A65" s="38" t="s">
        <v>39</v>
      </c>
      <c r="B65" s="80" t="s">
        <v>40</v>
      </c>
      <c r="C65" s="81"/>
      <c r="D65" s="81"/>
      <c r="E65" s="40">
        <f t="shared" si="5"/>
        <v>0</v>
      </c>
      <c r="F65" s="48" t="e">
        <f ca="1">C65/OFFSET(C65,1,0)</f>
        <v>#DIV/0!</v>
      </c>
      <c r="G65" s="48" t="e">
        <f t="shared" ref="G65:H65" ca="1" si="33">D65/OFFSET(D65,1,0)</f>
        <v>#DIV/0!</v>
      </c>
      <c r="H65" s="53" t="e">
        <f t="shared" ca="1" si="33"/>
        <v>#DIV/0!</v>
      </c>
    </row>
    <row r="66" spans="1:11" s="3" customFormat="1">
      <c r="A66" s="38" t="s">
        <v>41</v>
      </c>
      <c r="B66" s="55" t="s">
        <v>55</v>
      </c>
      <c r="C66" s="37">
        <f>SUM(C62:C65)</f>
        <v>0</v>
      </c>
      <c r="D66" s="37">
        <f>SUM(D62:D65)</f>
        <v>0</v>
      </c>
      <c r="E66" s="40">
        <f t="shared" si="5"/>
        <v>0</v>
      </c>
      <c r="F66" s="48" t="e">
        <f>C66/C33</f>
        <v>#DIV/0!</v>
      </c>
      <c r="G66" s="48" t="e">
        <f t="shared" ref="G66:H66" si="34">D66/D33</f>
        <v>#DIV/0!</v>
      </c>
      <c r="H66" s="48" t="e">
        <f t="shared" si="34"/>
        <v>#DIV/0!</v>
      </c>
    </row>
    <row r="67" spans="1:11" s="3" customFormat="1">
      <c r="A67" s="56" t="s">
        <v>42</v>
      </c>
      <c r="B67" s="57" t="s">
        <v>21</v>
      </c>
      <c r="C67" s="58"/>
      <c r="D67" s="58"/>
      <c r="E67" s="40">
        <f t="shared" si="5"/>
        <v>0</v>
      </c>
      <c r="F67" s="2"/>
      <c r="G67" s="31"/>
      <c r="H67" s="31"/>
    </row>
    <row r="68" spans="1:11" s="3" customFormat="1" ht="14.4">
      <c r="A68" s="38" t="s">
        <v>43</v>
      </c>
      <c r="B68" s="36" t="s">
        <v>44</v>
      </c>
      <c r="C68" s="37">
        <f>C66-C67</f>
        <v>0</v>
      </c>
      <c r="D68" s="37">
        <f>D66-D67</f>
        <v>0</v>
      </c>
      <c r="E68" s="40">
        <f t="shared" si="5"/>
        <v>0</v>
      </c>
      <c r="F68" s="2"/>
      <c r="G68" s="70"/>
      <c r="H68" s="82"/>
    </row>
    <row r="69" spans="1:11" s="3" customFormat="1">
      <c r="A69" s="38"/>
      <c r="B69" s="36"/>
      <c r="C69" s="51"/>
      <c r="D69" s="51"/>
      <c r="E69" s="40"/>
      <c r="F69" s="2"/>
      <c r="G69" s="31"/>
      <c r="H69" s="31"/>
    </row>
    <row r="70" spans="1:11" s="3" customFormat="1" ht="14.4">
      <c r="A70" s="38" t="s">
        <v>45</v>
      </c>
      <c r="B70" s="36" t="s">
        <v>46</v>
      </c>
      <c r="C70" s="50">
        <f>C43+C50+C57+C59+C60+C68</f>
        <v>0</v>
      </c>
      <c r="D70" s="50">
        <f>D43+D50+D57+D59+D60+D68</f>
        <v>0</v>
      </c>
      <c r="E70" s="40">
        <f t="shared" si="5"/>
        <v>0</v>
      </c>
      <c r="F70" s="2"/>
      <c r="G70" s="83"/>
      <c r="H70" s="71"/>
    </row>
    <row r="71" spans="1:11" s="3" customFormat="1">
      <c r="A71" s="38"/>
      <c r="B71" s="84"/>
      <c r="C71" s="51"/>
      <c r="D71" s="51"/>
      <c r="E71" s="40"/>
      <c r="F71" s="2"/>
      <c r="G71" s="31"/>
      <c r="H71" s="31"/>
    </row>
    <row r="72" spans="1:11" s="3" customFormat="1" ht="14.4">
      <c r="A72" s="38" t="s">
        <v>47</v>
      </c>
      <c r="B72" s="36" t="s">
        <v>48</v>
      </c>
      <c r="C72" s="37"/>
      <c r="D72" s="37"/>
      <c r="E72" s="40">
        <f t="shared" si="5"/>
        <v>0</v>
      </c>
      <c r="F72" s="27"/>
      <c r="G72" s="85"/>
      <c r="H72" s="86"/>
    </row>
    <row r="73" spans="1:11" s="3" customFormat="1">
      <c r="A73" s="38"/>
      <c r="B73" s="84"/>
      <c r="C73" s="51"/>
      <c r="D73" s="51"/>
      <c r="E73" s="40"/>
      <c r="F73" s="2"/>
      <c r="G73" s="31"/>
      <c r="H73" s="31"/>
      <c r="I73" s="31"/>
    </row>
    <row r="74" spans="1:11" s="3" customFormat="1">
      <c r="A74" s="38" t="s">
        <v>49</v>
      </c>
      <c r="B74" s="36" t="s">
        <v>50</v>
      </c>
      <c r="C74" s="40">
        <f>C70+C72</f>
        <v>0</v>
      </c>
      <c r="D74" s="40">
        <f>D70+D72</f>
        <v>0</v>
      </c>
      <c r="E74" s="40">
        <f>D74+C74</f>
        <v>0</v>
      </c>
      <c r="F74" s="2"/>
      <c r="G74" s="31"/>
      <c r="H74" s="31"/>
      <c r="I74" s="31"/>
    </row>
    <row r="75" spans="1:11" s="3" customFormat="1">
      <c r="A75" s="38"/>
      <c r="B75" s="36" t="s">
        <v>94</v>
      </c>
      <c r="C75" s="51"/>
      <c r="D75" s="51"/>
      <c r="E75" s="40">
        <f>D75+C75</f>
        <v>0</v>
      </c>
      <c r="F75" s="2"/>
      <c r="G75" s="31"/>
      <c r="H75" s="31"/>
      <c r="I75" s="31"/>
    </row>
    <row r="76" spans="1:11" s="3" customFormat="1" ht="13.8" thickBot="1">
      <c r="A76" s="87" t="s">
        <v>51</v>
      </c>
      <c r="B76" s="88" t="s">
        <v>64</v>
      </c>
      <c r="C76" s="89"/>
      <c r="D76" s="89"/>
      <c r="E76" s="40">
        <f>D76+C76</f>
        <v>0</v>
      </c>
      <c r="F76" s="2"/>
      <c r="G76" s="31"/>
      <c r="H76" s="31"/>
      <c r="I76" s="31"/>
    </row>
    <row r="77" spans="1:11" s="3" customFormat="1" ht="30.75" customHeight="1">
      <c r="A77" s="326" t="s">
        <v>56</v>
      </c>
      <c r="B77" s="327"/>
      <c r="C77" s="90">
        <f>C6+C33-C67-C74</f>
        <v>0</v>
      </c>
      <c r="D77" s="90">
        <f>D6+D33-D67-D74</f>
        <v>0</v>
      </c>
      <c r="E77" s="91">
        <f>(E6+E33)-(E67+E74)</f>
        <v>0</v>
      </c>
      <c r="F77" s="2"/>
      <c r="G77" s="31"/>
      <c r="H77" s="31"/>
      <c r="I77" s="31"/>
    </row>
    <row r="78" spans="1:11" s="115" customFormat="1" ht="37.799999999999997" customHeight="1">
      <c r="A78" s="111"/>
      <c r="B78" s="111" t="s">
        <v>101</v>
      </c>
      <c r="C78" s="112" t="e">
        <f>(C43+C59+C50)/(C43+C59+C68+C50+C72)</f>
        <v>#DIV/0!</v>
      </c>
      <c r="D78" s="112" t="e">
        <f t="shared" ref="D78:E78" si="35">(D43+D59+D50)/(D43+D59+D68+D50+D72)</f>
        <v>#DIV/0!</v>
      </c>
      <c r="E78" s="112" t="e">
        <f t="shared" si="35"/>
        <v>#DIV/0!</v>
      </c>
      <c r="F78" s="113"/>
      <c r="G78" s="114"/>
      <c r="H78" s="114"/>
      <c r="I78" s="114"/>
    </row>
    <row r="79" spans="1:11" s="115" customFormat="1" ht="42" customHeight="1">
      <c r="A79" s="111"/>
      <c r="B79" s="111" t="s">
        <v>102</v>
      </c>
      <c r="C79" s="112" t="e">
        <f>(C43+C59+C50)/(C43+C59+C72+C66+C50)</f>
        <v>#DIV/0!</v>
      </c>
      <c r="D79" s="112" t="e">
        <f t="shared" ref="D79:E79" si="36">(D43+D59+D50)/(D43+D59+D72+D66+D50)</f>
        <v>#DIV/0!</v>
      </c>
      <c r="E79" s="112" t="e">
        <f t="shared" si="36"/>
        <v>#DIV/0!</v>
      </c>
      <c r="F79" s="116"/>
      <c r="G79" s="114"/>
      <c r="H79" s="114"/>
      <c r="I79" s="114"/>
    </row>
    <row r="80" spans="1:11" s="118" customFormat="1" ht="16.2" customHeight="1">
      <c r="A80" s="111"/>
      <c r="B80" s="117" t="s">
        <v>103</v>
      </c>
      <c r="C80" s="112" t="e">
        <f>C59/C35</f>
        <v>#DIV/0!</v>
      </c>
      <c r="D80" s="112" t="e">
        <f t="shared" ref="D80:E80" si="37">D59/D35</f>
        <v>#DIV/0!</v>
      </c>
      <c r="E80" s="112" t="e">
        <f t="shared" si="37"/>
        <v>#DIV/0!</v>
      </c>
      <c r="F80" s="116"/>
      <c r="G80" s="114"/>
      <c r="H80" s="114"/>
      <c r="I80" s="114"/>
      <c r="J80" s="115"/>
      <c r="K80" s="115"/>
    </row>
    <row r="81" spans="1:11" s="118" customFormat="1" ht="16.2" customHeight="1">
      <c r="A81" s="111"/>
      <c r="B81" s="117" t="s">
        <v>104</v>
      </c>
      <c r="C81" s="112" t="e">
        <f>D66/E66</f>
        <v>#DIV/0!</v>
      </c>
      <c r="D81" s="112"/>
      <c r="E81" s="112"/>
      <c r="F81" s="116"/>
      <c r="G81" s="114"/>
      <c r="H81" s="114"/>
      <c r="I81" s="114"/>
      <c r="J81" s="115"/>
      <c r="K81" s="115"/>
    </row>
    <row r="82" spans="1:11" s="118" customFormat="1" ht="16.2" customHeight="1">
      <c r="A82" s="111"/>
      <c r="B82" s="117" t="s">
        <v>100</v>
      </c>
      <c r="C82" s="119" t="e">
        <f>C26/C35</f>
        <v>#DIV/0!</v>
      </c>
      <c r="D82" s="119" t="e">
        <f t="shared" ref="D82:E82" si="38">D26/D35</f>
        <v>#DIV/0!</v>
      </c>
      <c r="E82" s="119" t="e">
        <f t="shared" si="38"/>
        <v>#DIV/0!</v>
      </c>
      <c r="F82" s="116"/>
      <c r="G82" s="114"/>
      <c r="H82" s="114"/>
      <c r="I82" s="114"/>
      <c r="J82" s="115"/>
      <c r="K82" s="115"/>
    </row>
    <row r="83" spans="1:11" s="118" customFormat="1" ht="16.2" customHeight="1">
      <c r="A83" s="111"/>
      <c r="B83" s="117" t="s">
        <v>105</v>
      </c>
      <c r="C83" s="119" t="e">
        <f>(C43+C50+C59)/(C6+C33)</f>
        <v>#DIV/0!</v>
      </c>
      <c r="D83" s="119" t="e">
        <f t="shared" ref="D83:E83" si="39">(D43+D50+D59)/(D6+D33)</f>
        <v>#DIV/0!</v>
      </c>
      <c r="E83" s="119" t="e">
        <f t="shared" si="39"/>
        <v>#DIV/0!</v>
      </c>
      <c r="F83" s="116"/>
      <c r="G83" s="114"/>
      <c r="H83" s="114"/>
      <c r="I83" s="114"/>
      <c r="J83" s="115"/>
      <c r="K83" s="115"/>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t="e">
        <f>(C74-C68)/C74</f>
        <v>#DIV/0!</v>
      </c>
      <c r="D93" s="1" t="s">
        <v>66</v>
      </c>
      <c r="E93" s="98" t="e">
        <f>(D74-D68)/D74</f>
        <v>#DIV/0!</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96"/>
  <sheetViews>
    <sheetView topLeftCell="A68" workbookViewId="0">
      <selection activeCell="C77" sqref="C77"/>
    </sheetView>
  </sheetViews>
  <sheetFormatPr defaultRowHeight="13.2"/>
  <cols>
    <col min="1" max="1" width="3.33203125" style="14" customWidth="1"/>
    <col min="2" max="2" width="28.6640625" style="17" customWidth="1"/>
    <col min="3" max="5" width="8.88671875" style="14"/>
    <col min="6" max="6" width="7.88671875" style="2" customWidth="1"/>
    <col min="7" max="8" width="7.88671875" style="31" customWidth="1"/>
    <col min="9" max="9" width="8.109375" style="31" customWidth="1"/>
    <col min="10" max="10" width="3" style="3" customWidth="1"/>
    <col min="11" max="11" width="8.88671875" style="3"/>
    <col min="12" max="16384" width="8.88671875" style="14"/>
  </cols>
  <sheetData>
    <row r="1" spans="1:9" s="3" customFormat="1">
      <c r="A1" s="14"/>
      <c r="B1" s="24" t="s">
        <v>90</v>
      </c>
      <c r="C1" s="14" t="s">
        <v>505</v>
      </c>
      <c r="D1" s="14"/>
      <c r="E1" s="14"/>
      <c r="F1" s="2" t="s">
        <v>91</v>
      </c>
      <c r="G1" s="25"/>
      <c r="H1" s="26"/>
      <c r="I1" s="26"/>
    </row>
    <row r="2" spans="1:9" s="3" customFormat="1" ht="15.6">
      <c r="A2" s="14"/>
      <c r="B2" s="24" t="s">
        <v>92</v>
      </c>
      <c r="C2" s="14"/>
      <c r="D2" s="14"/>
      <c r="E2" s="14"/>
      <c r="F2" s="27" t="s">
        <v>93</v>
      </c>
      <c r="G2" s="28"/>
      <c r="H2" s="29"/>
      <c r="I2" s="29"/>
    </row>
    <row r="3" spans="1:9" s="3" customFormat="1" ht="13.8" thickBot="1">
      <c r="A3" s="30"/>
      <c r="B3" s="17"/>
      <c r="C3" s="14"/>
      <c r="D3" s="14"/>
      <c r="E3" s="14"/>
      <c r="F3" s="2"/>
      <c r="G3" s="31"/>
      <c r="H3" s="31"/>
      <c r="I3" s="31"/>
    </row>
    <row r="4" spans="1:9" s="3" customFormat="1">
      <c r="A4" s="32"/>
      <c r="B4" s="19"/>
      <c r="C4" s="33" t="s">
        <v>0</v>
      </c>
      <c r="D4" s="33" t="s">
        <v>1</v>
      </c>
      <c r="E4" s="34" t="s">
        <v>2</v>
      </c>
      <c r="F4" s="2"/>
      <c r="G4" s="31"/>
      <c r="H4" s="31"/>
      <c r="I4" s="31"/>
    </row>
    <row r="5" spans="1:9" s="3" customFormat="1">
      <c r="A5" s="35"/>
      <c r="B5" s="36"/>
      <c r="C5" s="37"/>
      <c r="D5" s="37"/>
      <c r="E5" s="37"/>
      <c r="F5" s="4"/>
      <c r="G5" s="31"/>
      <c r="H5" s="31"/>
      <c r="I5" s="31"/>
    </row>
    <row r="6" spans="1:9" s="3" customFormat="1" ht="15.6">
      <c r="A6" s="38" t="s">
        <v>3</v>
      </c>
      <c r="B6" s="36" t="s">
        <v>63</v>
      </c>
      <c r="C6" s="39">
        <v>130</v>
      </c>
      <c r="D6" s="39">
        <v>229</v>
      </c>
      <c r="E6" s="40">
        <f>D6+C6</f>
        <v>359</v>
      </c>
      <c r="F6" s="27"/>
      <c r="G6" s="41"/>
      <c r="H6" s="29"/>
      <c r="I6" s="29"/>
    </row>
    <row r="7" spans="1:9" s="3" customFormat="1" ht="15.6">
      <c r="A7" s="38"/>
      <c r="B7" s="36"/>
      <c r="C7" s="42"/>
      <c r="D7" s="42"/>
      <c r="E7" s="40"/>
      <c r="F7" s="27"/>
      <c r="G7" s="41"/>
      <c r="H7" s="41"/>
      <c r="I7" s="29"/>
    </row>
    <row r="8" spans="1:9" s="3" customFormat="1" ht="15.6">
      <c r="A8" s="38"/>
      <c r="B8" s="36" t="s">
        <v>4</v>
      </c>
      <c r="C8" s="42"/>
      <c r="D8" s="42"/>
      <c r="E8" s="40"/>
      <c r="F8" s="27"/>
      <c r="G8" s="41"/>
      <c r="H8" s="29"/>
      <c r="I8" s="41"/>
    </row>
    <row r="9" spans="1:9" s="3" customFormat="1" ht="15.6">
      <c r="A9" s="38"/>
      <c r="B9" s="43" t="s">
        <v>5</v>
      </c>
      <c r="C9" s="44"/>
      <c r="D9" s="44"/>
      <c r="E9" s="40"/>
      <c r="F9" s="2"/>
      <c r="G9" s="41"/>
      <c r="H9" s="45"/>
      <c r="I9" s="29"/>
    </row>
    <row r="10" spans="1:9" s="3" customFormat="1" ht="15.6">
      <c r="A10" s="38"/>
      <c r="B10" s="46" t="s">
        <v>6</v>
      </c>
      <c r="C10" s="47">
        <v>2993</v>
      </c>
      <c r="D10" s="47">
        <v>8944</v>
      </c>
      <c r="E10" s="40">
        <f>D10+C10</f>
        <v>11937</v>
      </c>
      <c r="F10" s="48">
        <f ca="1">C10/OFFSET(C10,4,0)</f>
        <v>1</v>
      </c>
      <c r="G10" s="48">
        <f t="shared" ref="G10:H10" ca="1" si="0">D10/OFFSET(D10,4,0)</f>
        <v>1</v>
      </c>
      <c r="H10" s="48">
        <f t="shared" ca="1" si="0"/>
        <v>1</v>
      </c>
      <c r="I10" s="29"/>
    </row>
    <row r="11" spans="1:9" s="3" customFormat="1">
      <c r="A11" s="38"/>
      <c r="B11" s="46" t="s">
        <v>7</v>
      </c>
      <c r="C11" s="47"/>
      <c r="D11" s="47"/>
      <c r="E11" s="40">
        <f t="shared" ref="E11:E14" si="1">D11+C11</f>
        <v>0</v>
      </c>
      <c r="F11" s="48">
        <f ca="1">C11/OFFSET(C11,3,0)</f>
        <v>0</v>
      </c>
      <c r="G11" s="48">
        <f t="shared" ref="G11:H11" ca="1" si="2">D11/OFFSET(D11,3,0)</f>
        <v>0</v>
      </c>
      <c r="H11" s="48">
        <f t="shared" ca="1" si="2"/>
        <v>0</v>
      </c>
      <c r="I11" s="31"/>
    </row>
    <row r="12" spans="1:9" s="3" customFormat="1">
      <c r="A12" s="38"/>
      <c r="B12" s="46" t="s">
        <v>8</v>
      </c>
      <c r="C12" s="47"/>
      <c r="D12" s="47"/>
      <c r="E12" s="40">
        <f t="shared" si="1"/>
        <v>0</v>
      </c>
      <c r="F12" s="48">
        <f ca="1">C12/OFFSET(C12,2,0)</f>
        <v>0</v>
      </c>
      <c r="G12" s="48">
        <f t="shared" ref="G12:H12" ca="1" si="3">D12/OFFSET(D12,2,0)</f>
        <v>0</v>
      </c>
      <c r="H12" s="48">
        <f t="shared" ca="1" si="3"/>
        <v>0</v>
      </c>
      <c r="I12" s="31"/>
    </row>
    <row r="13" spans="1:9" s="3" customFormat="1">
      <c r="A13" s="38"/>
      <c r="B13" s="46" t="s">
        <v>9</v>
      </c>
      <c r="C13" s="47"/>
      <c r="D13" s="47"/>
      <c r="E13" s="40">
        <f t="shared" si="1"/>
        <v>0</v>
      </c>
      <c r="F13" s="48">
        <f ca="1">C13/OFFSET(C13,1,0)</f>
        <v>0</v>
      </c>
      <c r="G13" s="48">
        <f t="shared" ref="G13:H13" ca="1" si="4">D13/OFFSET(D13,1,0)</f>
        <v>0</v>
      </c>
      <c r="H13" s="48">
        <f t="shared" ca="1" si="4"/>
        <v>0</v>
      </c>
      <c r="I13" s="31"/>
    </row>
    <row r="14" spans="1:9" s="3" customFormat="1">
      <c r="A14" s="38" t="s">
        <v>10</v>
      </c>
      <c r="B14" s="49" t="s">
        <v>11</v>
      </c>
      <c r="C14" s="50">
        <f>SUM(C10:C13)</f>
        <v>2993</v>
      </c>
      <c r="D14" s="50">
        <f>SUM(D10:D13)</f>
        <v>8944</v>
      </c>
      <c r="E14" s="40">
        <f t="shared" si="1"/>
        <v>11937</v>
      </c>
      <c r="F14" s="48"/>
      <c r="G14" s="48"/>
      <c r="H14" s="48"/>
      <c r="I14" s="31"/>
    </row>
    <row r="15" spans="1:9" s="3" customFormat="1">
      <c r="A15" s="38"/>
      <c r="B15" s="43" t="s">
        <v>58</v>
      </c>
      <c r="C15" s="51"/>
      <c r="D15" s="51"/>
      <c r="E15" s="40"/>
      <c r="F15" s="2"/>
      <c r="G15" s="31"/>
      <c r="H15" s="31"/>
      <c r="I15" s="31"/>
    </row>
    <row r="16" spans="1:9" s="3" customFormat="1">
      <c r="A16" s="38"/>
      <c r="B16" s="46" t="s">
        <v>6</v>
      </c>
      <c r="C16" s="51"/>
      <c r="D16" s="51"/>
      <c r="E16" s="40">
        <f t="shared" ref="E16:E72" si="5">D16+C16</f>
        <v>0</v>
      </c>
      <c r="F16" s="48" t="e">
        <f ca="1">C16/OFFSET(C16,4,0)</f>
        <v>#DIV/0!</v>
      </c>
      <c r="G16" s="48" t="e">
        <f t="shared" ref="G16:H16" ca="1" si="6">D16/OFFSET(D16,4,0)</f>
        <v>#DIV/0!</v>
      </c>
      <c r="H16" s="48" t="e">
        <f t="shared" ca="1" si="6"/>
        <v>#DIV/0!</v>
      </c>
      <c r="I16" s="31"/>
    </row>
    <row r="17" spans="1:9" s="3" customFormat="1">
      <c r="A17" s="38"/>
      <c r="B17" s="46" t="s">
        <v>7</v>
      </c>
      <c r="C17" s="51"/>
      <c r="D17" s="51"/>
      <c r="E17" s="40">
        <f t="shared" si="5"/>
        <v>0</v>
      </c>
      <c r="F17" s="48" t="e">
        <f ca="1">C17/OFFSET(C17,3,0)</f>
        <v>#DIV/0!</v>
      </c>
      <c r="G17" s="48" t="e">
        <f t="shared" ref="G17:H17" ca="1" si="7">D17/OFFSET(D17,3,0)</f>
        <v>#DIV/0!</v>
      </c>
      <c r="H17" s="48" t="e">
        <f t="shared" ca="1" si="7"/>
        <v>#DIV/0!</v>
      </c>
      <c r="I17" s="31"/>
    </row>
    <row r="18" spans="1:9" s="3" customFormat="1" ht="15.6">
      <c r="A18" s="38"/>
      <c r="B18" s="46" t="s">
        <v>8</v>
      </c>
      <c r="C18" s="51"/>
      <c r="D18" s="51"/>
      <c r="E18" s="40">
        <f t="shared" si="5"/>
        <v>0</v>
      </c>
      <c r="F18" s="48" t="e">
        <f ca="1">C18/OFFSET(C18,2,0)</f>
        <v>#DIV/0!</v>
      </c>
      <c r="G18" s="48" t="e">
        <f t="shared" ref="G18:H18" ca="1" si="8">D18/OFFSET(D18,2,0)</f>
        <v>#DIV/0!</v>
      </c>
      <c r="H18" s="48" t="e">
        <f t="shared" ca="1" si="8"/>
        <v>#DIV/0!</v>
      </c>
      <c r="I18" s="52"/>
    </row>
    <row r="19" spans="1:9" s="3" customFormat="1">
      <c r="A19" s="38"/>
      <c r="B19" s="46" t="s">
        <v>9</v>
      </c>
      <c r="C19" s="51"/>
      <c r="D19" s="51"/>
      <c r="E19" s="40">
        <f t="shared" si="5"/>
        <v>0</v>
      </c>
      <c r="F19" s="48" t="e">
        <f ca="1">C19/OFFSET(C19,1,0)</f>
        <v>#DIV/0!</v>
      </c>
      <c r="G19" s="48" t="e">
        <f t="shared" ref="G19:H19" ca="1" si="9">D19/OFFSET(D19,1,0)</f>
        <v>#DIV/0!</v>
      </c>
      <c r="H19" s="53" t="e">
        <f t="shared" ca="1" si="9"/>
        <v>#DIV/0!</v>
      </c>
      <c r="I19" s="31"/>
    </row>
    <row r="20" spans="1:9" s="3" customFormat="1">
      <c r="A20" s="38" t="s">
        <v>12</v>
      </c>
      <c r="B20" s="49" t="s">
        <v>13</v>
      </c>
      <c r="C20" s="40">
        <f>SUM(C16:C19)</f>
        <v>0</v>
      </c>
      <c r="D20" s="40">
        <f>SUM(D16:D19)</f>
        <v>0</v>
      </c>
      <c r="E20" s="40">
        <f t="shared" si="5"/>
        <v>0</v>
      </c>
      <c r="F20" s="48"/>
      <c r="G20" s="48"/>
      <c r="H20" s="48"/>
      <c r="I20" s="31"/>
    </row>
    <row r="21" spans="1:9" s="3" customFormat="1">
      <c r="A21" s="38"/>
      <c r="B21" s="43" t="s">
        <v>59</v>
      </c>
      <c r="C21" s="51"/>
      <c r="D21" s="51"/>
      <c r="E21" s="40"/>
      <c r="F21" s="2"/>
      <c r="G21" s="31"/>
      <c r="H21" s="31"/>
      <c r="I21" s="31"/>
    </row>
    <row r="22" spans="1:9" s="3" customFormat="1" ht="15.6">
      <c r="A22" s="38"/>
      <c r="B22" s="46" t="s">
        <v>6</v>
      </c>
      <c r="C22" s="54">
        <v>497</v>
      </c>
      <c r="D22" s="54">
        <v>89</v>
      </c>
      <c r="E22" s="40">
        <f t="shared" si="5"/>
        <v>586</v>
      </c>
      <c r="F22" s="48">
        <f ca="1">C22/OFFSET(C22,4,0)</f>
        <v>1</v>
      </c>
      <c r="G22" s="48">
        <f t="shared" ref="G22:H22" ca="1" si="10">D22/OFFSET(D22,4,0)</f>
        <v>1</v>
      </c>
      <c r="H22" s="48">
        <f t="shared" ca="1" si="10"/>
        <v>1</v>
      </c>
      <c r="I22" s="52"/>
    </row>
    <row r="23" spans="1:9" s="3" customFormat="1">
      <c r="A23" s="38"/>
      <c r="B23" s="46" t="s">
        <v>7</v>
      </c>
      <c r="C23" s="54"/>
      <c r="D23" s="54"/>
      <c r="E23" s="40">
        <f t="shared" si="5"/>
        <v>0</v>
      </c>
      <c r="F23" s="48">
        <f ca="1">C23/OFFSET(C23,3,0)</f>
        <v>0</v>
      </c>
      <c r="G23" s="48">
        <f t="shared" ref="G23:H23" ca="1" si="11">D23/OFFSET(D23,3,0)</f>
        <v>0</v>
      </c>
      <c r="H23" s="48">
        <f t="shared" ca="1" si="11"/>
        <v>0</v>
      </c>
      <c r="I23" s="31"/>
    </row>
    <row r="24" spans="1:9" s="3" customFormat="1">
      <c r="A24" s="38"/>
      <c r="B24" s="46" t="s">
        <v>8</v>
      </c>
      <c r="C24" s="54"/>
      <c r="D24" s="54"/>
      <c r="E24" s="40">
        <f t="shared" si="5"/>
        <v>0</v>
      </c>
      <c r="F24" s="48">
        <f ca="1">C24/OFFSET(C24,2,0)</f>
        <v>0</v>
      </c>
      <c r="G24" s="48">
        <f t="shared" ref="G24:H24" ca="1" si="12">D24/OFFSET(D24,2,0)</f>
        <v>0</v>
      </c>
      <c r="H24" s="48">
        <f t="shared" ca="1" si="12"/>
        <v>0</v>
      </c>
      <c r="I24" s="31"/>
    </row>
    <row r="25" spans="1:9" s="3" customFormat="1">
      <c r="A25" s="38"/>
      <c r="B25" s="46" t="s">
        <v>9</v>
      </c>
      <c r="C25" s="54"/>
      <c r="D25" s="54"/>
      <c r="E25" s="40">
        <f t="shared" si="5"/>
        <v>0</v>
      </c>
      <c r="F25" s="48">
        <f ca="1">C25/OFFSET(C25,1,0)</f>
        <v>0</v>
      </c>
      <c r="G25" s="48">
        <f t="shared" ref="G25:H25" ca="1" si="13">D25/OFFSET(D25,1,0)</f>
        <v>0</v>
      </c>
      <c r="H25" s="53">
        <f t="shared" ca="1" si="13"/>
        <v>0</v>
      </c>
      <c r="I25" s="31"/>
    </row>
    <row r="26" spans="1:9" s="3" customFormat="1">
      <c r="A26" s="38" t="s">
        <v>14</v>
      </c>
      <c r="B26" s="49" t="s">
        <v>15</v>
      </c>
      <c r="C26" s="40">
        <f>SUM(C22:C25)</f>
        <v>497</v>
      </c>
      <c r="D26" s="40">
        <f>SUM(D22:D25)</f>
        <v>89</v>
      </c>
      <c r="E26" s="40">
        <f t="shared" si="5"/>
        <v>586</v>
      </c>
      <c r="F26" s="48"/>
      <c r="G26" s="48"/>
      <c r="H26" s="48"/>
      <c r="I26" s="31"/>
    </row>
    <row r="27" spans="1:9" s="3" customFormat="1">
      <c r="A27" s="38"/>
      <c r="B27" s="43" t="s">
        <v>16</v>
      </c>
      <c r="C27" s="51"/>
      <c r="D27" s="51"/>
      <c r="E27" s="40"/>
      <c r="F27" s="2"/>
      <c r="G27" s="31"/>
      <c r="H27" s="31"/>
      <c r="I27" s="31"/>
    </row>
    <row r="28" spans="1:9" s="3" customFormat="1">
      <c r="A28" s="38"/>
      <c r="B28" s="46" t="s">
        <v>6</v>
      </c>
      <c r="C28" s="51"/>
      <c r="D28" s="51"/>
      <c r="E28" s="40">
        <f t="shared" si="5"/>
        <v>0</v>
      </c>
      <c r="F28" s="48">
        <f ca="1">C28/OFFSET(C28,4,0)</f>
        <v>0</v>
      </c>
      <c r="G28" s="48">
        <f t="shared" ref="G28:H28" ca="1" si="14">D28/OFFSET(D28,4,0)</f>
        <v>0</v>
      </c>
      <c r="H28" s="48">
        <f t="shared" ca="1" si="14"/>
        <v>0</v>
      </c>
      <c r="I28" s="31"/>
    </row>
    <row r="29" spans="1:9" s="3" customFormat="1" ht="15.6">
      <c r="A29" s="38"/>
      <c r="B29" s="46" t="s">
        <v>7</v>
      </c>
      <c r="C29" s="51"/>
      <c r="D29" s="51"/>
      <c r="E29" s="40">
        <f t="shared" si="5"/>
        <v>0</v>
      </c>
      <c r="F29" s="48">
        <f ca="1">C29/OFFSET(C29,3,0)</f>
        <v>0</v>
      </c>
      <c r="G29" s="48">
        <f t="shared" ref="G29:H29" ca="1" si="15">D29/OFFSET(D29,3,0)</f>
        <v>0</v>
      </c>
      <c r="H29" s="48">
        <f t="shared" ca="1" si="15"/>
        <v>0</v>
      </c>
      <c r="I29" s="29"/>
    </row>
    <row r="30" spans="1:9" s="3" customFormat="1">
      <c r="A30" s="38"/>
      <c r="B30" s="46" t="s">
        <v>8</v>
      </c>
      <c r="C30" s="51"/>
      <c r="D30" s="51"/>
      <c r="E30" s="40">
        <f t="shared" si="5"/>
        <v>0</v>
      </c>
      <c r="F30" s="48">
        <f ca="1">C30/OFFSET(C30,2,0)</f>
        <v>0</v>
      </c>
      <c r="G30" s="48">
        <f t="shared" ref="G30:H30" ca="1" si="16">D30/OFFSET(D30,2,0)</f>
        <v>0</v>
      </c>
      <c r="H30" s="48">
        <f t="shared" ca="1" si="16"/>
        <v>0</v>
      </c>
      <c r="I30" s="31"/>
    </row>
    <row r="31" spans="1:9" s="3" customFormat="1" ht="15.6">
      <c r="A31" s="38"/>
      <c r="B31" s="46" t="s">
        <v>9</v>
      </c>
      <c r="C31" s="51">
        <v>208</v>
      </c>
      <c r="D31" s="51">
        <v>227</v>
      </c>
      <c r="E31" s="40">
        <f t="shared" si="5"/>
        <v>435</v>
      </c>
      <c r="F31" s="48">
        <f ca="1">C31/OFFSET(C31,1,0)</f>
        <v>1</v>
      </c>
      <c r="G31" s="48">
        <f t="shared" ref="G31:H31" ca="1" si="17">D31/OFFSET(D31,1,0)</f>
        <v>1</v>
      </c>
      <c r="H31" s="53">
        <f t="shared" ca="1" si="17"/>
        <v>1</v>
      </c>
      <c r="I31" s="29"/>
    </row>
    <row r="32" spans="1:9" s="3" customFormat="1">
      <c r="A32" s="38" t="s">
        <v>17</v>
      </c>
      <c r="B32" s="49" t="s">
        <v>18</v>
      </c>
      <c r="C32" s="40">
        <f>SUM(C28:C31)</f>
        <v>208</v>
      </c>
      <c r="D32" s="40">
        <f>SUM(D28:D31)</f>
        <v>227</v>
      </c>
      <c r="E32" s="40">
        <f t="shared" si="5"/>
        <v>435</v>
      </c>
      <c r="F32" s="2"/>
      <c r="G32" s="31"/>
      <c r="H32" s="31"/>
      <c r="I32" s="31"/>
    </row>
    <row r="33" spans="1:9" s="3" customFormat="1">
      <c r="A33" s="38" t="s">
        <v>19</v>
      </c>
      <c r="B33" s="55" t="s">
        <v>54</v>
      </c>
      <c r="C33" s="37">
        <f>C14+C20+C26+C32</f>
        <v>3698</v>
      </c>
      <c r="D33" s="37">
        <f>D14+D20+D26+D32</f>
        <v>9260</v>
      </c>
      <c r="E33" s="40">
        <f t="shared" si="5"/>
        <v>12958</v>
      </c>
      <c r="F33" s="27"/>
      <c r="G33" s="31"/>
      <c r="H33" s="31"/>
      <c r="I33" s="31"/>
    </row>
    <row r="34" spans="1:9" s="3" customFormat="1" ht="15.6">
      <c r="A34" s="56" t="s">
        <v>20</v>
      </c>
      <c r="B34" s="57" t="s">
        <v>21</v>
      </c>
      <c r="C34" s="58">
        <v>206</v>
      </c>
      <c r="D34" s="58">
        <v>207</v>
      </c>
      <c r="E34" s="40">
        <f t="shared" si="5"/>
        <v>413</v>
      </c>
      <c r="F34" s="27"/>
      <c r="G34" s="41"/>
      <c r="H34" s="59"/>
      <c r="I34" s="41"/>
    </row>
    <row r="35" spans="1:9" s="3" customFormat="1" ht="15.6">
      <c r="A35" s="38" t="s">
        <v>22</v>
      </c>
      <c r="B35" s="36" t="s">
        <v>23</v>
      </c>
      <c r="C35" s="37">
        <f>C33-C34</f>
        <v>3492</v>
      </c>
      <c r="D35" s="37">
        <f>D33-D34</f>
        <v>9053</v>
      </c>
      <c r="E35" s="40">
        <f t="shared" si="5"/>
        <v>12545</v>
      </c>
      <c r="F35" s="27"/>
      <c r="G35" s="60"/>
      <c r="H35" s="61"/>
      <c r="I35" s="60"/>
    </row>
    <row r="36" spans="1:9" s="3" customFormat="1" ht="16.2" thickBot="1">
      <c r="A36" s="62"/>
      <c r="B36" s="63"/>
      <c r="C36" s="51"/>
      <c r="D36" s="51"/>
      <c r="E36" s="40"/>
      <c r="F36" s="27"/>
      <c r="G36" s="52"/>
      <c r="H36" s="29"/>
      <c r="I36" s="41"/>
    </row>
    <row r="37" spans="1:9" s="3" customFormat="1" ht="13.8" thickTop="1">
      <c r="A37" s="64"/>
      <c r="B37" s="65"/>
      <c r="C37" s="51"/>
      <c r="D37" s="51"/>
      <c r="E37" s="40"/>
      <c r="F37" s="2"/>
      <c r="G37" s="31"/>
      <c r="H37" s="31"/>
      <c r="I37" s="31"/>
    </row>
    <row r="38" spans="1:9" s="3" customFormat="1" ht="15.6">
      <c r="A38" s="38"/>
      <c r="B38" s="36" t="s">
        <v>24</v>
      </c>
      <c r="C38" s="51"/>
      <c r="D38" s="51"/>
      <c r="E38" s="40"/>
      <c r="F38" s="27"/>
      <c r="G38" s="29"/>
      <c r="H38" s="41"/>
      <c r="I38" s="41"/>
    </row>
    <row r="39" spans="1:9" s="3" customFormat="1">
      <c r="A39" s="38"/>
      <c r="B39" s="46" t="s">
        <v>6</v>
      </c>
      <c r="C39" s="66">
        <v>1842</v>
      </c>
      <c r="D39" s="66">
        <v>3812</v>
      </c>
      <c r="E39" s="40">
        <f t="shared" si="5"/>
        <v>5654</v>
      </c>
      <c r="F39" s="48">
        <f ca="1">C39/OFFSET(C39,4,0)</f>
        <v>1</v>
      </c>
      <c r="G39" s="48">
        <f t="shared" ref="G39:H39" ca="1" si="18">D39/OFFSET(D39,4,0)</f>
        <v>1</v>
      </c>
      <c r="H39" s="48">
        <f t="shared" ca="1" si="18"/>
        <v>1</v>
      </c>
      <c r="I39" s="31"/>
    </row>
    <row r="40" spans="1:9" s="3" customFormat="1">
      <c r="A40" s="38"/>
      <c r="B40" s="46" t="s">
        <v>7</v>
      </c>
      <c r="C40" s="66"/>
      <c r="D40" s="66"/>
      <c r="E40" s="40">
        <f t="shared" si="5"/>
        <v>0</v>
      </c>
      <c r="F40" s="48">
        <f ca="1">C40/OFFSET(C40,3,0)</f>
        <v>0</v>
      </c>
      <c r="G40" s="48">
        <f t="shared" ref="G40:H40" ca="1" si="19">D40/OFFSET(D40,3,0)</f>
        <v>0</v>
      </c>
      <c r="H40" s="48">
        <f t="shared" ca="1" si="19"/>
        <v>0</v>
      </c>
      <c r="I40" s="31"/>
    </row>
    <row r="41" spans="1:9" s="3" customFormat="1">
      <c r="A41" s="38"/>
      <c r="B41" s="46" t="s">
        <v>8</v>
      </c>
      <c r="C41" s="66"/>
      <c r="D41" s="66"/>
      <c r="E41" s="40">
        <f t="shared" si="5"/>
        <v>0</v>
      </c>
      <c r="F41" s="48">
        <f ca="1">C41/OFFSET(C41,2,0)</f>
        <v>0</v>
      </c>
      <c r="G41" s="48">
        <f t="shared" ref="G41:H41" ca="1" si="20">D41/OFFSET(D41,2,0)</f>
        <v>0</v>
      </c>
      <c r="H41" s="48">
        <f t="shared" ca="1" si="20"/>
        <v>0</v>
      </c>
      <c r="I41" s="31"/>
    </row>
    <row r="42" spans="1:9" s="3" customFormat="1">
      <c r="A42" s="38"/>
      <c r="B42" s="46" t="s">
        <v>9</v>
      </c>
      <c r="C42" s="66"/>
      <c r="D42" s="66"/>
      <c r="E42" s="40">
        <f t="shared" si="5"/>
        <v>0</v>
      </c>
      <c r="F42" s="48">
        <f ca="1">C42/OFFSET(C42,1,0)</f>
        <v>0</v>
      </c>
      <c r="G42" s="48">
        <f t="shared" ref="G42:H42" ca="1" si="21">D42/OFFSET(D42,1,0)</f>
        <v>0</v>
      </c>
      <c r="H42" s="53">
        <f t="shared" ca="1" si="21"/>
        <v>0</v>
      </c>
      <c r="I42" s="31"/>
    </row>
    <row r="43" spans="1:9" s="3" customFormat="1">
      <c r="A43" s="38" t="s">
        <v>25</v>
      </c>
      <c r="B43" s="49" t="s">
        <v>26</v>
      </c>
      <c r="C43" s="37">
        <f>SUM(C39:C42)</f>
        <v>1842</v>
      </c>
      <c r="D43" s="37">
        <f>SUM(D39:D42)</f>
        <v>3812</v>
      </c>
      <c r="E43" s="40">
        <f t="shared" si="5"/>
        <v>5654</v>
      </c>
      <c r="F43" s="48"/>
      <c r="G43" s="48"/>
      <c r="H43" s="48"/>
      <c r="I43" s="31"/>
    </row>
    <row r="44" spans="1:9" s="3" customFormat="1">
      <c r="A44" s="38"/>
      <c r="B44" s="36"/>
      <c r="C44" s="51"/>
      <c r="D44" s="51"/>
      <c r="E44" s="40"/>
      <c r="F44" s="2"/>
      <c r="G44" s="31"/>
      <c r="H44" s="31"/>
      <c r="I44" s="31"/>
    </row>
    <row r="45" spans="1:9" s="3" customFormat="1">
      <c r="A45" s="38"/>
      <c r="B45" s="36" t="s">
        <v>60</v>
      </c>
      <c r="C45" s="51"/>
      <c r="D45" s="51"/>
      <c r="E45" s="40"/>
      <c r="F45" s="2"/>
      <c r="G45" s="31"/>
      <c r="H45" s="31"/>
      <c r="I45" s="31"/>
    </row>
    <row r="46" spans="1:9" s="3" customFormat="1">
      <c r="A46" s="38"/>
      <c r="B46" s="46" t="s">
        <v>6</v>
      </c>
      <c r="C46" s="67"/>
      <c r="D46" s="67"/>
      <c r="E46" s="40">
        <f t="shared" si="5"/>
        <v>0</v>
      </c>
      <c r="F46" s="48" t="e">
        <f ca="1">C46/OFFSET(C46,4,0)</f>
        <v>#DIV/0!</v>
      </c>
      <c r="G46" s="48" t="e">
        <f t="shared" ref="G46:H46" ca="1" si="22">D46/OFFSET(D46,4,0)</f>
        <v>#DIV/0!</v>
      </c>
      <c r="H46" s="48" t="e">
        <f t="shared" ca="1" si="22"/>
        <v>#DIV/0!</v>
      </c>
      <c r="I46" s="31"/>
    </row>
    <row r="47" spans="1:9" s="3" customFormat="1">
      <c r="A47" s="38"/>
      <c r="B47" s="46" t="s">
        <v>7</v>
      </c>
      <c r="C47" s="67"/>
      <c r="D47" s="67"/>
      <c r="E47" s="40">
        <f t="shared" si="5"/>
        <v>0</v>
      </c>
      <c r="F47" s="48" t="e">
        <f ca="1">C47/OFFSET(C47,3,0)</f>
        <v>#DIV/0!</v>
      </c>
      <c r="G47" s="48" t="e">
        <f t="shared" ref="G47:H47" ca="1" si="23">D47/OFFSET(D47,3,0)</f>
        <v>#DIV/0!</v>
      </c>
      <c r="H47" s="48" t="e">
        <f t="shared" ca="1" si="23"/>
        <v>#DIV/0!</v>
      </c>
      <c r="I47" s="31"/>
    </row>
    <row r="48" spans="1:9" s="3" customFormat="1">
      <c r="A48" s="38"/>
      <c r="B48" s="46" t="s">
        <v>8</v>
      </c>
      <c r="C48" s="67"/>
      <c r="D48" s="67"/>
      <c r="E48" s="40">
        <f t="shared" si="5"/>
        <v>0</v>
      </c>
      <c r="F48" s="48" t="e">
        <f ca="1">C48/OFFSET(C48,2,0)</f>
        <v>#DIV/0!</v>
      </c>
      <c r="G48" s="48" t="e">
        <f t="shared" ref="G48:H48" ca="1" si="24">D48/OFFSET(D48,2,0)</f>
        <v>#DIV/0!</v>
      </c>
      <c r="H48" s="48" t="e">
        <f t="shared" ca="1" si="24"/>
        <v>#DIV/0!</v>
      </c>
      <c r="I48" s="31"/>
    </row>
    <row r="49" spans="1:9" s="3" customFormat="1" ht="14.4">
      <c r="A49" s="38"/>
      <c r="B49" s="46" t="s">
        <v>9</v>
      </c>
      <c r="C49" s="67"/>
      <c r="D49" s="67"/>
      <c r="E49" s="40">
        <f t="shared" si="5"/>
        <v>0</v>
      </c>
      <c r="F49" s="48" t="e">
        <f ca="1">C49/OFFSET(C49,1,0)</f>
        <v>#DIV/0!</v>
      </c>
      <c r="G49" s="48" t="e">
        <f t="shared" ref="G49:H49" ca="1" si="25">D49/OFFSET(D49,1,0)</f>
        <v>#DIV/0!</v>
      </c>
      <c r="H49" s="53" t="e">
        <f t="shared" ca="1" si="25"/>
        <v>#DIV/0!</v>
      </c>
      <c r="I49" s="68"/>
    </row>
    <row r="50" spans="1:9" s="3" customFormat="1">
      <c r="A50" s="38" t="s">
        <v>27</v>
      </c>
      <c r="B50" s="36" t="s">
        <v>28</v>
      </c>
      <c r="C50" s="37">
        <f>SUM(C46:C49)</f>
        <v>0</v>
      </c>
      <c r="D50" s="37">
        <f>SUM(D46:D49)</f>
        <v>0</v>
      </c>
      <c r="E50" s="40">
        <f t="shared" si="5"/>
        <v>0</v>
      </c>
      <c r="F50" s="14"/>
      <c r="G50" s="14"/>
      <c r="H50" s="14"/>
      <c r="I50" s="31"/>
    </row>
    <row r="51" spans="1:9" s="3" customFormat="1" ht="14.4">
      <c r="A51" s="38"/>
      <c r="B51" s="36"/>
      <c r="C51" s="51"/>
      <c r="D51" s="51"/>
      <c r="E51" s="40"/>
      <c r="F51" s="27"/>
      <c r="G51" s="68"/>
      <c r="H51" s="69"/>
      <c r="I51" s="70"/>
    </row>
    <row r="52" spans="1:9" s="3" customFormat="1" ht="15.6">
      <c r="A52" s="38"/>
      <c r="B52" s="36" t="s">
        <v>61</v>
      </c>
      <c r="C52" s="51"/>
      <c r="D52" s="51"/>
      <c r="E52" s="40"/>
      <c r="F52" s="2"/>
      <c r="G52" s="71"/>
      <c r="H52" s="70"/>
      <c r="I52" s="72"/>
    </row>
    <row r="53" spans="1:9" s="3" customFormat="1" ht="14.4">
      <c r="A53" s="38"/>
      <c r="B53" s="46" t="s">
        <v>6</v>
      </c>
      <c r="C53" s="73">
        <v>85</v>
      </c>
      <c r="D53" s="73">
        <v>6</v>
      </c>
      <c r="E53" s="40">
        <f t="shared" si="5"/>
        <v>91</v>
      </c>
      <c r="F53" s="48">
        <f ca="1">C53/OFFSET(C53,4,0)</f>
        <v>1</v>
      </c>
      <c r="G53" s="48">
        <f t="shared" ref="G53:H53" ca="1" si="26">D53/OFFSET(D53,4,0)</f>
        <v>1</v>
      </c>
      <c r="H53" s="48">
        <f t="shared" ca="1" si="26"/>
        <v>1</v>
      </c>
      <c r="I53" s="68"/>
    </row>
    <row r="54" spans="1:9" s="3" customFormat="1">
      <c r="A54" s="38"/>
      <c r="B54" s="46" t="s">
        <v>7</v>
      </c>
      <c r="C54" s="51"/>
      <c r="D54" s="51"/>
      <c r="E54" s="40">
        <f t="shared" si="5"/>
        <v>0</v>
      </c>
      <c r="F54" s="48">
        <f ca="1">C54/OFFSET(C54,3,0)</f>
        <v>0</v>
      </c>
      <c r="G54" s="48">
        <f t="shared" ref="G54:H54" ca="1" si="27">D54/OFFSET(D54,3,0)</f>
        <v>0</v>
      </c>
      <c r="H54" s="48">
        <f t="shared" ca="1" si="27"/>
        <v>0</v>
      </c>
      <c r="I54" s="31"/>
    </row>
    <row r="55" spans="1:9" s="3" customFormat="1">
      <c r="A55" s="38"/>
      <c r="B55" s="46" t="s">
        <v>8</v>
      </c>
      <c r="C55" s="51"/>
      <c r="D55" s="51"/>
      <c r="E55" s="40">
        <f t="shared" si="5"/>
        <v>0</v>
      </c>
      <c r="F55" s="48">
        <f ca="1">C55/OFFSET(C55,2,0)</f>
        <v>0</v>
      </c>
      <c r="G55" s="48">
        <f t="shared" ref="G55:H55" ca="1" si="28">D55/OFFSET(D55,2,0)</f>
        <v>0</v>
      </c>
      <c r="H55" s="48">
        <f t="shared" ca="1" si="28"/>
        <v>0</v>
      </c>
      <c r="I55" s="74"/>
    </row>
    <row r="56" spans="1:9" s="3" customFormat="1">
      <c r="A56" s="38"/>
      <c r="B56" s="46" t="s">
        <v>9</v>
      </c>
      <c r="C56" s="75"/>
      <c r="D56" s="75"/>
      <c r="E56" s="40">
        <f t="shared" si="5"/>
        <v>0</v>
      </c>
      <c r="F56" s="48">
        <f ca="1">C56/OFFSET(C56,1,0)</f>
        <v>0</v>
      </c>
      <c r="G56" s="48">
        <f t="shared" ref="G56:H56" ca="1" si="29">D56/OFFSET(D56,1,0)</f>
        <v>0</v>
      </c>
      <c r="H56" s="53">
        <f t="shared" ca="1" si="29"/>
        <v>0</v>
      </c>
      <c r="I56" s="31"/>
    </row>
    <row r="57" spans="1:9" s="3" customFormat="1">
      <c r="A57" s="38" t="s">
        <v>29</v>
      </c>
      <c r="B57" s="36" t="s">
        <v>30</v>
      </c>
      <c r="C57" s="37">
        <f>SUM(C53:C56)</f>
        <v>85</v>
      </c>
      <c r="D57" s="37">
        <f>SUM(D53:D56)</f>
        <v>6</v>
      </c>
      <c r="E57" s="40">
        <f t="shared" si="5"/>
        <v>91</v>
      </c>
      <c r="F57" s="14"/>
      <c r="G57" s="14"/>
      <c r="H57" s="14"/>
      <c r="I57" s="31"/>
    </row>
    <row r="58" spans="1:9" s="3" customFormat="1">
      <c r="A58" s="38"/>
      <c r="B58" s="36"/>
      <c r="C58" s="51"/>
      <c r="D58" s="51"/>
      <c r="E58" s="40"/>
      <c r="F58" s="2"/>
      <c r="G58" s="31"/>
      <c r="H58" s="31"/>
      <c r="I58" s="31"/>
    </row>
    <row r="59" spans="1:9" s="3" customFormat="1">
      <c r="A59" s="76" t="s">
        <v>72</v>
      </c>
      <c r="B59" s="36" t="s">
        <v>31</v>
      </c>
      <c r="C59" s="77">
        <v>258</v>
      </c>
      <c r="D59" s="77">
        <v>515</v>
      </c>
      <c r="E59" s="40">
        <f t="shared" si="5"/>
        <v>773</v>
      </c>
      <c r="F59" s="2"/>
      <c r="G59" s="31"/>
      <c r="H59" s="31"/>
      <c r="I59" s="31"/>
    </row>
    <row r="60" spans="1:9" s="3" customFormat="1">
      <c r="A60" s="76" t="s">
        <v>73</v>
      </c>
      <c r="B60" s="78" t="s">
        <v>71</v>
      </c>
      <c r="C60" s="79"/>
      <c r="D60" s="79"/>
      <c r="E60" s="40">
        <f t="shared" si="5"/>
        <v>0</v>
      </c>
      <c r="F60" s="2"/>
      <c r="G60" s="31"/>
      <c r="H60" s="31"/>
      <c r="I60" s="31"/>
    </row>
    <row r="61" spans="1:9" s="3" customFormat="1" ht="14.4">
      <c r="A61" s="38"/>
      <c r="B61" s="36" t="s">
        <v>32</v>
      </c>
      <c r="C61" s="51"/>
      <c r="D61" s="51"/>
      <c r="E61" s="40"/>
      <c r="F61" s="2"/>
      <c r="G61" s="31"/>
      <c r="H61" s="69"/>
      <c r="I61" s="68"/>
    </row>
    <row r="62" spans="1:9" s="3" customFormat="1" ht="14.4">
      <c r="A62" s="38" t="s">
        <v>33</v>
      </c>
      <c r="B62" s="80" t="s">
        <v>34</v>
      </c>
      <c r="C62" s="81"/>
      <c r="D62" s="81"/>
      <c r="E62" s="40">
        <f t="shared" si="5"/>
        <v>0</v>
      </c>
      <c r="F62" s="48">
        <f ca="1">C62/OFFSET(C62,4,0)</f>
        <v>0</v>
      </c>
      <c r="G62" s="48">
        <f t="shared" ref="G62:H62" ca="1" si="30">D62/OFFSET(D62,4,0)</f>
        <v>0</v>
      </c>
      <c r="H62" s="48">
        <f t="shared" ca="1" si="30"/>
        <v>0</v>
      </c>
      <c r="I62" s="71"/>
    </row>
    <row r="63" spans="1:9" s="3" customFormat="1">
      <c r="A63" s="38" t="s">
        <v>35</v>
      </c>
      <c r="B63" s="80" t="s">
        <v>36</v>
      </c>
      <c r="C63" s="81"/>
      <c r="D63" s="81"/>
      <c r="E63" s="40">
        <f t="shared" si="5"/>
        <v>0</v>
      </c>
      <c r="F63" s="48">
        <f ca="1">C63/OFFSET(C63,3,0)</f>
        <v>0</v>
      </c>
      <c r="G63" s="48">
        <f t="shared" ref="G63:H63" ca="1" si="31">D63/OFFSET(D63,3,0)</f>
        <v>0</v>
      </c>
      <c r="H63" s="48">
        <f t="shared" ca="1" si="31"/>
        <v>0</v>
      </c>
      <c r="I63" s="31"/>
    </row>
    <row r="64" spans="1:9" s="3" customFormat="1">
      <c r="A64" s="38" t="s">
        <v>37</v>
      </c>
      <c r="B64" s="80" t="s">
        <v>38</v>
      </c>
      <c r="C64" s="81"/>
      <c r="D64" s="81"/>
      <c r="E64" s="40">
        <f t="shared" si="5"/>
        <v>0</v>
      </c>
      <c r="F64" s="48">
        <f ca="1">C64/OFFSET(C64,2,0)</f>
        <v>0</v>
      </c>
      <c r="G64" s="48">
        <f t="shared" ref="G64:H64" ca="1" si="32">D64/OFFSET(D64,2,0)</f>
        <v>0</v>
      </c>
      <c r="H64" s="48">
        <f t="shared" ca="1" si="32"/>
        <v>0</v>
      </c>
    </row>
    <row r="65" spans="1:9" s="3" customFormat="1">
      <c r="A65" s="38" t="s">
        <v>39</v>
      </c>
      <c r="B65" s="80" t="s">
        <v>40</v>
      </c>
      <c r="C65" s="81">
        <v>1520</v>
      </c>
      <c r="D65" s="81">
        <v>4759</v>
      </c>
      <c r="E65" s="40">
        <f t="shared" si="5"/>
        <v>6279</v>
      </c>
      <c r="F65" s="48">
        <f ca="1">C65/OFFSET(C65,1,0)</f>
        <v>1</v>
      </c>
      <c r="G65" s="48">
        <f t="shared" ref="G65:H65" ca="1" si="33">D65/OFFSET(D65,1,0)</f>
        <v>1</v>
      </c>
      <c r="H65" s="53">
        <f t="shared" ca="1" si="33"/>
        <v>1</v>
      </c>
    </row>
    <row r="66" spans="1:9" s="3" customFormat="1">
      <c r="A66" s="38" t="s">
        <v>41</v>
      </c>
      <c r="B66" s="55" t="s">
        <v>55</v>
      </c>
      <c r="C66" s="37">
        <f>SUM(C62:C65)</f>
        <v>1520</v>
      </c>
      <c r="D66" s="37">
        <f>SUM(D62:D65)</f>
        <v>4759</v>
      </c>
      <c r="E66" s="40">
        <f t="shared" si="5"/>
        <v>6279</v>
      </c>
      <c r="F66" s="48">
        <f>C66/C33</f>
        <v>0.41103299080584099</v>
      </c>
      <c r="G66" s="48">
        <f t="shared" ref="G66:H66" si="34">D66/D33</f>
        <v>0.51393088552915767</v>
      </c>
      <c r="H66" s="48">
        <f t="shared" si="34"/>
        <v>0.4845655193702732</v>
      </c>
    </row>
    <row r="67" spans="1:9" s="3" customFormat="1">
      <c r="A67" s="56" t="s">
        <v>42</v>
      </c>
      <c r="B67" s="57" t="s">
        <v>21</v>
      </c>
      <c r="C67" s="58">
        <v>206</v>
      </c>
      <c r="D67" s="58">
        <v>207</v>
      </c>
      <c r="E67" s="40">
        <f t="shared" si="5"/>
        <v>413</v>
      </c>
      <c r="F67" s="2"/>
      <c r="G67" s="31"/>
      <c r="H67" s="31"/>
    </row>
    <row r="68" spans="1:9" s="3" customFormat="1" ht="14.4">
      <c r="A68" s="38" t="s">
        <v>43</v>
      </c>
      <c r="B68" s="36" t="s">
        <v>44</v>
      </c>
      <c r="C68" s="37">
        <f>C66-C67</f>
        <v>1314</v>
      </c>
      <c r="D68" s="37">
        <f>D66-D67</f>
        <v>4552</v>
      </c>
      <c r="E68" s="40">
        <f t="shared" si="5"/>
        <v>5866</v>
      </c>
      <c r="F68" s="2"/>
      <c r="G68" s="70"/>
      <c r="H68" s="82"/>
    </row>
    <row r="69" spans="1:9" s="3" customFormat="1">
      <c r="A69" s="38"/>
      <c r="B69" s="36"/>
      <c r="C69" s="51"/>
      <c r="D69" s="51"/>
      <c r="E69" s="40"/>
      <c r="F69" s="2"/>
      <c r="G69" s="31"/>
      <c r="H69" s="31"/>
    </row>
    <row r="70" spans="1:9" s="3" customFormat="1" ht="14.4">
      <c r="A70" s="38" t="s">
        <v>45</v>
      </c>
      <c r="B70" s="36" t="s">
        <v>46</v>
      </c>
      <c r="C70" s="50">
        <f>C43+C50+C57+C59+C60+C68</f>
        <v>3499</v>
      </c>
      <c r="D70" s="50">
        <f>D43+D50+D57+D59+D60+D68</f>
        <v>8885</v>
      </c>
      <c r="E70" s="40">
        <f t="shared" si="5"/>
        <v>12384</v>
      </c>
      <c r="F70" s="2"/>
      <c r="G70" s="83"/>
      <c r="H70" s="71"/>
    </row>
    <row r="71" spans="1:9" s="3" customFormat="1">
      <c r="A71" s="38"/>
      <c r="B71" s="84"/>
      <c r="C71" s="51"/>
      <c r="D71" s="51"/>
      <c r="E71" s="40"/>
      <c r="F71" s="2"/>
      <c r="G71" s="31"/>
      <c r="H71" s="31"/>
    </row>
    <row r="72" spans="1:9" s="3" customFormat="1" ht="14.4">
      <c r="A72" s="38" t="s">
        <v>47</v>
      </c>
      <c r="B72" s="36" t="s">
        <v>48</v>
      </c>
      <c r="C72" s="37">
        <v>23</v>
      </c>
      <c r="D72" s="37">
        <v>81</v>
      </c>
      <c r="E72" s="40">
        <f t="shared" si="5"/>
        <v>104</v>
      </c>
      <c r="F72" s="27"/>
      <c r="G72" s="85"/>
      <c r="H72" s="86"/>
    </row>
    <row r="73" spans="1:9" s="3" customFormat="1">
      <c r="A73" s="38"/>
      <c r="B73" s="84"/>
      <c r="C73" s="51"/>
      <c r="D73" s="51"/>
      <c r="E73" s="40"/>
      <c r="F73" s="2"/>
      <c r="G73" s="31"/>
      <c r="H73" s="31"/>
      <c r="I73" s="31"/>
    </row>
    <row r="74" spans="1:9" s="3" customFormat="1">
      <c r="A74" s="38" t="s">
        <v>49</v>
      </c>
      <c r="B74" s="36" t="s">
        <v>50</v>
      </c>
      <c r="C74" s="40">
        <f>C70+C72</f>
        <v>3522</v>
      </c>
      <c r="D74" s="40">
        <f>D70+D72</f>
        <v>8966</v>
      </c>
      <c r="E74" s="40">
        <f>D74+C74</f>
        <v>12488</v>
      </c>
      <c r="F74" s="2"/>
      <c r="G74" s="31"/>
      <c r="H74" s="31"/>
      <c r="I74" s="31"/>
    </row>
    <row r="75" spans="1:9" s="3" customFormat="1">
      <c r="A75" s="38"/>
      <c r="B75" s="36" t="s">
        <v>94</v>
      </c>
      <c r="C75" s="51"/>
      <c r="D75" s="51"/>
      <c r="E75" s="40">
        <f>D75+C75</f>
        <v>0</v>
      </c>
      <c r="F75" s="2"/>
      <c r="G75" s="31"/>
      <c r="H75" s="31"/>
      <c r="I75" s="31"/>
    </row>
    <row r="76" spans="1:9" s="3" customFormat="1" ht="13.8" thickBot="1">
      <c r="A76" s="87" t="s">
        <v>51</v>
      </c>
      <c r="B76" s="88" t="s">
        <v>64</v>
      </c>
      <c r="C76" s="89">
        <v>102</v>
      </c>
      <c r="D76" s="89">
        <v>314</v>
      </c>
      <c r="E76" s="40">
        <f>D76+C76</f>
        <v>416</v>
      </c>
      <c r="F76" s="2"/>
      <c r="G76" s="31"/>
      <c r="H76" s="31"/>
      <c r="I76" s="31"/>
    </row>
    <row r="77" spans="1:9" s="3" customFormat="1" ht="30.75" customHeight="1">
      <c r="A77" s="326" t="s">
        <v>56</v>
      </c>
      <c r="B77" s="327"/>
      <c r="C77" s="90">
        <f>C6+C33-C67-C74</f>
        <v>100</v>
      </c>
      <c r="D77" s="90">
        <f>D6+D33-D67-D74</f>
        <v>316</v>
      </c>
      <c r="E77" s="91">
        <f>(E6+E33)-(E67+E74)</f>
        <v>416</v>
      </c>
      <c r="F77" s="2"/>
      <c r="G77" s="31"/>
      <c r="H77" s="31"/>
      <c r="I77" s="31"/>
    </row>
    <row r="78" spans="1:9" s="3" customFormat="1" ht="16.2" customHeight="1">
      <c r="A78" s="92"/>
      <c r="B78" s="20" t="s">
        <v>67</v>
      </c>
      <c r="C78" s="93">
        <f>(C43+C57+C59+C60+C50)/(C43+C57+C59+C68+C60+C50)</f>
        <v>0.62446413260931699</v>
      </c>
      <c r="D78" s="93">
        <f t="shared" ref="D78:E78" si="35">(D43+D57+D59+D60+D50)/(D43+D57+D59+D68+D60+D50)</f>
        <v>0.48767585818795722</v>
      </c>
      <c r="E78" s="93">
        <f t="shared" si="35"/>
        <v>0.52632428940568476</v>
      </c>
      <c r="F78" s="94"/>
      <c r="G78" s="31"/>
      <c r="H78" s="31"/>
      <c r="I78" s="31"/>
    </row>
    <row r="79" spans="1:9" s="3" customFormat="1" ht="16.2" customHeight="1">
      <c r="A79" s="92"/>
      <c r="B79" s="20" t="s">
        <v>68</v>
      </c>
      <c r="C79" s="93">
        <f>(C43+C57+C59+C60+C50)/(C43+C57+C59+C68+C72+C67+C60+C50)</f>
        <v>0.58610515021459231</v>
      </c>
      <c r="D79" s="93">
        <f t="shared" ref="D79:E79" si="36">(D43+D57+D59+D60+D50)/(D43+D57+D59+D68+D72+D67+D60+D50)</f>
        <v>0.47236454813038264</v>
      </c>
      <c r="E79" s="93">
        <f t="shared" si="36"/>
        <v>0.50523215254631426</v>
      </c>
      <c r="F79" s="2"/>
      <c r="G79" s="31"/>
      <c r="H79" s="31"/>
      <c r="I79" s="31"/>
    </row>
    <row r="80" spans="1:9" ht="16.2" customHeight="1">
      <c r="A80" s="92"/>
      <c r="B80" s="20" t="s">
        <v>70</v>
      </c>
      <c r="C80" s="93">
        <f>C59/C35</f>
        <v>7.3883161512027493E-2</v>
      </c>
      <c r="D80" s="93">
        <f t="shared" ref="D80:E80" si="37">D59/D35</f>
        <v>5.6887219706174746E-2</v>
      </c>
      <c r="E80" s="93">
        <f t="shared" si="37"/>
        <v>6.161817457154245E-2</v>
      </c>
    </row>
    <row r="81" spans="1:11" ht="16.2" customHeight="1">
      <c r="A81" s="92"/>
      <c r="B81" s="20" t="s">
        <v>69</v>
      </c>
      <c r="C81" s="93">
        <f>D66/E66</f>
        <v>0.75792323618410573</v>
      </c>
      <c r="D81" s="93"/>
      <c r="E81" s="93"/>
    </row>
    <row r="82" spans="1:11" ht="16.2" customHeight="1">
      <c r="A82" s="92"/>
      <c r="B82" s="20" t="s">
        <v>89</v>
      </c>
      <c r="C82" s="95">
        <f>C20/C35</f>
        <v>0</v>
      </c>
      <c r="D82" s="95">
        <f t="shared" ref="D82:E82" si="38">D20/D35</f>
        <v>0</v>
      </c>
      <c r="E82" s="95">
        <f t="shared" si="38"/>
        <v>0</v>
      </c>
    </row>
    <row r="83" spans="1:11" ht="16.2" customHeight="1">
      <c r="A83" s="92"/>
      <c r="B83" s="20" t="s">
        <v>95</v>
      </c>
      <c r="C83" s="95">
        <f>(C43+C50+C57+C59+C60)/(C6+C33)</f>
        <v>0.57079414838035525</v>
      </c>
      <c r="D83" s="95">
        <f t="shared" ref="D83:E83" si="39">(D43+D50+D57+D59+D60)/(D6+D33)</f>
        <v>0.45663399725998527</v>
      </c>
      <c r="E83" s="95">
        <f t="shared" si="39"/>
        <v>0.48944957573026959</v>
      </c>
    </row>
    <row r="84" spans="1:11" ht="82.2" customHeight="1">
      <c r="A84" s="328" t="s">
        <v>57</v>
      </c>
      <c r="B84" s="329"/>
      <c r="C84" s="329"/>
      <c r="D84" s="329"/>
      <c r="E84" s="329"/>
    </row>
    <row r="85" spans="1:11">
      <c r="A85" s="96"/>
    </row>
    <row r="86" spans="1:11" s="98" customFormat="1" ht="19.5" customHeight="1">
      <c r="A86" s="97" t="s">
        <v>62</v>
      </c>
      <c r="B86" s="21"/>
      <c r="F86" s="2"/>
      <c r="G86" s="31"/>
      <c r="H86" s="31"/>
      <c r="I86" s="31"/>
      <c r="J86" s="5"/>
      <c r="K86" s="5"/>
    </row>
    <row r="87" spans="1:11" s="98" customFormat="1" ht="19.5" customHeight="1">
      <c r="A87" s="97"/>
      <c r="B87" s="21"/>
      <c r="F87" s="2"/>
      <c r="G87" s="31"/>
      <c r="H87" s="31"/>
      <c r="I87" s="31"/>
      <c r="J87" s="5"/>
      <c r="K87" s="5"/>
    </row>
    <row r="88" spans="1:11" s="98" customFormat="1" ht="19.5" customHeight="1">
      <c r="A88" s="97"/>
      <c r="B88" s="21"/>
      <c r="F88" s="2"/>
      <c r="G88" s="31"/>
      <c r="H88" s="31"/>
      <c r="I88" s="31"/>
      <c r="J88" s="5"/>
      <c r="K88" s="5"/>
    </row>
    <row r="89" spans="1:11" s="98" customFormat="1" ht="19.5" customHeight="1">
      <c r="A89" s="97"/>
      <c r="B89" s="21"/>
      <c r="F89" s="2"/>
      <c r="G89" s="31"/>
      <c r="H89" s="31"/>
      <c r="I89" s="31"/>
      <c r="J89" s="5"/>
      <c r="K89" s="5"/>
    </row>
    <row r="90" spans="1:11" s="98" customFormat="1" ht="19.5" customHeight="1">
      <c r="A90" s="97"/>
      <c r="B90" s="21"/>
      <c r="F90" s="2"/>
      <c r="G90" s="31"/>
      <c r="H90" s="31"/>
      <c r="I90" s="31"/>
      <c r="J90" s="5"/>
      <c r="K90" s="5"/>
    </row>
    <row r="91" spans="1:11" s="98" customFormat="1" ht="19.5" customHeight="1">
      <c r="A91" s="97"/>
      <c r="B91" s="21"/>
      <c r="F91" s="2"/>
      <c r="G91" s="31"/>
      <c r="H91" s="31"/>
      <c r="I91" s="31"/>
      <c r="J91" s="5"/>
      <c r="K91" s="5"/>
    </row>
    <row r="92" spans="1:11" s="98" customFormat="1" ht="19.5" customHeight="1">
      <c r="A92" s="97"/>
      <c r="B92" s="21"/>
      <c r="F92" s="2"/>
      <c r="G92" s="31"/>
      <c r="H92" s="31"/>
      <c r="I92" s="31"/>
      <c r="J92" s="5"/>
      <c r="K92" s="5"/>
    </row>
    <row r="93" spans="1:11" s="98" customFormat="1" ht="19.5" customHeight="1">
      <c r="A93" s="97"/>
      <c r="B93" s="1" t="s">
        <v>65</v>
      </c>
      <c r="C93" s="98">
        <f>(C74-C68)/C74</f>
        <v>0.62691652470187398</v>
      </c>
      <c r="D93" s="1" t="s">
        <v>66</v>
      </c>
      <c r="E93" s="98">
        <f>(D74-D68)/D74</f>
        <v>0.49230426053981707</v>
      </c>
      <c r="F93" s="2"/>
      <c r="G93" s="31"/>
      <c r="H93" s="31"/>
      <c r="I93" s="31"/>
      <c r="J93" s="5"/>
      <c r="K93" s="5"/>
    </row>
    <row r="94" spans="1:11" ht="68.25" customHeight="1">
      <c r="A94" s="330" t="s">
        <v>52</v>
      </c>
      <c r="B94" s="330"/>
      <c r="C94" s="330"/>
      <c r="D94" s="330"/>
      <c r="E94" s="330"/>
    </row>
    <row r="95" spans="1:11" ht="25.5" customHeight="1"/>
    <row r="96" spans="1:11" ht="18.75" customHeight="1">
      <c r="A96" s="99" t="s">
        <v>53</v>
      </c>
    </row>
  </sheetData>
  <mergeCells count="3">
    <mergeCell ref="A77:B77"/>
    <mergeCell ref="A84:E84"/>
    <mergeCell ref="A94:E94"/>
  </mergeCells>
  <pageMargins left="0.27" right="0.25" top="0.3" bottom="0.22" header="0.25" footer="0.18"/>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2006-1</vt:lpstr>
      <vt:lpstr>2007-1</vt:lpstr>
      <vt:lpstr>2008-1</vt:lpstr>
      <vt:lpstr>2009-1</vt:lpstr>
      <vt:lpstr>2010-1</vt:lpstr>
      <vt:lpstr>2011-1</vt:lpstr>
      <vt:lpstr>2012-1</vt:lpstr>
      <vt:lpstr>2013-1</vt:lpstr>
      <vt:lpstr>2006-2</vt:lpstr>
      <vt:lpstr>2007-2</vt:lpstr>
      <vt:lpstr>2008-2</vt:lpstr>
      <vt:lpstr>2009-2</vt:lpstr>
      <vt:lpstr>2010-2</vt:lpstr>
      <vt:lpstr>2011-2</vt:lpstr>
      <vt:lpstr>2012-2</vt:lpstr>
      <vt:lpstr>2013-2</vt:lpstr>
      <vt:lpstr>2006-3</vt:lpstr>
      <vt:lpstr>2007-3</vt:lpstr>
      <vt:lpstr>2008-3</vt:lpstr>
      <vt:lpstr>2009-3</vt:lpstr>
      <vt:lpstr>2010-3</vt:lpstr>
      <vt:lpstr>2011-3</vt:lpstr>
      <vt:lpstr>2012-3</vt:lpstr>
      <vt:lpstr>2013-3</vt:lpstr>
      <vt:lpstr>all</vt:lpstr>
      <vt:lpstr>Notes</vt:lpstr>
      <vt:lpstr>monthly</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2013-05-24T02:06:22Z</dcterms:modified>
</cp:coreProperties>
</file>