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Reader\"/>
    </mc:Choice>
  </mc:AlternateContent>
  <bookViews>
    <workbookView xWindow="120" yWindow="48" windowWidth="15180" windowHeight="8580" activeTab="7"/>
  </bookViews>
  <sheets>
    <sheet name="2007" sheetId="8" r:id="rId1"/>
    <sheet name="2008" sheetId="7" r:id="rId2"/>
    <sheet name="2009" sheetId="6" r:id="rId3"/>
    <sheet name="2010" sheetId="1" r:id="rId4"/>
    <sheet name="2011" sheetId="4" r:id="rId5"/>
    <sheet name="template" sheetId="3" r:id="rId6"/>
    <sheet name="sn" sheetId="5" r:id="rId7"/>
    <sheet name="all" sheetId="9" r:id="rId8"/>
  </sheets>
  <calcPr calcId="152511"/>
</workbook>
</file>

<file path=xl/calcChain.xml><?xml version="1.0" encoding="utf-8"?>
<calcChain xmlns="http://schemas.openxmlformats.org/spreadsheetml/2006/main">
  <c r="H66" i="7" l="1"/>
  <c r="G66" i="7"/>
  <c r="F66" i="7"/>
  <c r="H57" i="7"/>
  <c r="G57" i="7"/>
  <c r="F57" i="7"/>
  <c r="H50" i="7"/>
  <c r="G50" i="7"/>
  <c r="F50" i="7"/>
  <c r="H31" i="7"/>
  <c r="G31" i="7"/>
  <c r="F31" i="7"/>
  <c r="H30" i="7"/>
  <c r="G30" i="7"/>
  <c r="F30" i="7"/>
  <c r="H29" i="7"/>
  <c r="G29" i="7"/>
  <c r="F29" i="7"/>
  <c r="H28" i="7"/>
  <c r="G28" i="7"/>
  <c r="F28" i="7"/>
  <c r="H25" i="7"/>
  <c r="G25" i="7"/>
  <c r="F25" i="7"/>
  <c r="H24" i="7"/>
  <c r="G24" i="7"/>
  <c r="F24" i="7"/>
  <c r="H23" i="7"/>
  <c r="G23" i="7"/>
  <c r="F23" i="7"/>
  <c r="H22" i="7"/>
  <c r="G22" i="7"/>
  <c r="F22" i="7"/>
  <c r="H19" i="7"/>
  <c r="G19" i="7"/>
  <c r="F19" i="7"/>
  <c r="H18" i="7"/>
  <c r="G18" i="7"/>
  <c r="F18" i="7"/>
  <c r="H17" i="7"/>
  <c r="G17" i="7"/>
  <c r="F17" i="7"/>
  <c r="H16" i="7"/>
  <c r="G16" i="7"/>
  <c r="F16" i="7"/>
  <c r="H13" i="7"/>
  <c r="G13" i="7"/>
  <c r="F13" i="7"/>
  <c r="H12" i="7"/>
  <c r="G12" i="7"/>
  <c r="F12" i="7"/>
  <c r="H11" i="7"/>
  <c r="G11" i="7"/>
  <c r="F11" i="7"/>
  <c r="H10" i="7"/>
  <c r="G10" i="7"/>
  <c r="F10" i="7"/>
  <c r="H66" i="6"/>
  <c r="G66" i="6"/>
  <c r="F66" i="6"/>
  <c r="H57" i="6"/>
  <c r="G57" i="6"/>
  <c r="F57" i="6"/>
  <c r="H50" i="6"/>
  <c r="G50" i="6"/>
  <c r="F50" i="6"/>
  <c r="H31" i="6"/>
  <c r="G31" i="6"/>
  <c r="F31" i="6"/>
  <c r="H30" i="6"/>
  <c r="G30" i="6"/>
  <c r="F30" i="6"/>
  <c r="H29" i="6"/>
  <c r="G29" i="6"/>
  <c r="F29" i="6"/>
  <c r="H28" i="6"/>
  <c r="G28" i="6"/>
  <c r="F28" i="6"/>
  <c r="H25" i="6"/>
  <c r="G25" i="6"/>
  <c r="F25" i="6"/>
  <c r="H24" i="6"/>
  <c r="G24" i="6"/>
  <c r="F24" i="6"/>
  <c r="H23" i="6"/>
  <c r="G23" i="6"/>
  <c r="F23" i="6"/>
  <c r="H22" i="6"/>
  <c r="G22" i="6"/>
  <c r="F22" i="6"/>
  <c r="H19" i="6"/>
  <c r="G19" i="6"/>
  <c r="F19" i="6"/>
  <c r="H18" i="6"/>
  <c r="G18" i="6"/>
  <c r="F18" i="6"/>
  <c r="H17" i="6"/>
  <c r="G17" i="6"/>
  <c r="F17" i="6"/>
  <c r="H16" i="6"/>
  <c r="G16" i="6"/>
  <c r="F16" i="6"/>
  <c r="H13" i="6"/>
  <c r="G13" i="6"/>
  <c r="F13" i="6"/>
  <c r="H12" i="6"/>
  <c r="G12" i="6"/>
  <c r="F12" i="6"/>
  <c r="H11" i="6"/>
  <c r="G11" i="6"/>
  <c r="F11" i="6"/>
  <c r="H10" i="6"/>
  <c r="G10" i="6"/>
  <c r="F10" i="6"/>
  <c r="H66" i="1"/>
  <c r="G66" i="1"/>
  <c r="F66" i="1"/>
  <c r="H57" i="1"/>
  <c r="G57" i="1"/>
  <c r="F57" i="1"/>
  <c r="H50" i="1"/>
  <c r="G50" i="1"/>
  <c r="F50" i="1"/>
  <c r="H31" i="1"/>
  <c r="G31" i="1"/>
  <c r="F31" i="1"/>
  <c r="H30" i="1"/>
  <c r="G30" i="1"/>
  <c r="F30" i="1"/>
  <c r="H29" i="1"/>
  <c r="G29" i="1"/>
  <c r="F29" i="1"/>
  <c r="H28" i="1"/>
  <c r="G28" i="1"/>
  <c r="F28" i="1"/>
  <c r="H25" i="1"/>
  <c r="G25" i="1"/>
  <c r="F25" i="1"/>
  <c r="H24" i="1"/>
  <c r="G24" i="1"/>
  <c r="F24" i="1"/>
  <c r="H23" i="1"/>
  <c r="G23" i="1"/>
  <c r="F23" i="1"/>
  <c r="H22" i="1"/>
  <c r="G22" i="1"/>
  <c r="F22" i="1"/>
  <c r="H19" i="1"/>
  <c r="G19" i="1"/>
  <c r="F19" i="1"/>
  <c r="H18" i="1"/>
  <c r="G18" i="1"/>
  <c r="F18" i="1"/>
  <c r="H17" i="1"/>
  <c r="G17" i="1"/>
  <c r="F17" i="1"/>
  <c r="H16" i="1"/>
  <c r="G16" i="1"/>
  <c r="F16" i="1"/>
  <c r="H13" i="1"/>
  <c r="G13" i="1"/>
  <c r="F13" i="1"/>
  <c r="H12" i="1"/>
  <c r="G12" i="1"/>
  <c r="F12" i="1"/>
  <c r="H11" i="1"/>
  <c r="G11" i="1"/>
  <c r="F11" i="1"/>
  <c r="H10" i="1"/>
  <c r="G10" i="1"/>
  <c r="F10" i="1"/>
  <c r="K11" i="9" l="1"/>
  <c r="K10" i="9"/>
  <c r="K5" i="9"/>
  <c r="K4" i="9"/>
  <c r="G8" i="9"/>
  <c r="H8" i="9"/>
  <c r="I8" i="9"/>
  <c r="J8" i="9"/>
  <c r="D10" i="9"/>
  <c r="E10" i="9"/>
  <c r="F10" i="9"/>
  <c r="D11" i="9"/>
  <c r="E11" i="9"/>
  <c r="F11" i="9"/>
  <c r="C11" i="9"/>
  <c r="C10" i="9"/>
  <c r="F4" i="9"/>
  <c r="C8" i="9"/>
  <c r="D5" i="9" s="1"/>
  <c r="D8" i="9"/>
  <c r="E5" i="9" s="1"/>
  <c r="D4" i="9"/>
  <c r="E4" i="9"/>
  <c r="E8" i="9" s="1"/>
  <c r="C5" i="9"/>
  <c r="C4" i="9"/>
  <c r="B8" i="9"/>
  <c r="D32" i="9"/>
  <c r="F19" i="9"/>
  <c r="F20" i="9"/>
  <c r="K19" i="9"/>
  <c r="K20" i="9"/>
  <c r="K52" i="5"/>
  <c r="K53" i="5"/>
  <c r="L53" i="5"/>
  <c r="K50" i="5"/>
  <c r="L50" i="5"/>
  <c r="K51" i="5"/>
  <c r="L51" i="5"/>
  <c r="L52" i="5"/>
  <c r="K27" i="5"/>
  <c r="B16" i="9"/>
  <c r="B19" i="9" s="1"/>
  <c r="G16" i="9"/>
  <c r="G19" i="9" s="1"/>
  <c r="B17" i="9"/>
  <c r="B20" i="9" s="1"/>
  <c r="G17" i="9"/>
  <c r="G20" i="9" s="1"/>
  <c r="C20" i="9"/>
  <c r="D20" i="9"/>
  <c r="E20" i="9"/>
  <c r="E19" i="9"/>
  <c r="D19" i="9"/>
  <c r="C19" i="9"/>
  <c r="D69" i="5"/>
  <c r="K48" i="5"/>
  <c r="K47" i="5"/>
  <c r="C63" i="5"/>
  <c r="A62" i="5"/>
  <c r="F18" i="9"/>
  <c r="F21" i="9" s="1"/>
  <c r="G18" i="9"/>
  <c r="G21" i="9" s="1"/>
  <c r="H18" i="9"/>
  <c r="H21" i="9" s="1"/>
  <c r="D18" i="9"/>
  <c r="D21" i="9" s="1"/>
  <c r="E18" i="9"/>
  <c r="E21" i="9" s="1"/>
  <c r="L48" i="5"/>
  <c r="K49" i="5"/>
  <c r="L49" i="5"/>
  <c r="L47" i="5"/>
  <c r="J46" i="5"/>
  <c r="I46" i="5"/>
  <c r="J32" i="5"/>
  <c r="L36" i="5" s="1"/>
  <c r="I21" i="5"/>
  <c r="K23" i="5" s="1"/>
  <c r="I32" i="5"/>
  <c r="K34" i="5" s="1"/>
  <c r="J21" i="5"/>
  <c r="L24" i="5" s="1"/>
  <c r="B13" i="5"/>
  <c r="B12" i="5"/>
  <c r="F8" i="9" l="1"/>
  <c r="F5" i="9"/>
  <c r="I59" i="5"/>
  <c r="J56" i="5"/>
  <c r="K24" i="5"/>
  <c r="K37" i="5"/>
  <c r="I58" i="5" s="1"/>
  <c r="L37" i="5"/>
  <c r="K38" i="5"/>
  <c r="L27" i="5"/>
  <c r="L38" i="5"/>
  <c r="J59" i="5" s="1"/>
  <c r="I55" i="5"/>
  <c r="L33" i="5"/>
  <c r="K26" i="5"/>
  <c r="L26" i="5"/>
  <c r="L22" i="5"/>
  <c r="K22" i="5"/>
  <c r="L34" i="5"/>
  <c r="D63" i="5"/>
  <c r="L23" i="5"/>
  <c r="K35" i="5"/>
  <c r="I56" i="5" s="1"/>
  <c r="L35" i="5"/>
  <c r="L25" i="5"/>
  <c r="J57" i="5" s="1"/>
  <c r="K33" i="5"/>
  <c r="K25" i="5"/>
  <c r="K36" i="5"/>
  <c r="I57" i="5" s="1"/>
  <c r="B14" i="5"/>
  <c r="C15" i="5" s="1"/>
  <c r="J18" i="9"/>
  <c r="I18" i="9"/>
  <c r="I21" i="9" s="1"/>
  <c r="E76" i="4"/>
  <c r="E72" i="4"/>
  <c r="E67" i="4"/>
  <c r="D66" i="4"/>
  <c r="C66" i="4"/>
  <c r="C68" i="4" s="1"/>
  <c r="E65" i="4"/>
  <c r="E64" i="4"/>
  <c r="E63" i="4"/>
  <c r="E62" i="4"/>
  <c r="E60" i="4"/>
  <c r="E59" i="4"/>
  <c r="D57" i="4"/>
  <c r="E57" i="4" s="1"/>
  <c r="C57" i="4"/>
  <c r="E56" i="4"/>
  <c r="E55" i="4"/>
  <c r="E54" i="4"/>
  <c r="E53" i="4"/>
  <c r="D50" i="4"/>
  <c r="C50" i="4"/>
  <c r="E49" i="4"/>
  <c r="E48" i="4"/>
  <c r="E47" i="4"/>
  <c r="E46" i="4"/>
  <c r="D43" i="4"/>
  <c r="C43" i="4"/>
  <c r="E42" i="4"/>
  <c r="E41" i="4"/>
  <c r="E40" i="4"/>
  <c r="E39" i="4"/>
  <c r="E34" i="4"/>
  <c r="D32" i="4"/>
  <c r="E32" i="4" s="1"/>
  <c r="C32" i="4"/>
  <c r="E31" i="4"/>
  <c r="E30" i="4"/>
  <c r="E29" i="4"/>
  <c r="E28" i="4"/>
  <c r="D26" i="4"/>
  <c r="C26" i="4"/>
  <c r="E25" i="4"/>
  <c r="E24" i="4"/>
  <c r="E23" i="4"/>
  <c r="E22" i="4"/>
  <c r="D20" i="4"/>
  <c r="C20" i="4"/>
  <c r="E20" i="4" s="1"/>
  <c r="E19" i="4"/>
  <c r="E18" i="4"/>
  <c r="E17" i="4"/>
  <c r="E16" i="4"/>
  <c r="D14" i="4"/>
  <c r="C14" i="4"/>
  <c r="E13" i="4"/>
  <c r="E12" i="4"/>
  <c r="E11" i="4"/>
  <c r="E10" i="4"/>
  <c r="E6" i="4"/>
  <c r="E76" i="1"/>
  <c r="E72" i="1"/>
  <c r="E67" i="1"/>
  <c r="D66" i="1"/>
  <c r="J5" i="9" s="1"/>
  <c r="C66" i="1"/>
  <c r="E65" i="1"/>
  <c r="E64" i="1"/>
  <c r="E63" i="1"/>
  <c r="E62" i="1"/>
  <c r="E60" i="1"/>
  <c r="E59" i="1"/>
  <c r="D57" i="1"/>
  <c r="E57" i="1" s="1"/>
  <c r="C57" i="1"/>
  <c r="E56" i="1"/>
  <c r="E55" i="1"/>
  <c r="E54" i="1"/>
  <c r="E53" i="1"/>
  <c r="D50" i="1"/>
  <c r="C50" i="1"/>
  <c r="E49" i="1"/>
  <c r="E48" i="1"/>
  <c r="E47" i="1"/>
  <c r="E46" i="1"/>
  <c r="D43" i="1"/>
  <c r="E43" i="1" s="1"/>
  <c r="C43" i="1"/>
  <c r="E42" i="1"/>
  <c r="E41" i="1"/>
  <c r="E40" i="1"/>
  <c r="E39" i="1"/>
  <c r="E34" i="1"/>
  <c r="D32" i="1"/>
  <c r="C32" i="1"/>
  <c r="E31" i="1"/>
  <c r="E30" i="1"/>
  <c r="E29" i="1"/>
  <c r="E28" i="1"/>
  <c r="D26" i="1"/>
  <c r="C26" i="1"/>
  <c r="E25" i="1"/>
  <c r="E24" i="1"/>
  <c r="E23" i="1"/>
  <c r="E22" i="1"/>
  <c r="D20" i="1"/>
  <c r="C20" i="1"/>
  <c r="E19" i="1"/>
  <c r="E18" i="1"/>
  <c r="E17" i="1"/>
  <c r="E16" i="1"/>
  <c r="D14" i="1"/>
  <c r="C14" i="1"/>
  <c r="E13" i="1"/>
  <c r="E12" i="1"/>
  <c r="E11" i="1"/>
  <c r="E10" i="1"/>
  <c r="E6" i="1"/>
  <c r="E76" i="6"/>
  <c r="E72" i="6"/>
  <c r="E67" i="6"/>
  <c r="D66" i="6"/>
  <c r="C66" i="6"/>
  <c r="C68" i="6" s="1"/>
  <c r="E65" i="6"/>
  <c r="E64" i="6"/>
  <c r="E63" i="6"/>
  <c r="E62" i="6"/>
  <c r="E60" i="6"/>
  <c r="E59" i="6"/>
  <c r="D57" i="6"/>
  <c r="C57" i="6"/>
  <c r="E56" i="6"/>
  <c r="E55" i="6"/>
  <c r="E54" i="6"/>
  <c r="E53" i="6"/>
  <c r="D50" i="6"/>
  <c r="C50" i="6"/>
  <c r="E49" i="6"/>
  <c r="E48" i="6"/>
  <c r="E47" i="6"/>
  <c r="E46" i="6"/>
  <c r="D43" i="6"/>
  <c r="C43" i="6"/>
  <c r="E42" i="6"/>
  <c r="E41" i="6"/>
  <c r="E40" i="6"/>
  <c r="E39" i="6"/>
  <c r="E34" i="6"/>
  <c r="D32" i="6"/>
  <c r="E32" i="6" s="1"/>
  <c r="C32" i="6"/>
  <c r="E31" i="6"/>
  <c r="E30" i="6"/>
  <c r="E29" i="6"/>
  <c r="E28" i="6"/>
  <c r="D26" i="6"/>
  <c r="C26" i="6"/>
  <c r="E25" i="6"/>
  <c r="E24" i="6"/>
  <c r="E23" i="6"/>
  <c r="E22" i="6"/>
  <c r="D20" i="6"/>
  <c r="C20" i="6"/>
  <c r="E19" i="6"/>
  <c r="E18" i="6"/>
  <c r="E17" i="6"/>
  <c r="E16" i="6"/>
  <c r="D14" i="6"/>
  <c r="E14" i="6" s="1"/>
  <c r="C14" i="6"/>
  <c r="E13" i="6"/>
  <c r="E12" i="6"/>
  <c r="E11" i="6"/>
  <c r="E10" i="6"/>
  <c r="E6" i="6"/>
  <c r="E76" i="7"/>
  <c r="E72" i="7"/>
  <c r="E67" i="7"/>
  <c r="D66" i="7"/>
  <c r="H5" i="9" s="1"/>
  <c r="C66" i="7"/>
  <c r="H11" i="9" s="1"/>
  <c r="E65" i="7"/>
  <c r="E64" i="7"/>
  <c r="E63" i="7"/>
  <c r="E62" i="7"/>
  <c r="E60" i="7"/>
  <c r="E59" i="7"/>
  <c r="D57" i="7"/>
  <c r="C57" i="7"/>
  <c r="E56" i="7"/>
  <c r="E55" i="7"/>
  <c r="E54" i="7"/>
  <c r="E53" i="7"/>
  <c r="D50" i="7"/>
  <c r="C50" i="7"/>
  <c r="E49" i="7"/>
  <c r="E48" i="7"/>
  <c r="E47" i="7"/>
  <c r="E46" i="7"/>
  <c r="E43" i="7"/>
  <c r="D43" i="7"/>
  <c r="C43" i="7"/>
  <c r="E42" i="7"/>
  <c r="E41" i="7"/>
  <c r="E40" i="7"/>
  <c r="E39" i="7"/>
  <c r="E34" i="7"/>
  <c r="D32" i="7"/>
  <c r="E32" i="7" s="1"/>
  <c r="C32" i="7"/>
  <c r="E31" i="7"/>
  <c r="E30" i="7"/>
  <c r="E29" i="7"/>
  <c r="E28" i="7"/>
  <c r="D26" i="7"/>
  <c r="C26" i="7"/>
  <c r="E25" i="7"/>
  <c r="E24" i="7"/>
  <c r="E23" i="7"/>
  <c r="E22" i="7"/>
  <c r="D20" i="7"/>
  <c r="E20" i="7" s="1"/>
  <c r="C20" i="7"/>
  <c r="E19" i="7"/>
  <c r="E18" i="7"/>
  <c r="E17" i="7"/>
  <c r="E16" i="7"/>
  <c r="D14" i="7"/>
  <c r="C14" i="7"/>
  <c r="E13" i="7"/>
  <c r="E12" i="7"/>
  <c r="E11" i="7"/>
  <c r="E10" i="7"/>
  <c r="E6" i="7"/>
  <c r="E76" i="8"/>
  <c r="E72" i="8"/>
  <c r="E67" i="8"/>
  <c r="D66" i="8"/>
  <c r="C66" i="8"/>
  <c r="C68" i="8" s="1"/>
  <c r="E65" i="8"/>
  <c r="E64" i="8"/>
  <c r="E63" i="8"/>
  <c r="E62" i="8"/>
  <c r="E60" i="8"/>
  <c r="E59" i="8"/>
  <c r="E57" i="8"/>
  <c r="D57" i="8"/>
  <c r="C57" i="8"/>
  <c r="E56" i="8"/>
  <c r="E55" i="8"/>
  <c r="E54" i="8"/>
  <c r="E53" i="8"/>
  <c r="D50" i="8"/>
  <c r="C50" i="8"/>
  <c r="E49" i="8"/>
  <c r="E48" i="8"/>
  <c r="E47" i="8"/>
  <c r="E46" i="8"/>
  <c r="D43" i="8"/>
  <c r="C43" i="8"/>
  <c r="E42" i="8"/>
  <c r="E41" i="8"/>
  <c r="E40" i="8"/>
  <c r="E39" i="8"/>
  <c r="E34" i="8"/>
  <c r="E32" i="8"/>
  <c r="D32" i="8"/>
  <c r="C32" i="8"/>
  <c r="E31" i="8"/>
  <c r="E30" i="8"/>
  <c r="E29" i="8"/>
  <c r="E28" i="8"/>
  <c r="D26" i="8"/>
  <c r="C26" i="8"/>
  <c r="E25" i="8"/>
  <c r="E24" i="8"/>
  <c r="E23" i="8"/>
  <c r="E22" i="8"/>
  <c r="D20" i="8"/>
  <c r="C20" i="8"/>
  <c r="E19" i="8"/>
  <c r="E18" i="8"/>
  <c r="E17" i="8"/>
  <c r="E16" i="8"/>
  <c r="D14" i="8"/>
  <c r="D33" i="8" s="1"/>
  <c r="C14" i="8"/>
  <c r="E13" i="8"/>
  <c r="E12" i="8"/>
  <c r="E11" i="8"/>
  <c r="E10" i="8"/>
  <c r="E6" i="8"/>
  <c r="I11" i="9"/>
  <c r="E76" i="3"/>
  <c r="E72" i="3"/>
  <c r="E67" i="3"/>
  <c r="D66" i="3"/>
  <c r="C66" i="3"/>
  <c r="E65" i="3"/>
  <c r="E64" i="3"/>
  <c r="E63" i="3"/>
  <c r="E62" i="3"/>
  <c r="E60" i="3"/>
  <c r="E59" i="3"/>
  <c r="D57" i="3"/>
  <c r="C57" i="3"/>
  <c r="E56" i="3"/>
  <c r="E55" i="3"/>
  <c r="E54" i="3"/>
  <c r="E53" i="3"/>
  <c r="D50" i="3"/>
  <c r="C50" i="3"/>
  <c r="E49" i="3"/>
  <c r="E48" i="3"/>
  <c r="E47" i="3"/>
  <c r="E46" i="3"/>
  <c r="D43" i="3"/>
  <c r="C43" i="3"/>
  <c r="E42" i="3"/>
  <c r="E41" i="3"/>
  <c r="E40" i="3"/>
  <c r="E39" i="3"/>
  <c r="E34" i="3"/>
  <c r="D32" i="3"/>
  <c r="E32" i="3" s="1"/>
  <c r="C32" i="3"/>
  <c r="E31" i="3"/>
  <c r="E30" i="3"/>
  <c r="E29" i="3"/>
  <c r="E28" i="3"/>
  <c r="D26" i="3"/>
  <c r="C26" i="3"/>
  <c r="E25" i="3"/>
  <c r="E24" i="3"/>
  <c r="E23" i="3"/>
  <c r="E22" i="3"/>
  <c r="D20" i="3"/>
  <c r="E20" i="3" s="1"/>
  <c r="C20" i="3"/>
  <c r="E19" i="3"/>
  <c r="E18" i="3"/>
  <c r="E17" i="3"/>
  <c r="E16" i="3"/>
  <c r="D14" i="3"/>
  <c r="C14" i="3"/>
  <c r="E13" i="3"/>
  <c r="E12" i="3"/>
  <c r="E11" i="3"/>
  <c r="E10" i="3"/>
  <c r="E6" i="3"/>
  <c r="E14" i="8" l="1"/>
  <c r="E26" i="8"/>
  <c r="E50" i="8"/>
  <c r="C33" i="6"/>
  <c r="C79" i="6" s="1"/>
  <c r="E20" i="6"/>
  <c r="E57" i="6"/>
  <c r="E20" i="1"/>
  <c r="E32" i="1"/>
  <c r="C33" i="4"/>
  <c r="E14" i="3"/>
  <c r="E26" i="7"/>
  <c r="E50" i="7"/>
  <c r="E50" i="1"/>
  <c r="D33" i="4"/>
  <c r="D79" i="4" s="1"/>
  <c r="E43" i="3"/>
  <c r="C33" i="8"/>
  <c r="C77" i="8" s="1"/>
  <c r="E20" i="8"/>
  <c r="E43" i="8"/>
  <c r="E26" i="6"/>
  <c r="E50" i="6"/>
  <c r="E14" i="4"/>
  <c r="E26" i="4"/>
  <c r="E50" i="4"/>
  <c r="I54" i="5"/>
  <c r="J58" i="5"/>
  <c r="J54" i="5"/>
  <c r="J55" i="5"/>
  <c r="E26" i="1"/>
  <c r="C33" i="1"/>
  <c r="C79" i="1" s="1"/>
  <c r="D33" i="1"/>
  <c r="D35" i="1" s="1"/>
  <c r="E14" i="1"/>
  <c r="C70" i="6"/>
  <c r="C74" i="6" s="1"/>
  <c r="C92" i="6" s="1"/>
  <c r="D33" i="6"/>
  <c r="I4" i="9" s="1"/>
  <c r="E57" i="7"/>
  <c r="C33" i="7"/>
  <c r="C35" i="7" s="1"/>
  <c r="C80" i="7" s="1"/>
  <c r="D33" i="7"/>
  <c r="D79" i="7" s="1"/>
  <c r="E14" i="7"/>
  <c r="C70" i="4"/>
  <c r="C74" i="4" s="1"/>
  <c r="C92" i="4" s="1"/>
  <c r="C35" i="4"/>
  <c r="C80" i="4" s="1"/>
  <c r="C79" i="4"/>
  <c r="D35" i="4"/>
  <c r="E33" i="4"/>
  <c r="D68" i="4"/>
  <c r="E43" i="4"/>
  <c r="C81" i="4"/>
  <c r="E66" i="4"/>
  <c r="C68" i="1"/>
  <c r="D70" i="1"/>
  <c r="J11" i="9"/>
  <c r="J17" i="9" s="1"/>
  <c r="J20" i="9" s="1"/>
  <c r="D68" i="1"/>
  <c r="E66" i="1"/>
  <c r="I10" i="9"/>
  <c r="D79" i="6"/>
  <c r="E43" i="6"/>
  <c r="D68" i="6"/>
  <c r="D70" i="6" s="1"/>
  <c r="I5" i="9"/>
  <c r="I17" i="9" s="1"/>
  <c r="I20" i="9" s="1"/>
  <c r="E66" i="6"/>
  <c r="C68" i="7"/>
  <c r="D68" i="7"/>
  <c r="D70" i="7" s="1"/>
  <c r="E66" i="7"/>
  <c r="C35" i="8"/>
  <c r="C80" i="8" s="1"/>
  <c r="C70" i="8"/>
  <c r="C74" i="8" s="1"/>
  <c r="C92" i="8" s="1"/>
  <c r="D35" i="8"/>
  <c r="D79" i="8"/>
  <c r="D68" i="8"/>
  <c r="E66" i="8"/>
  <c r="C81" i="8" s="1"/>
  <c r="H17" i="9"/>
  <c r="H20" i="9" s="1"/>
  <c r="E26" i="3"/>
  <c r="E50" i="3"/>
  <c r="C33" i="3"/>
  <c r="C79" i="3" s="1"/>
  <c r="D33" i="3"/>
  <c r="C35" i="3"/>
  <c r="C80" i="3" s="1"/>
  <c r="C68" i="3"/>
  <c r="C70" i="3" s="1"/>
  <c r="C74" i="3" s="1"/>
  <c r="C92" i="3" s="1"/>
  <c r="E57" i="3"/>
  <c r="D68" i="3"/>
  <c r="D70" i="3" s="1"/>
  <c r="E66" i="3"/>
  <c r="C78" i="8" l="1"/>
  <c r="C35" i="6"/>
  <c r="C80" i="6" s="1"/>
  <c r="C79" i="8"/>
  <c r="C77" i="6"/>
  <c r="C78" i="4"/>
  <c r="E33" i="8"/>
  <c r="E79" i="4"/>
  <c r="C77" i="4"/>
  <c r="C35" i="1"/>
  <c r="C80" i="1" s="1"/>
  <c r="E33" i="1"/>
  <c r="E79" i="1" s="1"/>
  <c r="J4" i="9"/>
  <c r="J10" i="9"/>
  <c r="D79" i="1"/>
  <c r="C78" i="6"/>
  <c r="E33" i="6"/>
  <c r="E79" i="6" s="1"/>
  <c r="D35" i="6"/>
  <c r="E35" i="6" s="1"/>
  <c r="E80" i="6" s="1"/>
  <c r="C79" i="7"/>
  <c r="D35" i="7"/>
  <c r="D78" i="7" s="1"/>
  <c r="E33" i="7"/>
  <c r="E79" i="7" s="1"/>
  <c r="H10" i="9"/>
  <c r="C78" i="7"/>
  <c r="E68" i="4"/>
  <c r="D78" i="4"/>
  <c r="E35" i="4"/>
  <c r="E80" i="4" s="1"/>
  <c r="D80" i="4"/>
  <c r="D70" i="4"/>
  <c r="D74" i="1"/>
  <c r="E68" i="1"/>
  <c r="D78" i="1"/>
  <c r="D80" i="1"/>
  <c r="C70" i="1"/>
  <c r="C74" i="1" s="1"/>
  <c r="C81" i="1"/>
  <c r="D74" i="6"/>
  <c r="E70" i="6"/>
  <c r="I16" i="9"/>
  <c r="I19" i="9" s="1"/>
  <c r="E68" i="6"/>
  <c r="C81" i="6"/>
  <c r="C81" i="7"/>
  <c r="E68" i="7"/>
  <c r="D74" i="7"/>
  <c r="C70" i="7"/>
  <c r="C74" i="7" s="1"/>
  <c r="E68" i="8"/>
  <c r="D78" i="8"/>
  <c r="D80" i="8"/>
  <c r="E35" i="8"/>
  <c r="E80" i="8" s="1"/>
  <c r="E79" i="8"/>
  <c r="D70" i="8"/>
  <c r="H4" i="9"/>
  <c r="E33" i="3"/>
  <c r="E79" i="3" s="1"/>
  <c r="C77" i="3"/>
  <c r="D79" i="3"/>
  <c r="D35" i="3"/>
  <c r="D78" i="3" s="1"/>
  <c r="E68" i="3"/>
  <c r="C81" i="3"/>
  <c r="E70" i="3"/>
  <c r="D74" i="3"/>
  <c r="C78" i="3"/>
  <c r="E78" i="4" l="1"/>
  <c r="E70" i="7"/>
  <c r="J16" i="9"/>
  <c r="J19" i="9" s="1"/>
  <c r="J22" i="9" s="1"/>
  <c r="E70" i="1"/>
  <c r="E35" i="1"/>
  <c r="E80" i="1" s="1"/>
  <c r="C78" i="1"/>
  <c r="D80" i="6"/>
  <c r="D78" i="6"/>
  <c r="E35" i="7"/>
  <c r="E80" i="7" s="1"/>
  <c r="D80" i="7"/>
  <c r="H16" i="9"/>
  <c r="H19" i="9" s="1"/>
  <c r="I22" i="9" s="1"/>
  <c r="D74" i="4"/>
  <c r="E70" i="4"/>
  <c r="E92" i="1"/>
  <c r="E74" i="1"/>
  <c r="E77" i="1" s="1"/>
  <c r="D77" i="1"/>
  <c r="C92" i="1"/>
  <c r="C77" i="1"/>
  <c r="E92" i="6"/>
  <c r="E74" i="6"/>
  <c r="E77" i="6" s="1"/>
  <c r="D77" i="6"/>
  <c r="E78" i="6"/>
  <c r="C92" i="7"/>
  <c r="C77" i="7"/>
  <c r="E78" i="7"/>
  <c r="E92" i="7"/>
  <c r="E74" i="7"/>
  <c r="E77" i="7" s="1"/>
  <c r="D77" i="7"/>
  <c r="D74" i="8"/>
  <c r="E70" i="8"/>
  <c r="E78" i="8"/>
  <c r="E35" i="3"/>
  <c r="E80" i="3" s="1"/>
  <c r="D80" i="3"/>
  <c r="E92" i="3"/>
  <c r="E74" i="3"/>
  <c r="E77" i="3" s="1"/>
  <c r="D77" i="3"/>
  <c r="K22" i="9" l="1"/>
  <c r="E78" i="1"/>
  <c r="E92" i="4"/>
  <c r="E74" i="4"/>
  <c r="E77" i="4" s="1"/>
  <c r="D77" i="4"/>
  <c r="E92" i="8"/>
  <c r="E74" i="8"/>
  <c r="E77" i="8" s="1"/>
  <c r="D77" i="8"/>
  <c r="E78" i="3"/>
</calcChain>
</file>

<file path=xl/sharedStrings.xml><?xml version="1.0" encoding="utf-8"?>
<sst xmlns="http://schemas.openxmlformats.org/spreadsheetml/2006/main" count="782" uniqueCount="188">
  <si>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</si>
  <si>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</si>
  <si>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</si>
  <si>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</si>
  <si>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</si>
  <si>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</si>
  <si>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</si>
  <si>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</si>
  <si>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</si>
  <si>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</si>
  <si>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</si>
  <si>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</si>
  <si>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</si>
  <si>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</si>
  <si>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</si>
  <si>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</si>
  <si>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</si>
  <si>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</si>
  <si>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</si>
  <si>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</si>
  <si>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</si>
  <si>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</si>
  <si>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</si>
  <si>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</si>
  <si>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</si>
  <si>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</si>
  <si>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</si>
  <si>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</si>
  <si>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</si>
  <si>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</si>
  <si>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</si>
  <si>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</si>
  <si>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</si>
  <si>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</si>
  <si>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</si>
  <si>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</si>
  <si>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</si>
  <si>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</si>
  <si>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</si>
  <si>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</si>
  <si>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</si>
  <si>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</si>
  <si>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</si>
  <si>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</si>
  <si>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</si>
  <si>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</si>
  <si>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</si>
  <si>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</si>
  <si>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</si>
  <si>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</si>
  <si>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</si>
  <si>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</si>
  <si>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</si>
  <si>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</si>
  <si>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</si>
  <si>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</si>
  <si>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</si>
  <si>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</si>
  <si>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</si>
  <si>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</si>
  <si>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</si>
  <si>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</si>
  <si>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</si>
  <si>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</si>
  <si>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</si>
  <si>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</si>
  <si>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</si>
  <si>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</si>
  <si>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</si>
  <si>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</si>
  <si>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</si>
  <si>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NAME OF ORGANIZATION: Madison County Coalition Summary</t>
  </si>
  <si>
    <t>DATE OF REPORT:  (January 2010 - December 2010)</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</si>
  <si>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</si>
  <si>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</si>
  <si>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</si>
  <si>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</si>
  <si>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</si>
  <si>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</si>
  <si>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</si>
  <si>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</si>
  <si>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</si>
  <si>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</si>
  <si>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</si>
  <si>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</si>
  <si>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</si>
  <si>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</si>
  <si>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</si>
  <si>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</si>
  <si>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 xml:space="preserve">s/n  </t>
  </si>
  <si>
    <t>intake change</t>
  </si>
  <si>
    <t>The data suggests that the number of surgeries</t>
  </si>
  <si>
    <t>has increased from baseline, from 27,387 to 45,044</t>
  </si>
  <si>
    <t>baseline</t>
  </si>
  <si>
    <t>Year 5</t>
  </si>
  <si>
    <t>there were 12,027 cats and 11,315 dogs spayed, a difference of only</t>
  </si>
  <si>
    <t>712 cats and dogs. Similarly, there were 10,801 cats and 10,424 dogs neutered, a</t>
  </si>
  <si>
    <t>difference of only 377 dogs and cats.</t>
  </si>
  <si>
    <t>fd</t>
  </si>
  <si>
    <t>fc</t>
  </si>
  <si>
    <t>md</t>
  </si>
  <si>
    <t>mc</t>
  </si>
  <si>
    <t>cats</t>
  </si>
  <si>
    <t>dogs</t>
  </si>
  <si>
    <t>total</t>
  </si>
  <si>
    <t>dif</t>
  </si>
  <si>
    <t>Year 5 analysis</t>
  </si>
  <si>
    <t>NAME OF ORGANIZATION: Maricopa County Community Summary</t>
  </si>
  <si>
    <t>DATE OF REPORT:  (January 2008 - December 2008)</t>
  </si>
  <si>
    <t>DATE OF REPORT:  (January 2009 - December 2009)</t>
  </si>
  <si>
    <r>
      <rPr>
        <sz val="10"/>
        <rFont val="Arial Narrow"/>
        <family val="2"/>
      </rPr>
      <t>In the baseline and following years, the Arizona Humane Society performed the following s/n surgeries through their in-house clinic(s)</t>
    </r>
  </si>
  <si>
    <r>
      <rPr>
        <sz val="10"/>
        <rFont val="Arial Narrow"/>
        <family val="2"/>
      </rPr>
      <t>and mobile s/n unit:</t>
    </r>
  </si>
  <si>
    <r>
      <rPr>
        <sz val="10"/>
        <color rgb="FFFFFFFF"/>
        <rFont val="Arial Narrow"/>
        <family val="2"/>
      </rPr>
      <t>Time period</t>
    </r>
  </si>
  <si>
    <r>
      <rPr>
        <sz val="10"/>
        <color rgb="FFFFFFFF"/>
        <rFont val="Arial Narrow"/>
        <family val="2"/>
      </rPr>
      <t>Shelter Dogs</t>
    </r>
  </si>
  <si>
    <r>
      <rPr>
        <sz val="10"/>
        <color rgb="FFFFFFFF"/>
        <rFont val="Arial Narrow"/>
        <family val="2"/>
      </rPr>
      <t>Shelter Cats</t>
    </r>
  </si>
  <si>
    <r>
      <rPr>
        <sz val="10"/>
        <color rgb="FFFFFFFF"/>
        <rFont val="Arial Narrow"/>
        <family val="2"/>
      </rPr>
      <t>Public Dogs</t>
    </r>
  </si>
  <si>
    <r>
      <rPr>
        <sz val="10"/>
        <color rgb="FFFFFFFF"/>
        <rFont val="Arial Narrow"/>
        <family val="2"/>
      </rPr>
      <t>Public Cats</t>
    </r>
  </si>
  <si>
    <r>
      <rPr>
        <sz val="10"/>
        <color rgb="FFFFFFFF"/>
        <rFont val="Arial Narrow"/>
        <family val="2"/>
      </rPr>
      <t>Maddie’s</t>
    </r>
  </si>
  <si>
    <r>
      <rPr>
        <sz val="10"/>
        <rFont val="Arial Narrow"/>
        <family val="2"/>
      </rPr>
      <t xml:space="preserve">Baseline Year:
</t>
    </r>
    <r>
      <rPr>
        <sz val="10"/>
        <rFont val="Arial Narrow"/>
        <family val="2"/>
      </rPr>
      <t>July 2000 – June 2001</t>
    </r>
  </si>
  <si>
    <r>
      <rPr>
        <sz val="10"/>
        <rFont val="Arial Narrow"/>
        <family val="2"/>
      </rPr>
      <t>Dogs 0</t>
    </r>
  </si>
  <si>
    <r>
      <rPr>
        <sz val="10"/>
        <rFont val="Arial Narrow"/>
        <family val="2"/>
      </rPr>
      <t>Cats 0</t>
    </r>
  </si>
  <si>
    <r>
      <rPr>
        <sz val="10"/>
        <rFont val="Arial Narrow"/>
        <family val="2"/>
      </rPr>
      <t>Pits 0</t>
    </r>
  </si>
  <si>
    <r>
      <rPr>
        <sz val="10"/>
        <rFont val="Arial Narrow"/>
        <family val="2"/>
      </rPr>
      <t>Nov. 2002 – Oct. 2003</t>
    </r>
  </si>
  <si>
    <r>
      <rPr>
        <sz val="10"/>
        <rFont val="Arial Narrow"/>
        <family val="2"/>
      </rPr>
      <t>Nov. 2003 – Oct. 2004</t>
    </r>
  </si>
  <si>
    <r>
      <rPr>
        <sz val="10"/>
        <rFont val="Arial Narrow"/>
        <family val="2"/>
      </rPr>
      <t>Nov. 2004 – Oct. 2005*</t>
    </r>
  </si>
  <si>
    <r>
      <rPr>
        <sz val="10"/>
        <rFont val="Arial Narrow"/>
        <family val="2"/>
      </rPr>
      <t>Nov. 2005 – June 2006</t>
    </r>
  </si>
  <si>
    <r>
      <rPr>
        <sz val="10"/>
        <rFont val="Arial Narrow"/>
        <family val="2"/>
      </rPr>
      <t>Nov. 2006 –July 2007</t>
    </r>
  </si>
  <si>
    <r>
      <rPr>
        <sz val="10"/>
        <color rgb="FF333333"/>
        <rFont val="Arial Narrow"/>
        <family val="2"/>
      </rPr>
      <t>*AHS began participation in the Maddie’s S/N Project March 2005, allowing only eight months for Maddie’s surgeries to be performed.</t>
    </r>
  </si>
  <si>
    <r>
      <rPr>
        <sz val="10"/>
        <rFont val="Arial Narrow"/>
        <family val="2"/>
      </rPr>
      <t>In the baseline and following years, ARC performed the following s/n surgeries through their in-house clinic(s) and mobile s/n unit:</t>
    </r>
  </si>
  <si>
    <r>
      <rPr>
        <sz val="10"/>
        <rFont val="Arial Narrow"/>
        <family val="2"/>
      </rPr>
      <t>Cats</t>
    </r>
  </si>
  <si>
    <r>
      <rPr>
        <sz val="10"/>
        <rFont val="Arial Narrow"/>
        <family val="2"/>
      </rPr>
      <t>Pits</t>
    </r>
  </si>
  <si>
    <r>
      <rPr>
        <sz val="10"/>
        <rFont val="Arial Narrow"/>
        <family val="2"/>
      </rPr>
      <t>Nov. 2003 – Oct. 2004*</t>
    </r>
  </si>
  <si>
    <r>
      <rPr>
        <sz val="10"/>
        <rFont val="Arial Narrow"/>
        <family val="2"/>
      </rPr>
      <t>Nov. 2004 – Oct. 2005**</t>
    </r>
  </si>
  <si>
    <r>
      <rPr>
        <i/>
        <sz val="10"/>
        <rFont val="Arial Narrow"/>
        <family val="2"/>
      </rPr>
      <t>*  Non-profit clinic opened in September 2004.</t>
    </r>
  </si>
  <si>
    <r>
      <rPr>
        <i/>
        <sz val="10"/>
        <rFont val="Arial Narrow"/>
        <family val="2"/>
      </rPr>
      <t xml:space="preserve">** </t>
    </r>
    <r>
      <rPr>
        <sz val="10"/>
        <color rgb="FF333333"/>
        <rFont val="Arial Narrow"/>
        <family val="2"/>
      </rPr>
      <t>ARC began participation in the Maddie’s S/N Project March 2005, allowing only eight months for Maddie’s surgeries to be performed.</t>
    </r>
  </si>
  <si>
    <r>
      <rPr>
        <i/>
        <sz val="10"/>
        <rFont val="Arial Narrow"/>
        <family val="2"/>
      </rPr>
      <t>***</t>
    </r>
    <r>
      <rPr>
        <sz val="10"/>
        <rFont val="Arial Narrow"/>
        <family val="2"/>
      </rPr>
      <t>ARC left the Maddie’s S/N Project in April 2007 when their veterinarian left, ARC was recently reinstated back into the Project in August 2007.</t>
    </r>
  </si>
  <si>
    <r>
      <rPr>
        <sz val="10"/>
        <rFont val="Arial Narrow"/>
        <family val="2"/>
      </rPr>
      <t>In the baseline and following years, Altered Tails performed the following s/n surgeries through their in-house clinic(s) and mobile s/n</t>
    </r>
  </si>
  <si>
    <r>
      <rPr>
        <sz val="10"/>
        <rFont val="Arial Narrow"/>
        <family val="2"/>
      </rPr>
      <t>unit:</t>
    </r>
  </si>
  <si>
    <r>
      <rPr>
        <sz val="10"/>
        <rFont val="Arial Narrow"/>
        <family val="2"/>
      </rPr>
      <t>Nov. 2004 – Oct. 2005</t>
    </r>
  </si>
  <si>
    <t>above baseline</t>
  </si>
  <si>
    <t>In project year 6 there were 17,051 cats vs. 12,821 dogs spayed</t>
  </si>
  <si>
    <t>and 16,135 cats vs. 12,117 dogs neutered</t>
  </si>
  <si>
    <r>
      <t>The Arizona Animal Welfare League (AAWL) is requesting a $582,369</t>
    </r>
    <r>
      <rPr>
        <sz val="8"/>
        <color rgb="FF000000"/>
        <rFont val="Arial Narrow Bold"/>
      </rPr>
      <t xml:space="preserve"> </t>
    </r>
    <r>
      <rPr>
        <sz val="8"/>
        <color rgb="FF000000"/>
        <rFont val="Arial Narrow"/>
        <family val="2"/>
      </rPr>
      <t xml:space="preserve">grant from Maddie’s Fund to administer the Year Seven phase of </t>
    </r>
    <r>
      <rPr>
        <sz val="8"/>
        <color rgb="FF000000"/>
        <rFont val="Arial Narrow Bold Italic"/>
      </rPr>
      <t>Maddie’s® Spay/Neuter Project for</t>
    </r>
  </si>
  <si>
    <r>
      <t>Maricopa County</t>
    </r>
    <r>
      <rPr>
        <sz val="8"/>
        <color rgb="FF000000"/>
        <rFont val="Arial Narrow"/>
        <family val="2"/>
      </rPr>
      <t>, involving spay/neuter surgeries for dogs and cats belonging to low-income residents of the county, and Pit bulls belonging to residents regardless of income.</t>
    </r>
  </si>
  <si>
    <t>We are requesting $150,125 to perform 2,426 low income surgeries, $340,940 to perform 3,400 Pit bull surgeries, $68,000 to be used as a Pit bull S/N incentive, and $23,304 for</t>
  </si>
  <si>
    <r>
      <t>administration costs, totaling $582,369</t>
    </r>
    <r>
      <rPr>
        <sz val="8"/>
        <color rgb="FF000000"/>
        <rFont val="Arial Narrow Bold"/>
      </rPr>
      <t xml:space="preserve"> </t>
    </r>
    <r>
      <rPr>
        <sz val="8"/>
        <color rgb="FF000000"/>
        <rFont val="Arial Narrow"/>
        <family val="2"/>
      </rPr>
      <t xml:space="preserve">for 5,826 surgeries. This program will continue to be part of </t>
    </r>
    <r>
      <rPr>
        <sz val="8"/>
        <color rgb="FF000000"/>
        <rFont val="Arial Narrow Bold Italic"/>
      </rPr>
      <t>Maddie’s® Pet Rescue Project in Maricopa County</t>
    </r>
    <r>
      <rPr>
        <sz val="8"/>
        <color rgb="FF000000"/>
        <rFont val="Arial Narrow"/>
        <family val="2"/>
      </rPr>
      <t>, an ongoing community</t>
    </r>
  </si>
  <si>
    <t>from Maricopa Year 6 Statistical Analysis.pdf</t>
  </si>
  <si>
    <t>I'm assuming Deaths and Intake are reversed</t>
  </si>
  <si>
    <r>
      <rPr>
        <sz val="10"/>
        <rFont val="Arial Narrow"/>
        <family val="2"/>
      </rPr>
      <t>Nov. 2007 –July 2008</t>
    </r>
  </si>
  <si>
    <r>
      <rPr>
        <sz val="10"/>
        <rFont val="Arial Narrow"/>
        <family val="2"/>
      </rPr>
      <t>Nov. 2006 –Oct. 2007***</t>
    </r>
  </si>
  <si>
    <r>
      <rPr>
        <sz val="10"/>
        <rFont val="Arial Narrow"/>
        <family val="2"/>
      </rPr>
      <t>Nov. 2006 – Oct. 2007 **</t>
    </r>
  </si>
  <si>
    <t>MADDIE’S® PEt RESCuE PROJECt in MARICOPA COuNtY, AZ</t>
  </si>
  <si>
    <t>Funding: November 1, 2002 – October 31, 2009 Total Funding: $6,484,532</t>
  </si>
  <si>
    <t>Statistics will be reported through 2014</t>
  </si>
  <si>
    <t>PerFormanCe Community–wiDe</t>
  </si>
  <si>
    <t>Baseline Year
(2000 – 2001)</t>
  </si>
  <si>
    <t>%
Change</t>
  </si>
  <si>
    <t>Intake</t>
  </si>
  <si>
    <t>– 13%</t>
  </si>
  <si>
    <t>Adoptions</t>
  </si>
  <si>
    <t>0%</t>
  </si>
  <si>
    <t>Deaths</t>
  </si>
  <si>
    <t>– 22%</t>
  </si>
  <si>
    <t>Live Release Rate</t>
  </si>
  <si>
    <t>46%</t>
  </si>
  <si>
    <t>51%</t>
  </si>
  <si>
    <t>Cats</t>
  </si>
  <si>
    <t>Dogs</t>
  </si>
  <si>
    <t>Y6</t>
  </si>
  <si>
    <t>Baseline</t>
  </si>
  <si>
    <t>Delta</t>
  </si>
  <si>
    <t>% Change</t>
  </si>
  <si>
    <t>3.76%</t>
  </si>
  <si>
    <t>15.30%</t>
  </si>
  <si>
    <r>
      <rPr>
        <sz val="10"/>
        <rFont val="Calibri"/>
        <family val="2"/>
        <scheme val="minor"/>
      </rPr>
      <t>‐472</t>
    </r>
  </si>
  <si>
    <r>
      <rPr>
        <sz val="10"/>
        <rFont val="Calibri"/>
        <family val="2"/>
        <scheme val="minor"/>
      </rPr>
      <t>‐974</t>
    </r>
  </si>
  <si>
    <r>
      <rPr>
        <sz val="10"/>
        <rFont val="Calibri"/>
        <family val="2"/>
        <scheme val="minor"/>
      </rPr>
      <t>‐10327</t>
    </r>
  </si>
  <si>
    <r>
      <rPr>
        <sz val="10"/>
        <rFont val="Calibri"/>
        <family val="2"/>
        <scheme val="minor"/>
      </rPr>
      <t>‐9568</t>
    </r>
  </si>
  <si>
    <r>
      <rPr>
        <sz val="10"/>
        <rFont val="Calibri"/>
        <family val="2"/>
        <scheme val="minor"/>
      </rPr>
      <t>‐3.62%</t>
    </r>
  </si>
  <si>
    <r>
      <rPr>
        <sz val="10"/>
        <rFont val="Calibri"/>
        <family val="2"/>
        <scheme val="minor"/>
      </rPr>
      <t>‐4.74%</t>
    </r>
  </si>
  <si>
    <r>
      <rPr>
        <sz val="10"/>
        <rFont val="Calibri"/>
        <family val="2"/>
        <scheme val="minor"/>
      </rPr>
      <t>‐22.25%</t>
    </r>
  </si>
  <si>
    <r>
      <rPr>
        <sz val="10"/>
        <rFont val="Calibri"/>
        <family val="2"/>
        <scheme val="minor"/>
      </rPr>
      <t>‐30.62%</t>
    </r>
  </si>
  <si>
    <t>%cat</t>
  </si>
  <si>
    <t>Maricopa</t>
  </si>
  <si>
    <t>percentage in each health</t>
  </si>
  <si>
    <t>category</t>
  </si>
  <si>
    <t>percent healthy</t>
  </si>
  <si>
    <t>% of intake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</si>
</sst>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 numFmtId="169" formatCode="#,##0;#,##0"/>
    <numFmt numFmtId="170" formatCode="0.0%"/>
  </numFmts>
  <fonts count="1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ont>
    <font>
      <b/>
      <sz val="10"/>
      <name val="Times New Roman"/>
      <family val="1"/>
    </font>
    <font>
      <sz val="11"/>
      <name val="Times New Roman"/>
      <family val="1"/>
    </font>
    <font>
      <sz val="11"/>
      <name val="Arial"/>
    </font>
    <font>
      <sz val="10"/>
      <name val="Arial"/>
      <family val="2"/>
    </font>
    <font>
      <b/>
      <sz val="12"/>
      <name val="Arial"/>
      <family val="2"/>
    </font>
    <font>
      <b/>
      <sz val="10"/>
      <name val="Times New Roman"/>
    </font>
    <font>
      <sz val="10"/>
      <name val="Times New Roman"/>
    </font>
    <font>
      <sz val="12"/>
      <color rgb="FF414141"/>
      <name val="Courier New"/>
      <family val="2"/>
    </font>
    <font>
      <sz val="12"/>
      <color rgb="FF5D5D5D"/>
      <name val="Courier New"/>
      <family val="2"/>
    </font>
    <font>
      <i/>
      <sz val="10"/>
      <name val="Times New Roman"/>
    </font>
    <font>
      <sz val="12"/>
      <color rgb="FF727272"/>
      <name val="Courier New"/>
      <family val="2"/>
    </font>
    <font>
      <sz val="12"/>
      <name val="Courier New"/>
    </font>
    <font>
      <b/>
      <i/>
      <sz val="10"/>
      <name val="Times New Roman"/>
    </font>
    <font>
      <i/>
      <sz val="10"/>
      <color rgb="FF5D5D5D"/>
      <name val="Times New Roman"/>
      <family val="2"/>
    </font>
    <font>
      <i/>
      <sz val="11"/>
      <color rgb="FF5D5D5D"/>
      <name val="Times New Roman"/>
      <family val="2"/>
    </font>
    <font>
      <sz val="12"/>
      <color rgb="FF262626"/>
      <name val="Courier New"/>
      <family val="2"/>
    </font>
    <font>
      <i/>
      <sz val="11"/>
      <color rgb="FF727272"/>
      <name val="Times New Roman"/>
      <family val="2"/>
    </font>
    <font>
      <sz val="10"/>
      <color rgb="FF646464"/>
      <name val="Arial"/>
      <family val="2"/>
    </font>
    <font>
      <sz val="10"/>
      <color rgb="FF797979"/>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8"/>
      <color rgb="FFFF0000"/>
      <name val="Times New Roman"/>
      <family val="1"/>
    </font>
    <font>
      <sz val="10"/>
      <name val="Arial Narrow"/>
    </font>
    <font>
      <sz val="10"/>
      <name val="Arial Narrow"/>
      <family val="2"/>
    </font>
    <font>
      <sz val="10"/>
      <color rgb="FFFFFFFF"/>
      <name val="Arial Narrow"/>
      <family val="2"/>
    </font>
    <font>
      <sz val="10"/>
      <color rgb="FF000000"/>
      <name val="Arial Narrow"/>
      <family val="2"/>
    </font>
    <font>
      <sz val="10"/>
      <color rgb="FF333333"/>
      <name val="Arial Narrow"/>
      <family val="2"/>
    </font>
    <font>
      <i/>
      <sz val="10"/>
      <name val="Arial Narrow"/>
    </font>
    <font>
      <i/>
      <sz val="10"/>
      <name val="Arial Narrow"/>
      <family val="2"/>
    </font>
    <font>
      <sz val="8"/>
      <color rgb="FF000000"/>
      <name val="Arial Narrow Bold"/>
    </font>
    <font>
      <sz val="8"/>
      <color rgb="FF000000"/>
      <name val="Arial Narrow"/>
      <family val="2"/>
    </font>
    <font>
      <sz val="8"/>
      <color rgb="FF000000"/>
      <name val="Arial Narrow Bold Italic"/>
    </font>
    <font>
      <sz val="10"/>
      <color rgb="FF000000"/>
      <name val="Times New Roman"/>
      <charset val="204"/>
    </font>
    <font>
      <sz val="10"/>
      <name val="Calibri"/>
      <family val="2"/>
      <scheme val="minor"/>
    </font>
    <font>
      <sz val="10"/>
      <color rgb="FF000000"/>
      <name val="Calibri"/>
      <family val="2"/>
      <scheme val="minor"/>
    </font>
    <font>
      <b/>
      <sz val="10"/>
      <color rgb="FF000000"/>
      <name val="Calibri"/>
      <family val="2"/>
      <scheme val="minor"/>
    </font>
    <font>
      <i/>
      <sz val="10"/>
      <name val="Calibri"/>
      <family val="2"/>
      <scheme val="minor"/>
    </font>
    <font>
      <i/>
      <sz val="10"/>
      <name val="Times New Roman"/>
      <family val="1"/>
    </font>
    <font>
      <sz val="12"/>
      <name val="Courier New"/>
      <family val="3"/>
    </font>
    <font>
      <sz val="11"/>
      <name val="Courier New"/>
      <family val="3"/>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6448">
    <xf numFmtId="0" fontId="0" fillId="0" borderId="0"/>
    <xf numFmtId="9" fontId="48" fillId="0" borderId="0" applyFont="0" applyFill="0" applyBorder="0" applyAlignment="0" applyProtection="0"/>
    <xf numFmtId="0" fontId="53" fillId="2" borderId="0" applyNumberFormat="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15" applyNumberFormat="0" applyAlignment="0" applyProtection="0"/>
    <xf numFmtId="0" fontId="57" fillId="6" borderId="16" applyNumberFormat="0" applyAlignment="0" applyProtection="0"/>
    <xf numFmtId="0" fontId="58" fillId="6" borderId="15" applyNumberFormat="0" applyAlignment="0" applyProtection="0"/>
    <xf numFmtId="0" fontId="60" fillId="7" borderId="18" applyNumberFormat="0" applyAlignment="0" applyProtection="0"/>
    <xf numFmtId="0" fontId="6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0" borderId="0"/>
    <xf numFmtId="0" fontId="80" fillId="0" borderId="0"/>
    <xf numFmtId="0" fontId="78" fillId="0" borderId="0"/>
    <xf numFmtId="0" fontId="78" fillId="0" borderId="0"/>
    <xf numFmtId="0" fontId="79" fillId="0" borderId="0"/>
    <xf numFmtId="0" fontId="80" fillId="0" borderId="0"/>
    <xf numFmtId="0" fontId="4" fillId="0" borderId="0"/>
    <xf numFmtId="0" fontId="22"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8" fillId="0" borderId="0"/>
    <xf numFmtId="0" fontId="79" fillId="0" borderId="0"/>
    <xf numFmtId="0" fontId="22" fillId="0" borderId="0"/>
    <xf numFmtId="0" fontId="78" fillId="0" borderId="0"/>
    <xf numFmtId="0" fontId="78" fillId="0" borderId="0"/>
    <xf numFmtId="0" fontId="78"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4" fillId="0" borderId="0"/>
    <xf numFmtId="0" fontId="4" fillId="0" borderId="0"/>
    <xf numFmtId="0" fontId="80" fillId="0" borderId="0"/>
    <xf numFmtId="0" fontId="4" fillId="0" borderId="0"/>
    <xf numFmtId="0" fontId="4" fillId="0" borderId="0"/>
    <xf numFmtId="0" fontId="80" fillId="0" borderId="0"/>
    <xf numFmtId="0" fontId="78" fillId="0" borderId="0"/>
    <xf numFmtId="0" fontId="4" fillId="0" borderId="0"/>
    <xf numFmtId="0" fontId="4" fillId="0" borderId="0"/>
    <xf numFmtId="0" fontId="4" fillId="0" borderId="0"/>
    <xf numFmtId="0" fontId="80" fillId="0" borderId="0"/>
    <xf numFmtId="0" fontId="4" fillId="0" borderId="0"/>
    <xf numFmtId="0" fontId="79" fillId="0" borderId="0"/>
    <xf numFmtId="0" fontId="78"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8" fillId="0" borderId="0"/>
    <xf numFmtId="0" fontId="4" fillId="0" borderId="0"/>
    <xf numFmtId="0" fontId="80" fillId="0" borderId="0"/>
    <xf numFmtId="0" fontId="4" fillId="0" borderId="0"/>
    <xf numFmtId="0" fontId="4" fillId="0" borderId="0"/>
    <xf numFmtId="0" fontId="80" fillId="0" borderId="0"/>
    <xf numFmtId="0" fontId="80" fillId="0" borderId="0"/>
    <xf numFmtId="0" fontId="4" fillId="0" borderId="0"/>
    <xf numFmtId="0" fontId="4" fillId="0" borderId="0"/>
    <xf numFmtId="0" fontId="80" fillId="0" borderId="0"/>
    <xf numFmtId="0" fontId="78" fillId="0" borderId="0"/>
    <xf numFmtId="0" fontId="80" fillId="0" borderId="0"/>
    <xf numFmtId="0" fontId="78" fillId="0" borderId="0"/>
    <xf numFmtId="0" fontId="4" fillId="0" borderId="0"/>
    <xf numFmtId="0" fontId="4" fillId="0" borderId="0"/>
    <xf numFmtId="0" fontId="4" fillId="0" borderId="0"/>
    <xf numFmtId="0" fontId="80" fillId="0" borderId="0"/>
    <xf numFmtId="0" fontId="4" fillId="0" borderId="0"/>
    <xf numFmtId="0" fontId="80" fillId="0" borderId="0"/>
    <xf numFmtId="0" fontId="4" fillId="0" borderId="0"/>
    <xf numFmtId="0" fontId="80"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0" borderId="0"/>
    <xf numFmtId="0" fontId="80" fillId="0" borderId="0"/>
    <xf numFmtId="0" fontId="78" fillId="0" borderId="0"/>
    <xf numFmtId="0" fontId="78" fillId="0" borderId="0"/>
    <xf numFmtId="0" fontId="79" fillId="0" borderId="0"/>
    <xf numFmtId="0" fontId="22"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4" fillId="0" borderId="0"/>
    <xf numFmtId="0" fontId="4" fillId="0" borderId="0"/>
    <xf numFmtId="0" fontId="4" fillId="0" borderId="0"/>
    <xf numFmtId="0" fontId="79" fillId="0" borderId="0"/>
    <xf numFmtId="0" fontId="22" fillId="0" borderId="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79" fillId="0" borderId="0"/>
    <xf numFmtId="0" fontId="82" fillId="36" borderId="0" applyNumberFormat="0" applyBorder="0" applyAlignment="0" applyProtection="0"/>
    <xf numFmtId="0" fontId="82" fillId="36" borderId="0" applyNumberFormat="0" applyBorder="0" applyAlignment="0" applyProtection="0"/>
    <xf numFmtId="0" fontId="79" fillId="0" borderId="0"/>
    <xf numFmtId="0" fontId="82" fillId="39" borderId="0" applyNumberFormat="0" applyBorder="0" applyAlignment="0" applyProtection="0"/>
    <xf numFmtId="0" fontId="82" fillId="3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5" fillId="51" borderId="23" applyNumberFormat="0" applyAlignment="0" applyProtection="0"/>
    <xf numFmtId="0" fontId="85" fillId="51" borderId="23" applyNumberFormat="0" applyAlignment="0" applyProtection="0"/>
    <xf numFmtId="0" fontId="86" fillId="52" borderId="24" applyNumberFormat="0" applyAlignment="0" applyProtection="0"/>
    <xf numFmtId="0" fontId="86" fillId="52" borderId="24" applyNumberFormat="0" applyAlignment="0" applyProtection="0"/>
    <xf numFmtId="0" fontId="6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50" fillId="0" borderId="12" applyNumberFormat="0" applyFill="0" applyAlignment="0" applyProtection="0"/>
    <xf numFmtId="0" fontId="89" fillId="0" borderId="25" applyNumberFormat="0" applyFill="0" applyAlignment="0" applyProtection="0"/>
    <xf numFmtId="0" fontId="89" fillId="0" borderId="25" applyNumberFormat="0" applyFill="0" applyAlignment="0" applyProtection="0"/>
    <xf numFmtId="0" fontId="51" fillId="0" borderId="13" applyNumberFormat="0" applyFill="0" applyAlignment="0" applyProtection="0"/>
    <xf numFmtId="0" fontId="90" fillId="0" borderId="26" applyNumberFormat="0" applyFill="0" applyAlignment="0" applyProtection="0"/>
    <xf numFmtId="0" fontId="90" fillId="0" borderId="26" applyNumberFormat="0" applyFill="0" applyAlignment="0" applyProtection="0"/>
    <xf numFmtId="0" fontId="52" fillId="0" borderId="14" applyNumberFormat="0" applyFill="0" applyAlignment="0" applyProtection="0"/>
    <xf numFmtId="0" fontId="91" fillId="0" borderId="27" applyNumberFormat="0" applyFill="0" applyAlignment="0" applyProtection="0"/>
    <xf numFmtId="0" fontId="91" fillId="0" borderId="27" applyNumberFormat="0" applyFill="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38" borderId="23" applyNumberFormat="0" applyAlignment="0" applyProtection="0"/>
    <xf numFmtId="0" fontId="92" fillId="38" borderId="23" applyNumberFormat="0" applyAlignment="0" applyProtection="0"/>
    <xf numFmtId="0" fontId="59" fillId="0" borderId="17"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94" fillId="53" borderId="0" applyNumberFormat="0" applyBorder="0" applyAlignment="0" applyProtection="0"/>
    <xf numFmtId="0" fontId="94" fillId="53" borderId="0" applyNumberFormat="0" applyBorder="0" applyAlignment="0" applyProtection="0"/>
    <xf numFmtId="0" fontId="4" fillId="0" borderId="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95" fillId="51" borderId="30" applyNumberFormat="0" applyAlignment="0" applyProtection="0"/>
    <xf numFmtId="0" fontId="95" fillId="51" borderId="30" applyNumberFormat="0" applyAlignment="0" applyProtection="0"/>
    <xf numFmtId="0" fontId="4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3" fillId="0" borderId="20"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61"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0" borderId="0"/>
    <xf numFmtId="0" fontId="4" fillId="0" borderId="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78" fillId="0" borderId="0"/>
    <xf numFmtId="0" fontId="79" fillId="0" borderId="0"/>
    <xf numFmtId="0" fontId="79" fillId="0" borderId="0"/>
    <xf numFmtId="0" fontId="79" fillId="0" borderId="0"/>
    <xf numFmtId="0" fontId="4" fillId="0" borderId="0"/>
    <xf numFmtId="0" fontId="82" fillId="38" borderId="0" applyNumberFormat="0" applyBorder="0" applyAlignment="0" applyProtection="0"/>
    <xf numFmtId="0" fontId="87" fillId="0" borderId="0" applyNumberFormat="0" applyFill="0" applyBorder="0" applyAlignment="0" applyProtection="0"/>
    <xf numFmtId="0" fontId="86" fillId="52" borderId="24" applyNumberFormat="0" applyAlignment="0" applyProtection="0"/>
    <xf numFmtId="0" fontId="83" fillId="50" borderId="0" applyNumberFormat="0" applyBorder="0" applyAlignment="0" applyProtection="0"/>
    <xf numFmtId="0" fontId="83" fillId="49" borderId="0" applyNumberFormat="0" applyBorder="0" applyAlignment="0" applyProtection="0"/>
    <xf numFmtId="0" fontId="90" fillId="0" borderId="26" applyNumberFormat="0" applyFill="0" applyAlignment="0" applyProtection="0"/>
    <xf numFmtId="0" fontId="82" fillId="42" borderId="0" applyNumberFormat="0" applyBorder="0" applyAlignment="0" applyProtection="0"/>
    <xf numFmtId="0" fontId="83" fillId="46" borderId="0" applyNumberFormat="0" applyBorder="0" applyAlignment="0" applyProtection="0"/>
    <xf numFmtId="0" fontId="82" fillId="41" borderId="0" applyNumberFormat="0" applyBorder="0" applyAlignment="0" applyProtection="0"/>
    <xf numFmtId="0" fontId="97" fillId="0" borderId="31" applyNumberFormat="0" applyFill="0" applyAlignment="0" applyProtection="0"/>
    <xf numFmtId="0" fontId="83" fillId="41" borderId="0" applyNumberFormat="0" applyBorder="0" applyAlignment="0" applyProtection="0"/>
    <xf numFmtId="0" fontId="22" fillId="54" borderId="29" applyNumberFormat="0" applyFont="0" applyAlignment="0" applyProtection="0"/>
    <xf numFmtId="0" fontId="22" fillId="0" borderId="0"/>
    <xf numFmtId="0" fontId="92" fillId="38" borderId="23" applyNumberFormat="0" applyAlignment="0" applyProtection="0"/>
    <xf numFmtId="0" fontId="82" fillId="3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0" borderId="0"/>
    <xf numFmtId="0" fontId="98" fillId="0" borderId="0" applyNumberFormat="0" applyFill="0" applyBorder="0" applyAlignment="0" applyProtection="0"/>
    <xf numFmtId="0" fontId="96" fillId="0" borderId="0" applyNumberFormat="0" applyFill="0" applyBorder="0" applyAlignment="0" applyProtection="0"/>
    <xf numFmtId="0" fontId="95" fillId="51" borderId="30" applyNumberFormat="0" applyAlignment="0" applyProtection="0"/>
    <xf numFmtId="0" fontId="94" fillId="53" borderId="0" applyNumberFormat="0" applyBorder="0" applyAlignment="0" applyProtection="0"/>
    <xf numFmtId="0" fontId="93" fillId="0" borderId="28" applyNumberFormat="0" applyFill="0" applyAlignment="0" applyProtection="0"/>
    <xf numFmtId="0" fontId="91" fillId="0" borderId="0" applyNumberFormat="0" applyFill="0" applyBorder="0" applyAlignment="0" applyProtection="0"/>
    <xf numFmtId="0" fontId="91" fillId="0" borderId="27" applyNumberFormat="0" applyFill="0" applyAlignment="0" applyProtection="0"/>
    <xf numFmtId="0" fontId="89" fillId="0" borderId="25" applyNumberFormat="0" applyFill="0" applyAlignment="0" applyProtection="0"/>
    <xf numFmtId="0" fontId="88" fillId="35" borderId="0" applyNumberFormat="0" applyBorder="0" applyAlignment="0" applyProtection="0"/>
    <xf numFmtId="0" fontId="85" fillId="51" borderId="23" applyNumberFormat="0" applyAlignment="0" applyProtection="0"/>
    <xf numFmtId="0" fontId="84" fillId="34" borderId="0" applyNumberFormat="0" applyBorder="0" applyAlignment="0" applyProtection="0"/>
    <xf numFmtId="0" fontId="83" fillId="45" borderId="0" applyNumberFormat="0" applyBorder="0" applyAlignment="0" applyProtection="0"/>
    <xf numFmtId="0" fontId="83" fillId="44" borderId="0" applyNumberFormat="0" applyBorder="0" applyAlignment="0" applyProtection="0"/>
    <xf numFmtId="0" fontId="83" fillId="48" borderId="0" applyNumberFormat="0" applyBorder="0" applyAlignment="0" applyProtection="0"/>
    <xf numFmtId="0" fontId="83" fillId="47" borderId="0" applyNumberFormat="0" applyBorder="0" applyAlignment="0" applyProtection="0"/>
    <xf numFmtId="0" fontId="83" fillId="45" borderId="0" applyNumberFormat="0" applyBorder="0" applyAlignment="0" applyProtection="0"/>
    <xf numFmtId="0" fontId="83" fillId="44"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2" fillId="39" borderId="0" applyNumberFormat="0" applyBorder="0" applyAlignment="0" applyProtection="0"/>
    <xf numFmtId="0" fontId="82" fillId="36" borderId="0" applyNumberFormat="0" applyBorder="0" applyAlignment="0" applyProtection="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82" fillId="40" borderId="0" applyNumberFormat="0" applyBorder="0" applyAlignment="0" applyProtection="0"/>
    <xf numFmtId="0" fontId="82" fillId="39" borderId="0" applyNumberFormat="0" applyBorder="0" applyAlignment="0" applyProtection="0"/>
    <xf numFmtId="0" fontId="82" fillId="37" borderId="0" applyNumberFormat="0" applyBorder="0" applyAlignment="0" applyProtection="0"/>
    <xf numFmtId="0" fontId="82" fillId="36" borderId="0" applyNumberFormat="0" applyBorder="0" applyAlignment="0" applyProtection="0"/>
    <xf numFmtId="0" fontId="82" fillId="34" borderId="0" applyNumberFormat="0" applyBorder="0" applyAlignment="0" applyProtection="0"/>
    <xf numFmtId="0" fontId="82" fillId="33" borderId="0" applyNumberFormat="0" applyBorder="0" applyAlignment="0" applyProtection="0"/>
    <xf numFmtId="0" fontId="22" fillId="0" borderId="0"/>
    <xf numFmtId="0" fontId="4" fillId="0" borderId="0"/>
    <xf numFmtId="0" fontId="22" fillId="0" borderId="0"/>
    <xf numFmtId="0" fontId="22"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0" borderId="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22" fillId="0" borderId="0"/>
    <xf numFmtId="0" fontId="22" fillId="0" borderId="0"/>
    <xf numFmtId="0" fontId="22" fillId="0" borderId="0"/>
    <xf numFmtId="0" fontId="4"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22" fillId="0" borderId="0"/>
    <xf numFmtId="0" fontId="4" fillId="19"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22" fillId="0" borderId="0"/>
    <xf numFmtId="0" fontId="4" fillId="8" borderId="19" applyNumberFormat="0" applyFont="0" applyAlignment="0" applyProtection="0"/>
    <xf numFmtId="0" fontId="4" fillId="8" borderId="19" applyNumberFormat="0" applyFont="0" applyAlignment="0" applyProtection="0"/>
    <xf numFmtId="0" fontId="4" fillId="27"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0" borderId="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99" fillId="0" borderId="0"/>
    <xf numFmtId="0" fontId="22" fillId="54" borderId="29" applyNumberFormat="0" applyFont="0" applyAlignment="0" applyProtection="0"/>
    <xf numFmtId="0" fontId="22" fillId="54" borderId="29" applyNumberFormat="0" applyFont="0" applyAlignment="0" applyProtection="0"/>
    <xf numFmtId="0" fontId="4" fillId="0" borderId="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23" borderId="0" applyNumberFormat="0" applyBorder="0" applyAlignment="0" applyProtection="0"/>
    <xf numFmtId="0" fontId="4" fillId="19"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22" fillId="0" borderId="0"/>
    <xf numFmtId="0" fontId="4" fillId="14" borderId="0" applyNumberFormat="0" applyBorder="0" applyAlignment="0" applyProtection="0"/>
    <xf numFmtId="0" fontId="4" fillId="10" borderId="0" applyNumberFormat="0" applyBorder="0" applyAlignment="0" applyProtection="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4" borderId="0" applyNumberFormat="0" applyBorder="0" applyAlignment="0" applyProtection="0"/>
    <xf numFmtId="0" fontId="4" fillId="22" borderId="0" applyNumberFormat="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5" borderId="0" applyNumberFormat="0" applyBorder="0" applyAlignment="0" applyProtection="0"/>
    <xf numFmtId="0" fontId="4" fillId="31" borderId="0" applyNumberFormat="0" applyBorder="0" applyAlignment="0" applyProtection="0"/>
    <xf numFmtId="0" fontId="4" fillId="0" borderId="0"/>
    <xf numFmtId="0" fontId="4" fillId="30" borderId="0" applyNumberFormat="0" applyBorder="0" applyAlignment="0" applyProtection="0"/>
    <xf numFmtId="0" fontId="4" fillId="23"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99" fillId="0" borderId="0"/>
    <xf numFmtId="0" fontId="22" fillId="0" borderId="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1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82" fillId="42" borderId="0" applyNumberFormat="0" applyBorder="0" applyAlignment="0" applyProtection="0"/>
    <xf numFmtId="0" fontId="4" fillId="8" borderId="19" applyNumberFormat="0" applyFont="0" applyAlignment="0" applyProtection="0"/>
    <xf numFmtId="0" fontId="82" fillId="37" borderId="0" applyNumberFormat="0" applyBorder="0" applyAlignment="0" applyProtection="0"/>
    <xf numFmtId="0" fontId="4" fillId="8" borderId="19" applyNumberFormat="0" applyFont="0" applyAlignment="0" applyProtection="0"/>
    <xf numFmtId="0" fontId="22" fillId="54" borderId="2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0" borderId="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82" fillId="3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0" borderId="0" applyNumberFormat="0" applyBorder="0" applyAlignment="0" applyProtection="0"/>
    <xf numFmtId="0" fontId="83" fillId="43"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2" fillId="54" borderId="29" applyNumberFormat="0" applyFont="0" applyAlignment="0" applyProtection="0"/>
    <xf numFmtId="0" fontId="4" fillId="26" borderId="0" applyNumberFormat="0" applyBorder="0" applyAlignment="0" applyProtection="0"/>
    <xf numFmtId="0" fontId="4" fillId="27" borderId="0" applyNumberFormat="0" applyBorder="0" applyAlignment="0" applyProtection="0"/>
    <xf numFmtId="0" fontId="83" fillId="45" borderId="0" applyNumberFormat="0" applyBorder="0" applyAlignment="0" applyProtection="0"/>
    <xf numFmtId="0" fontId="97" fillId="0" borderId="31" applyNumberFormat="0" applyFill="0" applyAlignment="0" applyProtection="0"/>
    <xf numFmtId="0" fontId="4" fillId="30" borderId="0" applyNumberFormat="0" applyBorder="0" applyAlignment="0" applyProtection="0"/>
    <xf numFmtId="0" fontId="4" fillId="31" borderId="0" applyNumberFormat="0" applyBorder="0" applyAlignment="0" applyProtection="0"/>
    <xf numFmtId="0" fontId="93" fillId="0" borderId="28" applyNumberFormat="0" applyFill="0" applyAlignment="0" applyProtection="0"/>
    <xf numFmtId="0" fontId="22" fillId="0" borderId="0"/>
    <xf numFmtId="0" fontId="4" fillId="0" borderId="0"/>
    <xf numFmtId="0" fontId="84" fillId="34" borderId="0" applyNumberFormat="0" applyBorder="0" applyAlignment="0" applyProtection="0"/>
    <xf numFmtId="0" fontId="79" fillId="0" borderId="0"/>
    <xf numFmtId="0" fontId="79" fillId="0" borderId="0"/>
    <xf numFmtId="0" fontId="92" fillId="38" borderId="23" applyNumberFormat="0" applyAlignment="0" applyProtection="0"/>
    <xf numFmtId="0" fontId="91" fillId="0" borderId="27" applyNumberFormat="0" applyFill="0" applyAlignment="0" applyProtection="0"/>
    <xf numFmtId="0" fontId="87" fillId="0" borderId="0" applyNumberFormat="0" applyFill="0" applyBorder="0" applyAlignment="0" applyProtection="0"/>
    <xf numFmtId="0" fontId="82" fillId="33" borderId="0" applyNumberFormat="0" applyBorder="0" applyAlignment="0" applyProtection="0"/>
    <xf numFmtId="0" fontId="86" fillId="52" borderId="24" applyNumberFormat="0" applyAlignment="0" applyProtection="0"/>
    <xf numFmtId="0" fontId="85" fillId="51" borderId="23" applyNumberFormat="0" applyAlignment="0" applyProtection="0"/>
    <xf numFmtId="0" fontId="83" fillId="5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99" fillId="0" borderId="0"/>
    <xf numFmtId="0" fontId="22" fillId="0" borderId="0"/>
    <xf numFmtId="0" fontId="82" fillId="34" borderId="0" applyNumberFormat="0" applyBorder="0" applyAlignment="0" applyProtection="0"/>
    <xf numFmtId="0" fontId="94" fillId="53" borderId="0" applyNumberFormat="0" applyBorder="0" applyAlignment="0" applyProtection="0"/>
    <xf numFmtId="0" fontId="22" fillId="54" borderId="29" applyNumberFormat="0" applyFont="0" applyAlignment="0" applyProtection="0"/>
    <xf numFmtId="0" fontId="22" fillId="0" borderId="0"/>
    <xf numFmtId="0" fontId="22" fillId="0" borderId="0"/>
    <xf numFmtId="0" fontId="82" fillId="33" borderId="0" applyNumberFormat="0" applyBorder="0" applyAlignment="0" applyProtection="0"/>
    <xf numFmtId="0" fontId="82" fillId="38" borderId="0" applyNumberFormat="0" applyBorder="0" applyAlignment="0" applyProtection="0"/>
    <xf numFmtId="0" fontId="82" fillId="41" borderId="0" applyNumberFormat="0" applyBorder="0" applyAlignment="0" applyProtection="0"/>
    <xf numFmtId="0" fontId="83" fillId="40" borderId="0" applyNumberFormat="0" applyBorder="0" applyAlignment="0" applyProtection="0"/>
    <xf numFmtId="0" fontId="4" fillId="8" borderId="19" applyNumberFormat="0" applyFont="0" applyAlignment="0" applyProtection="0"/>
    <xf numFmtId="0" fontId="22" fillId="54" borderId="29" applyNumberFormat="0" applyFont="0" applyAlignment="0" applyProtection="0"/>
    <xf numFmtId="0" fontId="94" fillId="53" borderId="0" applyNumberFormat="0" applyBorder="0" applyAlignment="0" applyProtection="0"/>
    <xf numFmtId="0" fontId="98" fillId="0" borderId="0" applyNumberFormat="0" applyFill="0" applyBorder="0" applyAlignment="0" applyProtection="0"/>
    <xf numFmtId="0" fontId="82" fillId="38" borderId="0" applyNumberFormat="0" applyBorder="0" applyAlignment="0" applyProtection="0"/>
    <xf numFmtId="0" fontId="82" fillId="41" borderId="0" applyNumberFormat="0" applyBorder="0" applyAlignment="0" applyProtection="0"/>
    <xf numFmtId="0" fontId="83" fillId="43" borderId="0" applyNumberFormat="0" applyBorder="0" applyAlignment="0" applyProtection="0"/>
    <xf numFmtId="0" fontId="83" fillId="41" borderId="0" applyNumberFormat="0" applyBorder="0" applyAlignment="0" applyProtection="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82" fillId="35" borderId="0" applyNumberFormat="0" applyBorder="0" applyAlignment="0" applyProtection="0"/>
    <xf numFmtId="0" fontId="83" fillId="41" borderId="0" applyNumberFormat="0" applyBorder="0" applyAlignment="0" applyProtection="0"/>
    <xf numFmtId="0" fontId="82" fillId="39" borderId="0" applyNumberFormat="0" applyBorder="0" applyAlignment="0" applyProtection="0"/>
    <xf numFmtId="0" fontId="22" fillId="0" borderId="0"/>
    <xf numFmtId="0" fontId="4" fillId="0" borderId="0"/>
    <xf numFmtId="0" fontId="22" fillId="0" borderId="0"/>
    <xf numFmtId="0" fontId="22" fillId="0" borderId="0"/>
    <xf numFmtId="0" fontId="22" fillId="54" borderId="29" applyNumberFormat="0" applyFont="0" applyAlignment="0" applyProtection="0"/>
    <xf numFmtId="0" fontId="22" fillId="54" borderId="29" applyNumberFormat="0" applyFont="0" applyAlignment="0" applyProtection="0"/>
    <xf numFmtId="0" fontId="22" fillId="0" borderId="0"/>
    <xf numFmtId="0" fontId="79" fillId="0" borderId="0"/>
    <xf numFmtId="0" fontId="78" fillId="0" borderId="0"/>
    <xf numFmtId="0" fontId="22" fillId="54" borderId="29" applyNumberFormat="0" applyFont="0" applyAlignment="0" applyProtection="0"/>
    <xf numFmtId="0" fontId="79" fillId="0" borderId="0"/>
    <xf numFmtId="0" fontId="79" fillId="0" borderId="0"/>
    <xf numFmtId="0" fontId="79" fillId="0" borderId="0"/>
    <xf numFmtId="0" fontId="99" fillId="0" borderId="0"/>
    <xf numFmtId="0" fontId="78" fillId="0" borderId="0"/>
    <xf numFmtId="0" fontId="22" fillId="0" borderId="0"/>
    <xf numFmtId="0" fontId="22" fillId="0" borderId="0"/>
    <xf numFmtId="0" fontId="22" fillId="0" borderId="0"/>
    <xf numFmtId="0" fontId="99" fillId="0" borderId="0"/>
    <xf numFmtId="0" fontId="22" fillId="0" borderId="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0" borderId="0"/>
    <xf numFmtId="0" fontId="4" fillId="0" borderId="0"/>
    <xf numFmtId="0" fontId="82" fillId="39"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78" fillId="0" borderId="0"/>
    <xf numFmtId="0" fontId="4" fillId="31" borderId="0" applyNumberFormat="0" applyBorder="0" applyAlignment="0" applyProtection="0"/>
    <xf numFmtId="0" fontId="22" fillId="0" borderId="0"/>
    <xf numFmtId="0" fontId="98" fillId="0" borderId="0" applyNumberFormat="0" applyFill="0" applyBorder="0" applyAlignment="0" applyProtection="0"/>
    <xf numFmtId="0" fontId="88" fillId="35" borderId="0" applyNumberFormat="0" applyBorder="0" applyAlignment="0" applyProtection="0"/>
    <xf numFmtId="0" fontId="87" fillId="0" borderId="0" applyNumberFormat="0" applyFill="0" applyBorder="0" applyAlignment="0" applyProtection="0"/>
    <xf numFmtId="0" fontId="82" fillId="34" borderId="0" applyNumberFormat="0" applyBorder="0" applyAlignment="0" applyProtection="0"/>
    <xf numFmtId="0" fontId="86" fillId="52" borderId="24" applyNumberFormat="0" applyAlignment="0" applyProtection="0"/>
    <xf numFmtId="0" fontId="84" fillId="34" borderId="0" applyNumberFormat="0" applyBorder="0" applyAlignment="0" applyProtection="0"/>
    <xf numFmtId="0" fontId="83" fillId="50" borderId="0" applyNumberFormat="0" applyBorder="0" applyAlignment="0" applyProtection="0"/>
    <xf numFmtId="0" fontId="83" fillId="44" borderId="0" applyNumberFormat="0" applyBorder="0" applyAlignment="0" applyProtection="0"/>
    <xf numFmtId="0" fontId="83" fillId="49" borderId="0" applyNumberFormat="0" applyBorder="0" applyAlignment="0" applyProtection="0"/>
    <xf numFmtId="0" fontId="83" fillId="47" borderId="0" applyNumberFormat="0" applyBorder="0" applyAlignment="0" applyProtection="0"/>
    <xf numFmtId="0" fontId="83" fillId="4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9" fillId="0" borderId="0"/>
    <xf numFmtId="0" fontId="79" fillId="0" borderId="0"/>
    <xf numFmtId="0" fontId="79" fillId="0" borderId="0"/>
    <xf numFmtId="0" fontId="4" fillId="22" borderId="0" applyNumberFormat="0" applyBorder="0" applyAlignment="0" applyProtection="0"/>
    <xf numFmtId="0" fontId="79" fillId="0" borderId="0"/>
    <xf numFmtId="0" fontId="93" fillId="0" borderId="28" applyNumberFormat="0" applyFill="0" applyAlignment="0" applyProtection="0"/>
    <xf numFmtId="0" fontId="4" fillId="30" borderId="0" applyNumberFormat="0" applyBorder="0" applyAlignment="0" applyProtection="0"/>
    <xf numFmtId="0" fontId="4" fillId="0" borderId="0"/>
    <xf numFmtId="0" fontId="82" fillId="34" borderId="0" applyNumberFormat="0" applyBorder="0" applyAlignment="0" applyProtection="0"/>
    <xf numFmtId="0" fontId="82" fillId="36" borderId="0" applyNumberFormat="0" applyBorder="0" applyAlignment="0" applyProtection="0"/>
    <xf numFmtId="0" fontId="4" fillId="23" borderId="0" applyNumberFormat="0" applyBorder="0" applyAlignment="0" applyProtection="0"/>
    <xf numFmtId="0" fontId="78" fillId="0" borderId="0"/>
    <xf numFmtId="0" fontId="4" fillId="27" borderId="0" applyNumberFormat="0" applyBorder="0" applyAlignment="0" applyProtection="0"/>
    <xf numFmtId="0" fontId="79"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54" borderId="29" applyNumberFormat="0" applyFont="0" applyAlignment="0" applyProtection="0"/>
    <xf numFmtId="0" fontId="4" fillId="0" borderId="0"/>
    <xf numFmtId="0" fontId="95" fillId="51" borderId="30" applyNumberFormat="0" applyAlignment="0" applyProtection="0"/>
    <xf numFmtId="0" fontId="83" fillId="44" borderId="0" applyNumberFormat="0" applyBorder="0" applyAlignment="0" applyProtection="0"/>
    <xf numFmtId="0" fontId="82" fillId="36" borderId="0" applyNumberFormat="0" applyBorder="0" applyAlignment="0" applyProtection="0"/>
    <xf numFmtId="0" fontId="22" fillId="54" borderId="29" applyNumberFormat="0" applyFont="0" applyAlignment="0" applyProtection="0"/>
    <xf numFmtId="0" fontId="4" fillId="8" borderId="19" applyNumberFormat="0" applyFont="0" applyAlignment="0" applyProtection="0"/>
    <xf numFmtId="0" fontId="82" fillId="34" borderId="0" applyNumberFormat="0" applyBorder="0" applyAlignment="0" applyProtection="0"/>
    <xf numFmtId="0" fontId="22" fillId="0" borderId="0"/>
    <xf numFmtId="0" fontId="91" fillId="0" borderId="27" applyNumberFormat="0" applyFill="0" applyAlignment="0" applyProtection="0"/>
    <xf numFmtId="0" fontId="4" fillId="14" borderId="0" applyNumberFormat="0" applyBorder="0" applyAlignment="0" applyProtection="0"/>
    <xf numFmtId="0" fontId="4" fillId="30" borderId="0" applyNumberFormat="0" applyBorder="0" applyAlignment="0" applyProtection="0"/>
    <xf numFmtId="0" fontId="22" fillId="0" borderId="0"/>
    <xf numFmtId="0" fontId="84" fillId="34" borderId="0" applyNumberFormat="0" applyBorder="0" applyAlignment="0" applyProtection="0"/>
    <xf numFmtId="0" fontId="82" fillId="35" borderId="0" applyNumberFormat="0" applyBorder="0" applyAlignment="0" applyProtection="0"/>
    <xf numFmtId="0" fontId="4" fillId="1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84" fillId="34" borderId="0" applyNumberFormat="0" applyBorder="0" applyAlignment="0" applyProtection="0"/>
    <xf numFmtId="0" fontId="89" fillId="0" borderId="25" applyNumberFormat="0" applyFill="0" applyAlignment="0" applyProtection="0"/>
    <xf numFmtId="0" fontId="79" fillId="0" borderId="0"/>
    <xf numFmtId="0" fontId="4" fillId="26" borderId="0" applyNumberFormat="0" applyBorder="0" applyAlignment="0" applyProtection="0"/>
    <xf numFmtId="0" fontId="4" fillId="0" borderId="0"/>
    <xf numFmtId="0" fontId="22" fillId="0" borderId="0"/>
    <xf numFmtId="0" fontId="22"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5" fillId="51" borderId="30" applyNumberFormat="0" applyAlignment="0" applyProtection="0"/>
    <xf numFmtId="0" fontId="4" fillId="15"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90" fillId="0" borderId="26" applyNumberFormat="0" applyFill="0" applyAlignment="0" applyProtection="0"/>
    <xf numFmtId="0" fontId="4" fillId="19"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27"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0" borderId="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92" fillId="38" borderId="23" applyNumberFormat="0" applyAlignment="0" applyProtection="0"/>
    <xf numFmtId="0" fontId="82" fillId="39" borderId="0" applyNumberFormat="0" applyBorder="0" applyAlignment="0" applyProtection="0"/>
    <xf numFmtId="0" fontId="4" fillId="0" borderId="0"/>
    <xf numFmtId="0" fontId="4" fillId="14"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23" borderId="0" applyNumberFormat="0" applyBorder="0" applyAlignment="0" applyProtection="0"/>
    <xf numFmtId="0" fontId="4" fillId="19"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4" borderId="0" applyNumberFormat="0" applyBorder="0" applyAlignment="0" applyProtection="0"/>
    <xf numFmtId="0" fontId="4" fillId="22" borderId="0" applyNumberFormat="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0" borderId="0"/>
    <xf numFmtId="0" fontId="4" fillId="30" borderId="0" applyNumberFormat="0" applyBorder="0" applyAlignment="0" applyProtection="0"/>
    <xf numFmtId="0" fontId="4" fillId="23"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97" fillId="0" borderId="31" applyNumberFormat="0" applyFill="0" applyAlignment="0" applyProtection="0"/>
    <xf numFmtId="0" fontId="91" fillId="0" borderId="27" applyNumberFormat="0" applyFill="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9" fillId="0" borderId="0"/>
    <xf numFmtId="0" fontId="22" fillId="0" borderId="0"/>
    <xf numFmtId="0" fontId="22" fillId="54" borderId="29" applyNumberFormat="0" applyFont="0" applyAlignment="0" applyProtection="0"/>
    <xf numFmtId="0" fontId="78" fillId="0" borderId="0"/>
    <xf numFmtId="0" fontId="22" fillId="0" borderId="0"/>
    <xf numFmtId="0" fontId="99" fillId="0" borderId="0"/>
    <xf numFmtId="0" fontId="79" fillId="0" borderId="0"/>
    <xf numFmtId="0" fontId="79" fillId="0" borderId="0"/>
    <xf numFmtId="0" fontId="79" fillId="0" borderId="0"/>
    <xf numFmtId="0" fontId="78" fillId="0" borderId="0"/>
    <xf numFmtId="0" fontId="79" fillId="0" borderId="0"/>
    <xf numFmtId="0" fontId="99" fillId="0" borderId="0"/>
    <xf numFmtId="0" fontId="22" fillId="0" borderId="0"/>
    <xf numFmtId="0" fontId="22" fillId="0" borderId="0"/>
    <xf numFmtId="0" fontId="79" fillId="0" borderId="0"/>
    <xf numFmtId="0" fontId="22" fillId="0" borderId="0"/>
    <xf numFmtId="0" fontId="79" fillId="0" borderId="0"/>
    <xf numFmtId="0" fontId="22" fillId="0" borderId="0"/>
    <xf numFmtId="0" fontId="22" fillId="0" borderId="0"/>
    <xf numFmtId="0" fontId="22" fillId="0" borderId="0"/>
    <xf numFmtId="0" fontId="22" fillId="0" borderId="0"/>
    <xf numFmtId="0" fontId="22" fillId="54" borderId="29" applyNumberFormat="0" applyFont="0" applyAlignment="0" applyProtection="0"/>
    <xf numFmtId="0" fontId="22" fillId="54" borderId="29" applyNumberFormat="0" applyFont="0" applyAlignment="0" applyProtection="0"/>
    <xf numFmtId="0" fontId="79" fillId="0" borderId="0"/>
    <xf numFmtId="0" fontId="79" fillId="0" borderId="0"/>
    <xf numFmtId="0" fontId="99" fillId="0" borderId="0"/>
    <xf numFmtId="0" fontId="22" fillId="0" borderId="0"/>
    <xf numFmtId="0" fontId="22" fillId="0" borderId="0"/>
    <xf numFmtId="0" fontId="22" fillId="0" borderId="0"/>
    <xf numFmtId="0" fontId="22" fillId="0" borderId="0"/>
    <xf numFmtId="0" fontId="79" fillId="0" borderId="0"/>
    <xf numFmtId="0" fontId="99" fillId="0" borderId="0"/>
    <xf numFmtId="0" fontId="79" fillId="0" borderId="0"/>
    <xf numFmtId="0" fontId="22" fillId="0" borderId="0"/>
    <xf numFmtId="0" fontId="99" fillId="0" borderId="0"/>
    <xf numFmtId="0" fontId="79" fillId="0" borderId="0"/>
    <xf numFmtId="0" fontId="79" fillId="0" borderId="0"/>
    <xf numFmtId="0" fontId="22" fillId="0" borderId="0"/>
    <xf numFmtId="0" fontId="79" fillId="0" borderId="0"/>
    <xf numFmtId="0" fontId="22" fillId="0" borderId="0"/>
    <xf numFmtId="0" fontId="78" fillId="0" borderId="0"/>
    <xf numFmtId="0" fontId="22" fillId="0" borderId="0"/>
    <xf numFmtId="0" fontId="22" fillId="0" borderId="0"/>
    <xf numFmtId="0" fontId="79" fillId="0" borderId="0"/>
    <xf numFmtId="0" fontId="79" fillId="0" borderId="0"/>
    <xf numFmtId="0" fontId="22" fillId="54" borderId="29" applyNumberFormat="0" applyFont="0" applyAlignment="0" applyProtection="0"/>
    <xf numFmtId="0" fontId="22" fillId="0" borderId="0"/>
    <xf numFmtId="0" fontId="22" fillId="54" borderId="29" applyNumberFormat="0" applyFont="0" applyAlignment="0" applyProtection="0"/>
    <xf numFmtId="0" fontId="79" fillId="0" borderId="0"/>
    <xf numFmtId="0" fontId="22" fillId="54" borderId="29" applyNumberFormat="0" applyFont="0" applyAlignment="0" applyProtection="0"/>
    <xf numFmtId="0" fontId="22" fillId="54" borderId="29" applyNumberFormat="0" applyFont="0" applyAlignment="0" applyProtection="0"/>
    <xf numFmtId="0" fontId="22" fillId="0" borderId="0"/>
    <xf numFmtId="0" fontId="99" fillId="0" borderId="0"/>
    <xf numFmtId="0" fontId="79" fillId="0" borderId="0"/>
    <xf numFmtId="0" fontId="79" fillId="0" borderId="0"/>
    <xf numFmtId="0" fontId="79" fillId="0" borderId="0"/>
    <xf numFmtId="0" fontId="22" fillId="54" borderId="29" applyNumberFormat="0" applyFont="0" applyAlignment="0" applyProtection="0"/>
    <xf numFmtId="0" fontId="22" fillId="0" borderId="0"/>
    <xf numFmtId="0" fontId="22" fillId="0" borderId="0"/>
    <xf numFmtId="0" fontId="79" fillId="0" borderId="0"/>
    <xf numFmtId="0" fontId="99" fillId="0" borderId="0"/>
    <xf numFmtId="0" fontId="79" fillId="0" borderId="0"/>
    <xf numFmtId="0" fontId="22" fillId="0" borderId="0"/>
    <xf numFmtId="0" fontId="78" fillId="0" borderId="0"/>
    <xf numFmtId="0" fontId="22" fillId="0" borderId="0"/>
    <xf numFmtId="0" fontId="99" fillId="0" borderId="0"/>
    <xf numFmtId="0" fontId="78" fillId="0" borderId="0"/>
    <xf numFmtId="0" fontId="22" fillId="0" borderId="0"/>
    <xf numFmtId="0" fontId="22" fillId="0" borderId="0"/>
    <xf numFmtId="0" fontId="22" fillId="0" borderId="0"/>
    <xf numFmtId="0" fontId="22" fillId="54" borderId="29" applyNumberFormat="0" applyFont="0" applyAlignment="0" applyProtection="0"/>
    <xf numFmtId="0" fontId="79" fillId="0" borderId="0"/>
    <xf numFmtId="0" fontId="99" fillId="0" borderId="0"/>
    <xf numFmtId="0" fontId="79" fillId="0" borderId="0"/>
    <xf numFmtId="0" fontId="99" fillId="0" borderId="0"/>
    <xf numFmtId="0" fontId="22" fillId="0" borderId="0"/>
    <xf numFmtId="0" fontId="22" fillId="0" borderId="0"/>
    <xf numFmtId="0" fontId="22" fillId="0" borderId="0"/>
    <xf numFmtId="0" fontId="99" fillId="0" borderId="0"/>
    <xf numFmtId="0" fontId="79" fillId="0" borderId="0"/>
    <xf numFmtId="0" fontId="22" fillId="0" borderId="0"/>
    <xf numFmtId="0" fontId="22" fillId="54" borderId="29" applyNumberFormat="0" applyFont="0" applyAlignment="0" applyProtection="0"/>
    <xf numFmtId="0" fontId="99" fillId="0" borderId="0"/>
    <xf numFmtId="0" fontId="78" fillId="0" borderId="0"/>
    <xf numFmtId="0" fontId="79" fillId="0" borderId="0"/>
    <xf numFmtId="0" fontId="79" fillId="0" borderId="0"/>
    <xf numFmtId="0" fontId="22" fillId="0" borderId="0"/>
    <xf numFmtId="0" fontId="79" fillId="0" borderId="0"/>
    <xf numFmtId="0" fontId="22" fillId="54" borderId="29" applyNumberFormat="0" applyFont="0" applyAlignment="0" applyProtection="0"/>
    <xf numFmtId="0" fontId="22" fillId="0" borderId="0"/>
    <xf numFmtId="0" fontId="78" fillId="0" borderId="0"/>
    <xf numFmtId="0" fontId="79" fillId="0" borderId="0"/>
    <xf numFmtId="0" fontId="79" fillId="0" borderId="0"/>
    <xf numFmtId="0" fontId="79" fillId="0" borderId="0"/>
    <xf numFmtId="0" fontId="79" fillId="0" borderId="0"/>
    <xf numFmtId="0" fontId="22" fillId="0" borderId="0"/>
    <xf numFmtId="0" fontId="79" fillId="0" borderId="0"/>
    <xf numFmtId="0" fontId="99" fillId="0" borderId="0"/>
    <xf numFmtId="0" fontId="22" fillId="0" borderId="0"/>
    <xf numFmtId="0" fontId="22" fillId="0" borderId="0"/>
    <xf numFmtId="0" fontId="22" fillId="0" borderId="0"/>
    <xf numFmtId="0" fontId="22" fillId="54" borderId="29" applyNumberFormat="0" applyFont="0" applyAlignment="0" applyProtection="0"/>
    <xf numFmtId="0" fontId="22" fillId="0" borderId="0"/>
    <xf numFmtId="0" fontId="99" fillId="0" borderId="0"/>
    <xf numFmtId="0" fontId="22" fillId="54" borderId="29" applyNumberFormat="0" applyFont="0" applyAlignment="0" applyProtection="0"/>
    <xf numFmtId="0" fontId="78" fillId="0" borderId="0"/>
    <xf numFmtId="0" fontId="79" fillId="0" borderId="0"/>
    <xf numFmtId="0" fontId="79" fillId="0" borderId="0"/>
    <xf numFmtId="0" fontId="22" fillId="0" borderId="0"/>
    <xf numFmtId="0" fontId="22" fillId="0" borderId="0"/>
    <xf numFmtId="0" fontId="79" fillId="0" borderId="0"/>
    <xf numFmtId="0" fontId="99" fillId="0" borderId="0"/>
    <xf numFmtId="0" fontId="22" fillId="0" borderId="0"/>
    <xf numFmtId="0" fontId="22" fillId="54" borderId="29" applyNumberFormat="0" applyFont="0" applyAlignment="0" applyProtection="0"/>
    <xf numFmtId="0" fontId="22" fillId="0" borderId="0"/>
    <xf numFmtId="0" fontId="22" fillId="0" borderId="0"/>
    <xf numFmtId="0" fontId="22" fillId="54" borderId="29" applyNumberFormat="0" applyFont="0" applyAlignment="0" applyProtection="0"/>
    <xf numFmtId="0" fontId="22" fillId="0" borderId="0"/>
    <xf numFmtId="0" fontId="99" fillId="0" borderId="0"/>
    <xf numFmtId="0" fontId="22" fillId="0" borderId="0"/>
    <xf numFmtId="0" fontId="22" fillId="0" borderId="0"/>
    <xf numFmtId="0" fontId="22" fillId="0" borderId="0"/>
    <xf numFmtId="0" fontId="22" fillId="0" borderId="0"/>
    <xf numFmtId="0" fontId="22" fillId="54" borderId="29" applyNumberFormat="0" applyFont="0" applyAlignment="0" applyProtection="0"/>
    <xf numFmtId="0" fontId="22" fillId="0" borderId="0"/>
    <xf numFmtId="0" fontId="79" fillId="0" borderId="0"/>
    <xf numFmtId="0" fontId="22" fillId="54" borderId="29" applyNumberFormat="0" applyFont="0" applyAlignment="0" applyProtection="0"/>
    <xf numFmtId="0" fontId="79" fillId="0" borderId="0"/>
    <xf numFmtId="0" fontId="22" fillId="0" borderId="0"/>
    <xf numFmtId="0" fontId="79" fillId="0" borderId="0"/>
    <xf numFmtId="0" fontId="79" fillId="0" borderId="0"/>
    <xf numFmtId="0" fontId="79" fillId="0" borderId="0"/>
    <xf numFmtId="0" fontId="22" fillId="0" borderId="0"/>
    <xf numFmtId="0" fontId="22" fillId="0" borderId="0"/>
    <xf numFmtId="0" fontId="99" fillId="0" borderId="0"/>
    <xf numFmtId="0" fontId="22" fillId="0" borderId="0"/>
    <xf numFmtId="0" fontId="78" fillId="0" borderId="0"/>
    <xf numFmtId="0" fontId="99" fillId="0" borderId="0"/>
    <xf numFmtId="0" fontId="22" fillId="0" borderId="0"/>
    <xf numFmtId="0" fontId="22" fillId="54" borderId="29" applyNumberFormat="0" applyFont="0" applyAlignment="0" applyProtection="0"/>
    <xf numFmtId="0" fontId="79" fillId="0" borderId="0"/>
    <xf numFmtId="0" fontId="79" fillId="0" borderId="0"/>
    <xf numFmtId="0" fontId="78" fillId="0" borderId="0"/>
    <xf numFmtId="0" fontId="99" fillId="0" borderId="0"/>
    <xf numFmtId="0" fontId="22" fillId="0" borderId="0"/>
    <xf numFmtId="0" fontId="22" fillId="0" borderId="0"/>
    <xf numFmtId="0" fontId="22" fillId="54" borderId="29" applyNumberFormat="0" applyFont="0" applyAlignment="0" applyProtection="0"/>
    <xf numFmtId="0" fontId="79" fillId="0" borderId="0"/>
    <xf numFmtId="0" fontId="79" fillId="0" borderId="0"/>
    <xf numFmtId="0" fontId="79" fillId="0" borderId="0"/>
    <xf numFmtId="0" fontId="22" fillId="0" borderId="0"/>
    <xf numFmtId="0" fontId="79" fillId="0" borderId="0"/>
    <xf numFmtId="0" fontId="79" fillId="0" borderId="0"/>
    <xf numFmtId="0" fontId="78" fillId="0" borderId="0"/>
    <xf numFmtId="0" fontId="79" fillId="0" borderId="0"/>
    <xf numFmtId="0" fontId="99" fillId="0" borderId="0"/>
    <xf numFmtId="0" fontId="79" fillId="0" borderId="0"/>
    <xf numFmtId="0" fontId="22" fillId="54" borderId="29" applyNumberFormat="0" applyFont="0" applyAlignment="0" applyProtection="0"/>
    <xf numFmtId="0" fontId="22" fillId="0" borderId="0"/>
    <xf numFmtId="0" fontId="22" fillId="0" borderId="0"/>
    <xf numFmtId="0" fontId="22" fillId="0" borderId="0"/>
    <xf numFmtId="0" fontId="79" fillId="0" borderId="0"/>
    <xf numFmtId="0" fontId="22" fillId="54" borderId="29" applyNumberFormat="0" applyFont="0" applyAlignment="0" applyProtection="0"/>
    <xf numFmtId="0" fontId="22" fillId="54" borderId="29" applyNumberFormat="0" applyFont="0" applyAlignment="0" applyProtection="0"/>
    <xf numFmtId="0" fontId="22" fillId="0" borderId="0"/>
    <xf numFmtId="0" fontId="22" fillId="0" borderId="0"/>
    <xf numFmtId="0" fontId="22" fillId="54" borderId="29" applyNumberFormat="0" applyFont="0" applyAlignment="0" applyProtection="0"/>
    <xf numFmtId="0" fontId="99" fillId="0" borderId="0"/>
    <xf numFmtId="0" fontId="22" fillId="54" borderId="29" applyNumberFormat="0" applyFont="0" applyAlignment="0" applyProtection="0"/>
    <xf numFmtId="0" fontId="79" fillId="0" borderId="0"/>
    <xf numFmtId="0" fontId="22" fillId="0" borderId="0"/>
    <xf numFmtId="0" fontId="79" fillId="0" borderId="0"/>
    <xf numFmtId="0" fontId="22" fillId="0" borderId="0"/>
    <xf numFmtId="0" fontId="22" fillId="0" borderId="0"/>
    <xf numFmtId="0" fontId="99" fillId="0" borderId="0"/>
    <xf numFmtId="0" fontId="79" fillId="0" borderId="0"/>
    <xf numFmtId="0" fontId="79" fillId="0" borderId="0"/>
    <xf numFmtId="0" fontId="22" fillId="0" borderId="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79" fillId="0" borderId="0"/>
    <xf numFmtId="0" fontId="99" fillId="0" borderId="0"/>
    <xf numFmtId="0" fontId="79" fillId="0" borderId="0"/>
    <xf numFmtId="0" fontId="99" fillId="0" borderId="0"/>
    <xf numFmtId="0" fontId="22" fillId="0" borderId="0"/>
    <xf numFmtId="0" fontId="78" fillId="0" borderId="0"/>
    <xf numFmtId="0" fontId="22" fillId="0" borderId="0"/>
    <xf numFmtId="0" fontId="99" fillId="0" borderId="0"/>
    <xf numFmtId="0" fontId="22" fillId="0" borderId="0"/>
    <xf numFmtId="0" fontId="79" fillId="0" borderId="0"/>
    <xf numFmtId="0" fontId="22" fillId="0" borderId="0"/>
    <xf numFmtId="0" fontId="22" fillId="0" borderId="0"/>
    <xf numFmtId="0" fontId="79" fillId="0" borderId="0"/>
    <xf numFmtId="0" fontId="99" fillId="0" borderId="0"/>
    <xf numFmtId="0" fontId="22" fillId="0" borderId="0"/>
    <xf numFmtId="0" fontId="99" fillId="0" borderId="0"/>
    <xf numFmtId="0" fontId="22" fillId="0" borderId="0"/>
    <xf numFmtId="0" fontId="80" fillId="0" borderId="0"/>
    <xf numFmtId="0" fontId="78" fillId="0" borderId="0"/>
    <xf numFmtId="0" fontId="78" fillId="0" borderId="0"/>
    <xf numFmtId="0" fontId="79" fillId="0" borderId="0"/>
    <xf numFmtId="0" fontId="79" fillId="0" borderId="0"/>
    <xf numFmtId="0" fontId="22" fillId="0" borderId="0"/>
    <xf numFmtId="0" fontId="79" fillId="0" borderId="0"/>
    <xf numFmtId="0" fontId="78" fillId="0" borderId="0"/>
    <xf numFmtId="0" fontId="79" fillId="0" borderId="0"/>
    <xf numFmtId="0" fontId="79" fillId="0" borderId="0"/>
    <xf numFmtId="0" fontId="79" fillId="0" borderId="0"/>
    <xf numFmtId="0" fontId="79" fillId="0" borderId="0"/>
    <xf numFmtId="0" fontId="79" fillId="0" borderId="0"/>
    <xf numFmtId="0" fontId="85" fillId="51" borderId="23" applyNumberFormat="0" applyAlignment="0" applyProtection="0"/>
    <xf numFmtId="0" fontId="82" fillId="40" borderId="0" applyNumberFormat="0" applyBorder="0" applyAlignment="0" applyProtection="0"/>
    <xf numFmtId="0" fontId="83" fillId="45" borderId="0" applyNumberFormat="0" applyBorder="0" applyAlignment="0" applyProtection="0"/>
    <xf numFmtId="0" fontId="82" fillId="36" borderId="0" applyNumberFormat="0" applyBorder="0" applyAlignment="0" applyProtection="0"/>
    <xf numFmtId="0" fontId="83" fillId="44" borderId="0" applyNumberFormat="0" applyBorder="0" applyAlignment="0" applyProtection="0"/>
    <xf numFmtId="0" fontId="91" fillId="0" borderId="0" applyNumberForma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82" fillId="34" borderId="0" applyNumberFormat="0" applyBorder="0" applyAlignment="0" applyProtection="0"/>
    <xf numFmtId="0" fontId="82" fillId="40" borderId="0" applyNumberFormat="0" applyBorder="0" applyAlignment="0" applyProtection="0"/>
    <xf numFmtId="0" fontId="82" fillId="42" borderId="0" applyNumberFormat="0" applyBorder="0" applyAlignment="0" applyProtection="0"/>
    <xf numFmtId="0" fontId="93" fillId="0" borderId="28" applyNumberFormat="0" applyFill="0" applyAlignment="0" applyProtection="0"/>
    <xf numFmtId="0" fontId="96" fillId="0" borderId="0" applyNumberFormat="0" applyFill="0" applyBorder="0" applyAlignment="0" applyProtection="0"/>
    <xf numFmtId="0" fontId="82" fillId="36" borderId="0" applyNumberFormat="0" applyBorder="0" applyAlignment="0" applyProtection="0"/>
    <xf numFmtId="0" fontId="82" fillId="39" borderId="0" applyNumberFormat="0" applyBorder="0" applyAlignment="0" applyProtection="0"/>
    <xf numFmtId="0" fontId="83" fillId="40" borderId="0" applyNumberFormat="0" applyBorder="0" applyAlignment="0" applyProtection="0"/>
    <xf numFmtId="0" fontId="96" fillId="0" borderId="0" applyNumberFormat="0" applyFill="0" applyBorder="0" applyAlignment="0" applyProtection="0"/>
    <xf numFmtId="0" fontId="83" fillId="44"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83" fillId="48" borderId="0" applyNumberFormat="0" applyBorder="0" applyAlignment="0" applyProtection="0"/>
    <xf numFmtId="0" fontId="83" fillId="45" borderId="0" applyNumberFormat="0" applyBorder="0" applyAlignment="0" applyProtection="0"/>
    <xf numFmtId="0" fontId="82" fillId="33" borderId="0" applyNumberFormat="0" applyBorder="0" applyAlignment="0" applyProtection="0"/>
    <xf numFmtId="0" fontId="89" fillId="0" borderId="25" applyNumberFormat="0" applyFill="0" applyAlignment="0" applyProtection="0"/>
    <xf numFmtId="0" fontId="94" fillId="53" borderId="0" applyNumberFormat="0" applyBorder="0" applyAlignment="0" applyProtection="0"/>
    <xf numFmtId="0" fontId="96" fillId="0" borderId="0" applyNumberFormat="0" applyFill="0" applyBorder="0" applyAlignment="0" applyProtection="0"/>
    <xf numFmtId="0" fontId="97" fillId="0" borderId="31" applyNumberFormat="0" applyFill="0" applyAlignment="0" applyProtection="0"/>
    <xf numFmtId="0" fontId="4" fillId="0" borderId="0"/>
    <xf numFmtId="0" fontId="22" fillId="0" borderId="0"/>
    <xf numFmtId="0" fontId="22"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5" fillId="51" borderId="30" applyNumberFormat="0" applyAlignment="0" applyProtection="0"/>
    <xf numFmtId="0" fontId="83" fillId="49"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95" fillId="51" borderId="30" applyNumberFormat="0" applyAlignment="0" applyProtection="0"/>
    <xf numFmtId="0" fontId="4" fillId="0" borderId="0"/>
    <xf numFmtId="0" fontId="4"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19"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87" fillId="0" borderId="0" applyNumberFormat="0" applyFill="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27"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0" borderId="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83" fillId="47" borderId="0" applyNumberFormat="0" applyBorder="0" applyAlignment="0" applyProtection="0"/>
    <xf numFmtId="0" fontId="94" fillId="53" borderId="0" applyNumberFormat="0" applyBorder="0" applyAlignment="0" applyProtection="0"/>
    <xf numFmtId="0" fontId="4" fillId="0" borderId="0"/>
    <xf numFmtId="0" fontId="22" fillId="54" borderId="29" applyNumberFormat="0" applyFont="0" applyAlignment="0" applyProtection="0"/>
    <xf numFmtId="0" fontId="83" fillId="48"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23" borderId="0" applyNumberFormat="0" applyBorder="0" applyAlignment="0" applyProtection="0"/>
    <xf numFmtId="0" fontId="4" fillId="19"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88" fillId="35"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14" borderId="0" applyNumberFormat="0" applyBorder="0" applyAlignment="0" applyProtection="0"/>
    <xf numFmtId="0" fontId="4" fillId="22" borderId="0" applyNumberFormat="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5" borderId="0" applyNumberFormat="0" applyBorder="0" applyAlignment="0" applyProtection="0"/>
    <xf numFmtId="0" fontId="4" fillId="31" borderId="0" applyNumberFormat="0" applyBorder="0" applyAlignment="0" applyProtection="0"/>
    <xf numFmtId="0" fontId="4" fillId="0" borderId="0"/>
    <xf numFmtId="0" fontId="4" fillId="30" borderId="0" applyNumberFormat="0" applyBorder="0" applyAlignment="0" applyProtection="0"/>
    <xf numFmtId="0" fontId="4" fillId="23"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1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9" fillId="0" borderId="0"/>
    <xf numFmtId="0" fontId="22" fillId="0" borderId="0"/>
    <xf numFmtId="0" fontId="83" fillId="45" borderId="0" applyNumberFormat="0" applyBorder="0" applyAlignment="0" applyProtection="0"/>
    <xf numFmtId="0" fontId="78" fillId="0" borderId="0"/>
    <xf numFmtId="0" fontId="79" fillId="0" borderId="0"/>
    <xf numFmtId="0" fontId="79" fillId="0" borderId="0"/>
    <xf numFmtId="0" fontId="92" fillId="38" borderId="23" applyNumberFormat="0" applyAlignment="0" applyProtection="0"/>
    <xf numFmtId="0" fontId="82" fillId="33" borderId="0" applyNumberFormat="0" applyBorder="0" applyAlignment="0" applyProtection="0"/>
    <xf numFmtId="0" fontId="92" fillId="38" borderId="23" applyNumberFormat="0" applyAlignment="0" applyProtection="0"/>
    <xf numFmtId="0" fontId="83" fillId="46" borderId="0" applyNumberFormat="0" applyBorder="0" applyAlignment="0" applyProtection="0"/>
    <xf numFmtId="0" fontId="99" fillId="0" borderId="0"/>
    <xf numFmtId="0" fontId="82" fillId="40" borderId="0" applyNumberFormat="0" applyBorder="0" applyAlignment="0" applyProtection="0"/>
    <xf numFmtId="0" fontId="83" fillId="45" borderId="0" applyNumberFormat="0" applyBorder="0" applyAlignment="0" applyProtection="0"/>
    <xf numFmtId="0" fontId="82" fillId="36" borderId="0" applyNumberFormat="0" applyBorder="0" applyAlignment="0" applyProtection="0"/>
    <xf numFmtId="0" fontId="83" fillId="49" borderId="0" applyNumberFormat="0" applyBorder="0" applyAlignment="0" applyProtection="0"/>
    <xf numFmtId="0" fontId="83" fillId="46"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82" fillId="37" borderId="0" applyNumberFormat="0" applyBorder="0" applyAlignment="0" applyProtection="0"/>
    <xf numFmtId="0" fontId="82" fillId="39" borderId="0" applyNumberFormat="0" applyBorder="0" applyAlignment="0" applyProtection="0"/>
    <xf numFmtId="0" fontId="83" fillId="46" borderId="0" applyNumberFormat="0" applyBorder="0" applyAlignment="0" applyProtection="0"/>
    <xf numFmtId="0" fontId="85" fillId="51" borderId="23" applyNumberFormat="0" applyAlignment="0" applyProtection="0"/>
    <xf numFmtId="0" fontId="82" fillId="38" borderId="0" applyNumberFormat="0" applyBorder="0" applyAlignment="0" applyProtection="0"/>
    <xf numFmtId="0" fontId="83" fillId="44" borderId="0" applyNumberFormat="0" applyBorder="0" applyAlignment="0" applyProtection="0"/>
    <xf numFmtId="0" fontId="83" fillId="48" borderId="0" applyNumberFormat="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6" fillId="52" borderId="24" applyNumberFormat="0" applyAlignment="0" applyProtection="0"/>
    <xf numFmtId="0" fontId="82" fillId="41" borderId="0" applyNumberFormat="0" applyBorder="0" applyAlignment="0" applyProtection="0"/>
    <xf numFmtId="0" fontId="82" fillId="36" borderId="0" applyNumberFormat="0" applyBorder="0" applyAlignment="0" applyProtection="0"/>
    <xf numFmtId="0" fontId="90" fillId="0" borderId="26" applyNumberFormat="0" applyFill="0" applyAlignment="0" applyProtection="0"/>
    <xf numFmtId="0" fontId="83" fillId="40" borderId="0" applyNumberFormat="0" applyBorder="0" applyAlignment="0" applyProtection="0"/>
    <xf numFmtId="0" fontId="82" fillId="35" borderId="0" applyNumberFormat="0" applyBorder="0" applyAlignment="0" applyProtection="0"/>
    <xf numFmtId="0" fontId="82" fillId="39" borderId="0" applyNumberFormat="0" applyBorder="0" applyAlignment="0" applyProtection="0"/>
    <xf numFmtId="0" fontId="91" fillId="0" borderId="0" applyNumberFormat="0" applyFill="0" applyBorder="0" applyAlignment="0" applyProtection="0"/>
    <xf numFmtId="0" fontId="22" fillId="0" borderId="0"/>
    <xf numFmtId="0" fontId="82" fillId="42" borderId="0" applyNumberFormat="0" applyBorder="0" applyAlignment="0" applyProtection="0"/>
    <xf numFmtId="0" fontId="83" fillId="50" borderId="0" applyNumberFormat="0" applyBorder="0" applyAlignment="0" applyProtection="0"/>
    <xf numFmtId="0" fontId="83" fillId="44" borderId="0" applyNumberFormat="0" applyBorder="0" applyAlignment="0" applyProtection="0"/>
    <xf numFmtId="0" fontId="82" fillId="39" borderId="0" applyNumberFormat="0" applyBorder="0" applyAlignment="0" applyProtection="0"/>
    <xf numFmtId="0" fontId="82" fillId="35" borderId="0" applyNumberFormat="0" applyBorder="0" applyAlignment="0" applyProtection="0"/>
    <xf numFmtId="0" fontId="91" fillId="0" borderId="27" applyNumberFormat="0" applyFill="0" applyAlignment="0" applyProtection="0"/>
    <xf numFmtId="0" fontId="82" fillId="36" borderId="0" applyNumberFormat="0" applyBorder="0" applyAlignment="0" applyProtection="0"/>
    <xf numFmtId="0" fontId="88" fillId="35" borderId="0" applyNumberFormat="0" applyBorder="0" applyAlignment="0" applyProtection="0"/>
    <xf numFmtId="0" fontId="83" fillId="43" borderId="0" applyNumberFormat="0" applyBorder="0" applyAlignment="0" applyProtection="0"/>
    <xf numFmtId="0" fontId="83" fillId="49" borderId="0" applyNumberFormat="0" applyBorder="0" applyAlignment="0" applyProtection="0"/>
    <xf numFmtId="0" fontId="83" fillId="45" borderId="0" applyNumberFormat="0" applyBorder="0" applyAlignment="0" applyProtection="0"/>
    <xf numFmtId="0" fontId="83" fillId="48" borderId="0" applyNumberFormat="0" applyBorder="0" applyAlignment="0" applyProtection="0"/>
    <xf numFmtId="0" fontId="82" fillId="41" borderId="0" applyNumberFormat="0" applyBorder="0" applyAlignment="0" applyProtection="0"/>
    <xf numFmtId="0" fontId="83" fillId="47" borderId="0" applyNumberFormat="0" applyBorder="0" applyAlignment="0" applyProtection="0"/>
    <xf numFmtId="0" fontId="82" fillId="33" borderId="0" applyNumberFormat="0" applyBorder="0" applyAlignment="0" applyProtection="0"/>
    <xf numFmtId="0" fontId="83" fillId="41" borderId="0" applyNumberFormat="0" applyBorder="0" applyAlignment="0" applyProtection="0"/>
    <xf numFmtId="0" fontId="82" fillId="37" borderId="0" applyNumberFormat="0" applyBorder="0" applyAlignment="0" applyProtection="0"/>
    <xf numFmtId="0" fontId="89" fillId="0" borderId="25" applyNumberFormat="0" applyFill="0" applyAlignment="0" applyProtection="0"/>
    <xf numFmtId="0" fontId="82" fillId="36" borderId="0" applyNumberFormat="0" applyBorder="0" applyAlignment="0" applyProtection="0"/>
    <xf numFmtId="0" fontId="82" fillId="42" borderId="0" applyNumberFormat="0" applyBorder="0" applyAlignment="0" applyProtection="0"/>
    <xf numFmtId="0" fontId="82" fillId="34" borderId="0" applyNumberFormat="0" applyBorder="0" applyAlignment="0" applyProtection="0"/>
    <xf numFmtId="0" fontId="83" fillId="44" borderId="0" applyNumberFormat="0" applyBorder="0" applyAlignment="0" applyProtection="0"/>
    <xf numFmtId="0" fontId="83" fillId="47" borderId="0" applyNumberFormat="0" applyBorder="0" applyAlignment="0" applyProtection="0"/>
    <xf numFmtId="0" fontId="82" fillId="40" borderId="0" applyNumberFormat="0" applyBorder="0" applyAlignment="0" applyProtection="0"/>
    <xf numFmtId="0" fontId="83" fillId="44" borderId="0" applyNumberFormat="0" applyBorder="0" applyAlignment="0" applyProtection="0"/>
    <xf numFmtId="0" fontId="85" fillId="51" borderId="23" applyNumberFormat="0" applyAlignment="0" applyProtection="0"/>
    <xf numFmtId="0" fontId="83" fillId="41" borderId="0" applyNumberFormat="0" applyBorder="0" applyAlignment="0" applyProtection="0"/>
    <xf numFmtId="0" fontId="87" fillId="0" borderId="0" applyNumberFormat="0" applyFill="0" applyBorder="0" applyAlignment="0" applyProtection="0"/>
    <xf numFmtId="0" fontId="89" fillId="0" borderId="25" applyNumberFormat="0" applyFill="0" applyAlignment="0" applyProtection="0"/>
    <xf numFmtId="0" fontId="86" fillId="52" borderId="24" applyNumberFormat="0" applyAlignment="0" applyProtection="0"/>
    <xf numFmtId="0" fontId="83" fillId="45" borderId="0" applyNumberFormat="0" applyBorder="0" applyAlignment="0" applyProtection="0"/>
    <xf numFmtId="0" fontId="82" fillId="39" borderId="0" applyNumberFormat="0" applyBorder="0" applyAlignment="0" applyProtection="0"/>
    <xf numFmtId="0" fontId="82" fillId="38" borderId="0" applyNumberFormat="0" applyBorder="0" applyAlignment="0" applyProtection="0"/>
    <xf numFmtId="0" fontId="98" fillId="0" borderId="0" applyNumberFormat="0" applyFill="0" applyBorder="0" applyAlignment="0" applyProtection="0"/>
    <xf numFmtId="0" fontId="22" fillId="0" borderId="0"/>
    <xf numFmtId="0" fontId="96" fillId="0" borderId="0" applyNumberFormat="0" applyFill="0" applyBorder="0" applyAlignment="0" applyProtection="0"/>
    <xf numFmtId="0" fontId="22" fillId="54" borderId="29" applyNumberFormat="0" applyFont="0" applyAlignment="0" applyProtection="0"/>
    <xf numFmtId="0" fontId="79" fillId="0" borderId="0"/>
    <xf numFmtId="0" fontId="91" fillId="0" borderId="0" applyNumberFormat="0" applyFill="0" applyBorder="0" applyAlignment="0" applyProtection="0"/>
    <xf numFmtId="0" fontId="93" fillId="0" borderId="28" applyNumberFormat="0" applyFill="0" applyAlignment="0" applyProtection="0"/>
    <xf numFmtId="0" fontId="90" fillId="0" borderId="26" applyNumberFormat="0" applyFill="0" applyAlignment="0" applyProtection="0"/>
    <xf numFmtId="0" fontId="91" fillId="0" borderId="0" applyNumberFormat="0" applyFill="0" applyBorder="0" applyAlignment="0" applyProtection="0"/>
    <xf numFmtId="0" fontId="88" fillId="35" borderId="0" applyNumberFormat="0" applyBorder="0" applyAlignment="0" applyProtection="0"/>
    <xf numFmtId="0" fontId="90" fillId="0" borderId="26" applyNumberFormat="0" applyFill="0" applyAlignment="0" applyProtection="0"/>
    <xf numFmtId="0" fontId="82" fillId="35"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36" borderId="0" applyNumberFormat="0" applyBorder="0" applyAlignment="0" applyProtection="0"/>
    <xf numFmtId="0" fontId="82" fillId="39" borderId="0" applyNumberFormat="0" applyBorder="0" applyAlignment="0" applyProtection="0"/>
    <xf numFmtId="0" fontId="82" fillId="42" borderId="0" applyNumberFormat="0" applyBorder="0" applyAlignment="0" applyProtection="0"/>
    <xf numFmtId="0" fontId="83" fillId="43"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4" fillId="34" borderId="0" applyNumberFormat="0" applyBorder="0" applyAlignment="0" applyProtection="0"/>
    <xf numFmtId="0" fontId="85" fillId="51" borderId="23" applyNumberFormat="0" applyAlignment="0" applyProtection="0"/>
    <xf numFmtId="0" fontId="86" fillId="52" borderId="24" applyNumberFormat="0" applyAlignment="0" applyProtection="0"/>
    <xf numFmtId="0" fontId="82" fillId="34" borderId="0" applyNumberFormat="0" applyBorder="0" applyAlignment="0" applyProtection="0"/>
    <xf numFmtId="0" fontId="82" fillId="33" borderId="0" applyNumberFormat="0" applyBorder="0" applyAlignment="0" applyProtection="0"/>
    <xf numFmtId="0" fontId="87" fillId="0" borderId="0" applyNumberFormat="0" applyFill="0" applyBorder="0" applyAlignment="0" applyProtection="0"/>
    <xf numFmtId="0" fontId="88" fillId="35" borderId="0" applyNumberFormat="0" applyBorder="0" applyAlignment="0" applyProtection="0"/>
    <xf numFmtId="0" fontId="89" fillId="0" borderId="25" applyNumberFormat="0" applyFill="0" applyAlignment="0" applyProtection="0"/>
    <xf numFmtId="0" fontId="90" fillId="0" borderId="26"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92" fillId="38" borderId="23" applyNumberFormat="0" applyAlignment="0" applyProtection="0"/>
    <xf numFmtId="0" fontId="93" fillId="0" borderId="28" applyNumberFormat="0" applyFill="0" applyAlignment="0" applyProtection="0"/>
    <xf numFmtId="0" fontId="94" fillId="53" borderId="0" applyNumberFormat="0" applyBorder="0" applyAlignment="0" applyProtection="0"/>
    <xf numFmtId="0" fontId="22" fillId="54" borderId="29" applyNumberFormat="0" applyFont="0" applyAlignment="0" applyProtection="0"/>
    <xf numFmtId="0" fontId="95" fillId="51" borderId="30" applyNumberFormat="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36" borderId="0" applyNumberFormat="0" applyBorder="0" applyAlignment="0" applyProtection="0"/>
    <xf numFmtId="0" fontId="82" fillId="39" borderId="0" applyNumberFormat="0" applyBorder="0" applyAlignment="0" applyProtection="0"/>
    <xf numFmtId="0" fontId="82" fillId="42" borderId="0" applyNumberFormat="0" applyBorder="0" applyAlignment="0" applyProtection="0"/>
    <xf numFmtId="0" fontId="83" fillId="43"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4" fillId="34" borderId="0" applyNumberFormat="0" applyBorder="0" applyAlignment="0" applyProtection="0"/>
    <xf numFmtId="0" fontId="85" fillId="51" borderId="23" applyNumberFormat="0" applyAlignment="0" applyProtection="0"/>
    <xf numFmtId="0" fontId="86" fillId="52" borderId="24" applyNumberFormat="0" applyAlignment="0" applyProtection="0"/>
    <xf numFmtId="0" fontId="4" fillId="10" borderId="0" applyNumberFormat="0" applyBorder="0" applyAlignment="0" applyProtection="0"/>
    <xf numFmtId="0" fontId="87" fillId="0" borderId="0" applyNumberFormat="0" applyFill="0" applyBorder="0" applyAlignment="0" applyProtection="0"/>
    <xf numFmtId="0" fontId="88" fillId="35" borderId="0" applyNumberFormat="0" applyBorder="0" applyAlignment="0" applyProtection="0"/>
    <xf numFmtId="0" fontId="89" fillId="0" borderId="25" applyNumberFormat="0" applyFill="0" applyAlignment="0" applyProtection="0"/>
    <xf numFmtId="0" fontId="90" fillId="0" borderId="26"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92" fillId="38" borderId="23" applyNumberFormat="0" applyAlignment="0" applyProtection="0"/>
    <xf numFmtId="0" fontId="93" fillId="0" borderId="28" applyNumberFormat="0" applyFill="0" applyAlignment="0" applyProtection="0"/>
    <xf numFmtId="0" fontId="94" fillId="53" borderId="0" applyNumberFormat="0" applyBorder="0" applyAlignment="0" applyProtection="0"/>
    <xf numFmtId="0" fontId="22" fillId="54" borderId="29" applyNumberFormat="0" applyFont="0" applyAlignment="0" applyProtection="0"/>
    <xf numFmtId="0" fontId="95" fillId="51" borderId="30" applyNumberFormat="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 fillId="10"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 fillId="1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 fillId="1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 fillId="18" borderId="0" applyNumberFormat="0" applyBorder="0" applyAlignment="0" applyProtection="0"/>
    <xf numFmtId="0" fontId="84"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 fillId="18"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 fillId="22"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42"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22"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26" borderId="0" applyNumberFormat="0" applyBorder="0" applyAlignment="0" applyProtection="0"/>
    <xf numFmtId="0" fontId="82" fillId="4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4" fillId="31"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4" fillId="26"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4" fillId="30" borderId="0" applyNumberFormat="0" applyBorder="0" applyAlignment="0" applyProtection="0"/>
    <xf numFmtId="0" fontId="82" fillId="42"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4" fillId="30"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4" fillId="1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4" fillId="1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4" fillId="15" borderId="0" applyNumberFormat="0" applyBorder="0" applyAlignment="0" applyProtection="0"/>
    <xf numFmtId="0" fontId="83" fillId="4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4" fillId="15"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4" fillId="19"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4" fillId="3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4" fillId="19"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4" fillId="23" borderId="0" applyNumberFormat="0" applyBorder="0" applyAlignment="0" applyProtection="0"/>
    <xf numFmtId="0" fontId="82" fillId="39"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9"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23"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4" fillId="27"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4" fillId="3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5" fillId="51" borderId="23" applyNumberFormat="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4" fillId="3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4" fillId="27" borderId="0" applyNumberFormat="0" applyBorder="0" applyAlignment="0" applyProtection="0"/>
    <xf numFmtId="0" fontId="82" fillId="36"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2" fillId="36"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4" fillId="23"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2" fillId="36"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2" fillId="42"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2" fillId="42" borderId="0" applyNumberFormat="0" applyBorder="0" applyAlignment="0" applyProtection="0"/>
    <xf numFmtId="0" fontId="4" fillId="31"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6" fillId="52" borderId="24" applyNumberFormat="0" applyAlignment="0" applyProtection="0"/>
    <xf numFmtId="0" fontId="83" fillId="44" borderId="0" applyNumberFormat="0" applyBorder="0" applyAlignment="0" applyProtection="0"/>
    <xf numFmtId="0" fontId="83" fillId="44" borderId="0" applyNumberFormat="0" applyBorder="0" applyAlignment="0" applyProtection="0"/>
    <xf numFmtId="0" fontId="4" fillId="23"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4" fillId="19"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2" fillId="41"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2" fillId="42"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4" fillId="1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2" fillId="4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2" fillId="40" borderId="0" applyNumberFormat="0" applyBorder="0" applyAlignment="0" applyProtection="0"/>
    <xf numFmtId="0" fontId="4" fillId="15"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2" fillId="40"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4" fillId="31" borderId="0" applyNumberFormat="0" applyBorder="0" applyAlignment="0" applyProtection="0"/>
    <xf numFmtId="0" fontId="82" fillId="3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2" fillId="3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4" fillId="27"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2" fillId="39" borderId="0" applyNumberFormat="0" applyBorder="0" applyAlignment="0" applyProtection="0"/>
    <xf numFmtId="0" fontId="4" fillId="15"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39"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39"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4" fillId="11" borderId="0" applyNumberFormat="0" applyBorder="0" applyAlignment="0" applyProtection="0"/>
    <xf numFmtId="0" fontId="82" fillId="39"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4" fillId="11" borderId="0" applyNumberFormat="0" applyBorder="0" applyAlignment="0" applyProtection="0"/>
    <xf numFmtId="0" fontId="82" fillId="3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2" fillId="3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 fillId="30"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2" fillId="38" borderId="0" applyNumberFormat="0" applyBorder="0" applyAlignment="0" applyProtection="0"/>
    <xf numFmtId="0" fontId="87" fillId="0" borderId="0" applyNumberFormat="0" applyFill="0" applyBorder="0" applyAlignment="0" applyProtection="0"/>
    <xf numFmtId="0" fontId="85" fillId="51" borderId="23" applyNumberFormat="0" applyAlignment="0" applyProtection="0"/>
    <xf numFmtId="0" fontId="85" fillId="51" borderId="23" applyNumberFormat="0" applyAlignment="0" applyProtection="0"/>
    <xf numFmtId="0" fontId="4" fillId="27" borderId="0" applyNumberFormat="0" applyBorder="0" applyAlignment="0" applyProtection="0"/>
    <xf numFmtId="0" fontId="85" fillId="51" borderId="23" applyNumberFormat="0" applyAlignment="0" applyProtection="0"/>
    <xf numFmtId="0" fontId="85" fillId="51" borderId="23" applyNumberFormat="0" applyAlignment="0" applyProtection="0"/>
    <xf numFmtId="0" fontId="82" fillId="36" borderId="0" applyNumberFormat="0" applyBorder="0" applyAlignment="0" applyProtection="0"/>
    <xf numFmtId="0" fontId="85" fillId="51" borderId="23" applyNumberFormat="0" applyAlignment="0" applyProtection="0"/>
    <xf numFmtId="0" fontId="85" fillId="51" borderId="23" applyNumberFormat="0" applyAlignment="0" applyProtection="0"/>
    <xf numFmtId="0" fontId="82" fillId="36" borderId="0" applyNumberFormat="0" applyBorder="0" applyAlignment="0" applyProtection="0"/>
    <xf numFmtId="0" fontId="4" fillId="23" borderId="0" applyNumberFormat="0" applyBorder="0" applyAlignment="0" applyProtection="0"/>
    <xf numFmtId="0" fontId="86" fillId="52" borderId="24" applyNumberFormat="0" applyAlignment="0" applyProtection="0"/>
    <xf numFmtId="0" fontId="86" fillId="52" borderId="24" applyNumberFormat="0" applyAlignment="0" applyProtection="0"/>
    <xf numFmtId="0" fontId="82" fillId="36" borderId="0" applyNumberFormat="0" applyBorder="0" applyAlignment="0" applyProtection="0"/>
    <xf numFmtId="0" fontId="86" fillId="52" borderId="24" applyNumberFormat="0" applyAlignment="0" applyProtection="0"/>
    <xf numFmtId="0" fontId="86" fillId="52" borderId="24" applyNumberFormat="0" applyAlignment="0" applyProtection="0"/>
    <xf numFmtId="0" fontId="4" fillId="30" borderId="0" applyNumberFormat="0" applyBorder="0" applyAlignment="0" applyProtection="0"/>
    <xf numFmtId="0" fontId="86" fillId="52" borderId="24" applyNumberFormat="0" applyAlignment="0" applyProtection="0"/>
    <xf numFmtId="0" fontId="86" fillId="52" borderId="24"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7" fillId="0" borderId="0" applyNumberFormat="0" applyFill="0" applyBorder="0" applyAlignment="0" applyProtection="0"/>
    <xf numFmtId="0" fontId="4" fillId="26"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2" fillId="37"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9" fillId="0" borderId="25" applyNumberFormat="0" applyFill="0" applyAlignment="0" applyProtection="0"/>
    <xf numFmtId="0" fontId="4" fillId="26" borderId="0" applyNumberFormat="0" applyBorder="0" applyAlignment="0" applyProtection="0"/>
    <xf numFmtId="0" fontId="89" fillId="0" borderId="25" applyNumberFormat="0" applyFill="0" applyAlignment="0" applyProtection="0"/>
    <xf numFmtId="0" fontId="89" fillId="0" borderId="25" applyNumberFormat="0" applyFill="0" applyAlignment="0" applyProtection="0"/>
    <xf numFmtId="0" fontId="82" fillId="36" borderId="0" applyNumberFormat="0" applyBorder="0" applyAlignment="0" applyProtection="0"/>
    <xf numFmtId="0" fontId="89" fillId="0" borderId="25" applyNumberFormat="0" applyFill="0" applyAlignment="0" applyProtection="0"/>
    <xf numFmtId="0" fontId="89" fillId="0" borderId="25" applyNumberFormat="0" applyFill="0" applyAlignment="0" applyProtection="0"/>
    <xf numFmtId="0" fontId="82" fillId="36" borderId="0" applyNumberFormat="0" applyBorder="0" applyAlignment="0" applyProtection="0"/>
    <xf numFmtId="0" fontId="4" fillId="22" borderId="0" applyNumberFormat="0" applyBorder="0" applyAlignment="0" applyProtection="0"/>
    <xf numFmtId="0" fontId="90" fillId="0" borderId="26" applyNumberFormat="0" applyFill="0" applyAlignment="0" applyProtection="0"/>
    <xf numFmtId="0" fontId="82" fillId="36" borderId="0" applyNumberFormat="0" applyBorder="0" applyAlignment="0" applyProtection="0"/>
    <xf numFmtId="0" fontId="90" fillId="0" borderId="26" applyNumberFormat="0" applyFill="0" applyAlignment="0" applyProtection="0"/>
    <xf numFmtId="0" fontId="90" fillId="0" borderId="26" applyNumberFormat="0" applyFill="0" applyAlignment="0" applyProtection="0"/>
    <xf numFmtId="0" fontId="90" fillId="0" borderId="26" applyNumberFormat="0" applyFill="0" applyAlignment="0" applyProtection="0"/>
    <xf numFmtId="0" fontId="90" fillId="0" borderId="26" applyNumberFormat="0" applyFill="0" applyAlignment="0" applyProtection="0"/>
    <xf numFmtId="0" fontId="4" fillId="23" borderId="0" applyNumberFormat="0" applyBorder="0" applyAlignment="0" applyProtection="0"/>
    <xf numFmtId="0" fontId="82" fillId="41" borderId="0" applyNumberFormat="0" applyBorder="0" applyAlignment="0" applyProtection="0"/>
    <xf numFmtId="0" fontId="91" fillId="0" borderId="27" applyNumberFormat="0" applyFill="0" applyAlignment="0" applyProtection="0"/>
    <xf numFmtId="0" fontId="82" fillId="41" borderId="0" applyNumberFormat="0" applyBorder="0" applyAlignment="0" applyProtection="0"/>
    <xf numFmtId="0" fontId="91" fillId="0" borderId="27" applyNumberFormat="0" applyFill="0" applyAlignment="0" applyProtection="0"/>
    <xf numFmtId="0" fontId="91" fillId="0" borderId="27" applyNumberFormat="0" applyFill="0" applyAlignment="0" applyProtection="0"/>
    <xf numFmtId="0" fontId="4" fillId="19" borderId="0" applyNumberFormat="0" applyBorder="0" applyAlignment="0" applyProtection="0"/>
    <xf numFmtId="0" fontId="91" fillId="0" borderId="27" applyNumberFormat="0" applyFill="0" applyAlignment="0" applyProtection="0"/>
    <xf numFmtId="0" fontId="91" fillId="0" borderId="27" applyNumberFormat="0" applyFill="0" applyAlignment="0" applyProtection="0"/>
    <xf numFmtId="0" fontId="82" fillId="41" borderId="0" applyNumberFormat="0" applyBorder="0" applyAlignment="0" applyProtection="0"/>
    <xf numFmtId="0" fontId="4" fillId="22" borderId="0" applyNumberFormat="0" applyBorder="0" applyAlignment="0" applyProtection="0"/>
    <xf numFmtId="0" fontId="91" fillId="0" borderId="0" applyNumberFormat="0" applyFill="0" applyBorder="0" applyAlignment="0" applyProtection="0"/>
    <xf numFmtId="0" fontId="82" fillId="35"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2" fillId="35"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4" fillId="18" borderId="0" applyNumberFormat="0" applyBorder="0" applyAlignment="0" applyProtection="0"/>
    <xf numFmtId="0" fontId="82" fillId="35" borderId="0" applyNumberFormat="0" applyBorder="0" applyAlignment="0" applyProtection="0"/>
    <xf numFmtId="0" fontId="92" fillId="38" borderId="23" applyNumberFormat="0" applyAlignment="0" applyProtection="0"/>
    <xf numFmtId="0" fontId="92" fillId="38" borderId="23" applyNumberFormat="0" applyAlignment="0" applyProtection="0"/>
    <xf numFmtId="0" fontId="92" fillId="38" borderId="23" applyNumberFormat="0" applyAlignment="0" applyProtection="0"/>
    <xf numFmtId="0" fontId="92" fillId="38" borderId="23" applyNumberFormat="0" applyAlignment="0" applyProtection="0"/>
    <xf numFmtId="0" fontId="92" fillId="38" borderId="23" applyNumberFormat="0" applyAlignment="0" applyProtection="0"/>
    <xf numFmtId="0" fontId="92" fillId="38" borderId="23" applyNumberFormat="0" applyAlignment="0" applyProtection="0"/>
    <xf numFmtId="0" fontId="89" fillId="0" borderId="25"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93" fillId="0" borderId="28" applyNumberFormat="0" applyFill="0" applyAlignment="0" applyProtection="0"/>
    <xf numFmtId="0" fontId="4" fillId="18" borderId="0" applyNumberFormat="0" applyBorder="0" applyAlignment="0" applyProtection="0"/>
    <xf numFmtId="0" fontId="82" fillId="34"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82" fillId="34"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4" fillId="14"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4" fillId="0" borderId="0"/>
    <xf numFmtId="0" fontId="99" fillId="0" borderId="0"/>
    <xf numFmtId="0" fontId="22" fillId="0" borderId="0"/>
    <xf numFmtId="0" fontId="81" fillId="0" borderId="0"/>
    <xf numFmtId="0" fontId="22" fillId="0" borderId="0"/>
    <xf numFmtId="0" fontId="22" fillId="0" borderId="0"/>
    <xf numFmtId="0" fontId="4" fillId="0" borderId="0"/>
    <xf numFmtId="0" fontId="22" fillId="0" borderId="0"/>
    <xf numFmtId="0" fontId="22" fillId="0" borderId="0"/>
    <xf numFmtId="0" fontId="22" fillId="54" borderId="29" applyNumberFormat="0" applyFont="0" applyAlignment="0" applyProtection="0"/>
    <xf numFmtId="0" fontId="4" fillId="19" borderId="0" applyNumberFormat="0" applyBorder="0" applyAlignment="0" applyProtection="0"/>
    <xf numFmtId="0" fontId="22" fillId="54" borderId="29" applyNumberFormat="0" applyFont="0" applyAlignment="0" applyProtection="0"/>
    <xf numFmtId="0" fontId="22" fillId="54" borderId="29" applyNumberFormat="0" applyFont="0" applyAlignment="0" applyProtection="0"/>
    <xf numFmtId="0" fontId="82" fillId="40" borderId="0" applyNumberFormat="0" applyBorder="0" applyAlignment="0" applyProtection="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82" fillId="40" borderId="0" applyNumberFormat="0" applyBorder="0" applyAlignment="0" applyProtection="0"/>
    <xf numFmtId="0" fontId="4" fillId="15" borderId="0" applyNumberFormat="0" applyBorder="0" applyAlignment="0" applyProtection="0"/>
    <xf numFmtId="0" fontId="95" fillId="51" borderId="30" applyNumberFormat="0" applyAlignment="0" applyProtection="0"/>
    <xf numFmtId="0" fontId="95" fillId="51" borderId="30" applyNumberFormat="0" applyAlignment="0" applyProtection="0"/>
    <xf numFmtId="0" fontId="82" fillId="40" borderId="0" applyNumberFormat="0" applyBorder="0" applyAlignment="0" applyProtection="0"/>
    <xf numFmtId="0" fontId="95" fillId="51" borderId="30" applyNumberFormat="0" applyAlignment="0" applyProtection="0"/>
    <xf numFmtId="0" fontId="95" fillId="51" borderId="30" applyNumberFormat="0" applyAlignment="0" applyProtection="0"/>
    <xf numFmtId="0" fontId="4" fillId="14" borderId="0" applyNumberFormat="0" applyBorder="0" applyAlignment="0" applyProtection="0"/>
    <xf numFmtId="0" fontId="95" fillId="51" borderId="30" applyNumberFormat="0" applyAlignment="0" applyProtection="0"/>
    <xf numFmtId="0" fontId="95" fillId="51" borderId="30" applyNumberFormat="0" applyAlignment="0" applyProtection="0"/>
    <xf numFmtId="0" fontId="82" fillId="33" borderId="0" applyNumberFormat="0" applyBorder="0" applyAlignment="0" applyProtection="0"/>
    <xf numFmtId="0" fontId="82" fillId="33" borderId="0" applyNumberFormat="0" applyBorder="0" applyAlignment="0" applyProtection="0"/>
    <xf numFmtId="0" fontId="96" fillId="0" borderId="0" applyNumberFormat="0" applyFill="0" applyBorder="0" applyAlignment="0" applyProtection="0"/>
    <xf numFmtId="0" fontId="4" fillId="10"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2" fillId="33"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0" fillId="0" borderId="26" applyNumberFormat="0" applyFill="0" applyAlignment="0" applyProtection="0"/>
    <xf numFmtId="0" fontId="22" fillId="0" borderId="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8" fillId="0" borderId="0" applyNumberFormat="0" applyFill="0" applyBorder="0" applyAlignment="0" applyProtection="0"/>
    <xf numFmtId="0" fontId="4" fillId="10" borderId="0" applyNumberFormat="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83" fillId="40" borderId="0" applyNumberFormat="0" applyBorder="0" applyAlignment="0" applyProtection="0"/>
    <xf numFmtId="0" fontId="83" fillId="43" borderId="0" applyNumberFormat="0" applyBorder="0" applyAlignment="0" applyProtection="0"/>
    <xf numFmtId="0" fontId="83" fillId="50" borderId="0" applyNumberFormat="0" applyBorder="0" applyAlignment="0" applyProtection="0"/>
    <xf numFmtId="0" fontId="83" fillId="40" borderId="0" applyNumberFormat="0" applyBorder="0" applyAlignment="0" applyProtection="0"/>
    <xf numFmtId="0" fontId="83" fillId="41" borderId="0" applyNumberFormat="0" applyBorder="0" applyAlignment="0" applyProtection="0"/>
    <xf numFmtId="0" fontId="83" fillId="45" borderId="0" applyNumberFormat="0" applyBorder="0" applyAlignment="0" applyProtection="0"/>
    <xf numFmtId="0" fontId="83" fillId="41"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9"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83" fillId="48" borderId="0" applyNumberFormat="0" applyBorder="0" applyAlignment="0" applyProtection="0"/>
    <xf numFmtId="0" fontId="83" fillId="46"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8" borderId="0" applyNumberFormat="0" applyBorder="0" applyAlignment="0" applyProtection="0"/>
    <xf numFmtId="0" fontId="83" fillId="46" borderId="0" applyNumberFormat="0" applyBorder="0" applyAlignment="0" applyProtection="0"/>
    <xf numFmtId="0" fontId="83" fillId="48" borderId="0" applyNumberFormat="0" applyBorder="0" applyAlignment="0" applyProtection="0"/>
    <xf numFmtId="0" fontId="83" fillId="49" borderId="0" applyNumberFormat="0" applyBorder="0" applyAlignment="0" applyProtection="0"/>
    <xf numFmtId="0" fontId="83" fillId="45" borderId="0" applyNumberFormat="0" applyBorder="0" applyAlignment="0" applyProtection="0"/>
    <xf numFmtId="0" fontId="83" fillId="49"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41" borderId="0" applyNumberFormat="0" applyBorder="0" applyAlignment="0" applyProtection="0"/>
    <xf numFmtId="0" fontId="83" fillId="45" borderId="0" applyNumberFormat="0" applyBorder="0" applyAlignment="0" applyProtection="0"/>
    <xf numFmtId="0" fontId="83" fillId="50" borderId="0" applyNumberFormat="0" applyBorder="0" applyAlignment="0" applyProtection="0"/>
    <xf numFmtId="0" fontId="83" fillId="40" borderId="0" applyNumberFormat="0" applyBorder="0" applyAlignment="0" applyProtection="0"/>
    <xf numFmtId="0" fontId="84" fillId="34" borderId="0" applyNumberFormat="0" applyBorder="0" applyAlignment="0" applyProtection="0"/>
    <xf numFmtId="0" fontId="83" fillId="50" borderId="0" applyNumberFormat="0" applyBorder="0" applyAlignment="0" applyProtection="0"/>
    <xf numFmtId="0" fontId="83" fillId="43" borderId="0" applyNumberFormat="0" applyBorder="0" applyAlignment="0" applyProtection="0"/>
    <xf numFmtId="0" fontId="85" fillId="51" borderId="23" applyNumberFormat="0" applyAlignment="0" applyProtection="0"/>
    <xf numFmtId="0" fontId="84" fillId="34"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4" fillId="31" borderId="0" applyNumberFormat="0" applyBorder="0" applyAlignment="0" applyProtection="0"/>
    <xf numFmtId="0" fontId="86" fillId="52" borderId="24" applyNumberFormat="0" applyAlignment="0" applyProtection="0"/>
    <xf numFmtId="0" fontId="82" fillId="42" borderId="0" applyNumberFormat="0" applyBorder="0" applyAlignment="0" applyProtection="0"/>
    <xf numFmtId="0" fontId="4" fillId="31"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4" fillId="27" borderId="0" applyNumberFormat="0" applyBorder="0" applyAlignment="0" applyProtection="0"/>
    <xf numFmtId="0" fontId="82" fillId="39" borderId="0" applyNumberFormat="0" applyBorder="0" applyAlignment="0" applyProtection="0"/>
    <xf numFmtId="0" fontId="85" fillId="51" borderId="23" applyNumberFormat="0" applyAlignment="0" applyProtection="0"/>
    <xf numFmtId="0" fontId="87" fillId="0" borderId="0" applyNumberFormat="0" applyFill="0" applyBorder="0" applyAlignment="0" applyProtection="0"/>
    <xf numFmtId="0" fontId="4" fillId="27"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23" borderId="0" applyNumberFormat="0" applyBorder="0" applyAlignment="0" applyProtection="0"/>
    <xf numFmtId="0" fontId="82" fillId="36" borderId="0" applyNumberFormat="0" applyBorder="0" applyAlignment="0" applyProtection="0"/>
    <xf numFmtId="0" fontId="88" fillId="35" borderId="0" applyNumberFormat="0" applyBorder="0" applyAlignment="0" applyProtection="0"/>
    <xf numFmtId="0" fontId="86" fillId="52" borderId="24" applyNumberFormat="0" applyAlignment="0" applyProtection="0"/>
    <xf numFmtId="0" fontId="4" fillId="23"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4" fillId="19" borderId="0" applyNumberFormat="0" applyBorder="0" applyAlignment="0" applyProtection="0"/>
    <xf numFmtId="0" fontId="82" fillId="41" borderId="0" applyNumberFormat="0" applyBorder="0" applyAlignment="0" applyProtection="0"/>
    <xf numFmtId="0" fontId="89" fillId="0" borderId="25" applyNumberFormat="0" applyFill="0" applyAlignment="0" applyProtection="0"/>
    <xf numFmtId="0" fontId="4" fillId="19"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4" fillId="15" borderId="0" applyNumberFormat="0" applyBorder="0" applyAlignment="0" applyProtection="0"/>
    <xf numFmtId="0" fontId="82" fillId="40" borderId="0" applyNumberFormat="0" applyBorder="0" applyAlignment="0" applyProtection="0"/>
    <xf numFmtId="0" fontId="90" fillId="0" borderId="26" applyNumberFormat="0" applyFill="0" applyAlignment="0" applyProtection="0"/>
    <xf numFmtId="0" fontId="4" fillId="15"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91" fillId="0" borderId="27" applyNumberFormat="0" applyFill="0" applyAlignment="0" applyProtection="0"/>
    <xf numFmtId="0" fontId="4" fillId="11" borderId="0" applyNumberFormat="0" applyBorder="0" applyAlignment="0" applyProtection="0"/>
    <xf numFmtId="0" fontId="82" fillId="39" borderId="0" applyNumberFormat="0" applyBorder="0" applyAlignment="0" applyProtection="0"/>
    <xf numFmtId="0" fontId="4" fillId="11" borderId="0" applyNumberFormat="0" applyBorder="0" applyAlignment="0" applyProtection="0"/>
    <xf numFmtId="0" fontId="91" fillId="0" borderId="0" applyNumberFormat="0" applyFill="0" applyBorder="0" applyAlignment="0" applyProtection="0"/>
    <xf numFmtId="0" fontId="82" fillId="38" borderId="0" applyNumberFormat="0" applyBorder="0" applyAlignment="0" applyProtection="0"/>
    <xf numFmtId="0" fontId="82" fillId="38" borderId="0" applyNumberFormat="0" applyBorder="0" applyAlignment="0" applyProtection="0"/>
    <xf numFmtId="0" fontId="4" fillId="30" borderId="0" applyNumberFormat="0" applyBorder="0" applyAlignment="0" applyProtection="0"/>
    <xf numFmtId="0" fontId="82" fillId="38" borderId="0" applyNumberFormat="0" applyBorder="0" applyAlignment="0" applyProtection="0"/>
    <xf numFmtId="0" fontId="87" fillId="0" borderId="0" applyNumberFormat="0" applyFill="0" applyBorder="0" applyAlignment="0" applyProtection="0"/>
    <xf numFmtId="0" fontId="92" fillId="38" borderId="23" applyNumberFormat="0" applyAlignment="0" applyProtection="0"/>
    <xf numFmtId="0" fontId="4" fillId="30"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4" fillId="26" borderId="0" applyNumberFormat="0" applyBorder="0" applyAlignment="0" applyProtection="0"/>
    <xf numFmtId="0" fontId="82" fillId="37" borderId="0" applyNumberFormat="0" applyBorder="0" applyAlignment="0" applyProtection="0"/>
    <xf numFmtId="0" fontId="93" fillId="0" borderId="28" applyNumberFormat="0" applyFill="0" applyAlignment="0" applyProtection="0"/>
    <xf numFmtId="0" fontId="88" fillId="35" borderId="0" applyNumberFormat="0" applyBorder="0" applyAlignment="0" applyProtection="0"/>
    <xf numFmtId="0" fontId="4" fillId="2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22" borderId="0" applyNumberFormat="0" applyBorder="0" applyAlignment="0" applyProtection="0"/>
    <xf numFmtId="0" fontId="82" fillId="36" borderId="0" applyNumberFormat="0" applyBorder="0" applyAlignment="0" applyProtection="0"/>
    <xf numFmtId="0" fontId="94" fillId="53" borderId="0" applyNumberFormat="0" applyBorder="0" applyAlignment="0" applyProtection="0"/>
    <xf numFmtId="0" fontId="4" fillId="0" borderId="0"/>
    <xf numFmtId="0" fontId="99" fillId="0" borderId="0"/>
    <xf numFmtId="0" fontId="22" fillId="0" borderId="0"/>
    <xf numFmtId="0" fontId="81" fillId="0" borderId="0"/>
    <xf numFmtId="0" fontId="22" fillId="0" borderId="0"/>
    <xf numFmtId="0" fontId="22" fillId="0" borderId="0"/>
    <xf numFmtId="0" fontId="4" fillId="0" borderId="0"/>
    <xf numFmtId="0" fontId="22" fillId="0" borderId="0"/>
    <xf numFmtId="0" fontId="22" fillId="0" borderId="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4" fillId="22"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 fillId="18" borderId="0" applyNumberFormat="0" applyBorder="0" applyAlignment="0" applyProtection="0"/>
    <xf numFmtId="0" fontId="82" fillId="35" borderId="0" applyNumberFormat="0" applyBorder="0" applyAlignment="0" applyProtection="0"/>
    <xf numFmtId="0" fontId="89" fillId="0" borderId="25" applyNumberFormat="0" applyFill="0" applyAlignment="0" applyProtection="0"/>
    <xf numFmtId="0" fontId="95" fillId="51" borderId="30" applyNumberFormat="0" applyAlignment="0" applyProtection="0"/>
    <xf numFmtId="0" fontId="4" fillId="1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 fillId="14" borderId="0" applyNumberFormat="0" applyBorder="0" applyAlignment="0" applyProtection="0"/>
    <xf numFmtId="0" fontId="82" fillId="34" borderId="0" applyNumberFormat="0" applyBorder="0" applyAlignment="0" applyProtection="0"/>
    <xf numFmtId="0" fontId="96" fillId="0" borderId="0" applyNumberFormat="0" applyFill="0" applyBorder="0" applyAlignment="0" applyProtection="0"/>
    <xf numFmtId="0" fontId="4" fillId="14"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 fillId="10" borderId="0" applyNumberFormat="0" applyBorder="0" applyAlignment="0" applyProtection="0"/>
    <xf numFmtId="0" fontId="97" fillId="0" borderId="31" applyNumberFormat="0" applyFill="0" applyAlignment="0" applyProtection="0"/>
    <xf numFmtId="0" fontId="82" fillId="33" borderId="0" applyNumberFormat="0" applyBorder="0" applyAlignment="0" applyProtection="0"/>
    <xf numFmtId="0" fontId="90" fillId="0" borderId="26" applyNumberFormat="0" applyFill="0" applyAlignment="0" applyProtection="0"/>
    <xf numFmtId="0" fontId="4" fillId="10" borderId="0" applyNumberFormat="0" applyBorder="0" applyAlignment="0" applyProtection="0"/>
    <xf numFmtId="0" fontId="98" fillId="0" borderId="0" applyNumberFormat="0" applyFill="0" applyBorder="0" applyAlignment="0" applyProtection="0"/>
    <xf numFmtId="0" fontId="4" fillId="15"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91" fillId="0" borderId="27" applyNumberFormat="0" applyFill="0" applyAlignment="0" applyProtection="0"/>
    <xf numFmtId="0" fontId="4" fillId="11" borderId="0" applyNumberFormat="0" applyBorder="0" applyAlignment="0" applyProtection="0"/>
    <xf numFmtId="0" fontId="82" fillId="39" borderId="0" applyNumberFormat="0" applyBorder="0" applyAlignment="0" applyProtection="0"/>
    <xf numFmtId="0" fontId="4" fillId="11" borderId="0" applyNumberFormat="0" applyBorder="0" applyAlignment="0" applyProtection="0"/>
    <xf numFmtId="0" fontId="91" fillId="0" borderId="0" applyNumberFormat="0" applyFill="0" applyBorder="0" applyAlignment="0" applyProtection="0"/>
    <xf numFmtId="0" fontId="82" fillId="38" borderId="0" applyNumberFormat="0" applyBorder="0" applyAlignment="0" applyProtection="0"/>
    <xf numFmtId="0" fontId="82" fillId="38" borderId="0" applyNumberFormat="0" applyBorder="0" applyAlignment="0" applyProtection="0"/>
    <xf numFmtId="0" fontId="4" fillId="30" borderId="0" applyNumberFormat="0" applyBorder="0" applyAlignment="0" applyProtection="0"/>
    <xf numFmtId="0" fontId="82" fillId="38" borderId="0" applyNumberFormat="0" applyBorder="0" applyAlignment="0" applyProtection="0"/>
    <xf numFmtId="0" fontId="92" fillId="38" borderId="23" applyNumberFormat="0" applyAlignment="0" applyProtection="0"/>
    <xf numFmtId="0" fontId="4" fillId="30"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4" fillId="26" borderId="0" applyNumberFormat="0" applyBorder="0" applyAlignment="0" applyProtection="0"/>
    <xf numFmtId="0" fontId="82" fillId="37" borderId="0" applyNumberFormat="0" applyBorder="0" applyAlignment="0" applyProtection="0"/>
    <xf numFmtId="0" fontId="93" fillId="0" borderId="28" applyNumberFormat="0" applyFill="0" applyAlignment="0" applyProtection="0"/>
    <xf numFmtId="0" fontId="4" fillId="2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22" borderId="0" applyNumberFormat="0" applyBorder="0" applyAlignment="0" applyProtection="0"/>
    <xf numFmtId="0" fontId="82" fillId="36" borderId="0" applyNumberFormat="0" applyBorder="0" applyAlignment="0" applyProtection="0"/>
    <xf numFmtId="0" fontId="94" fillId="53" borderId="0" applyNumberFormat="0" applyBorder="0" applyAlignment="0" applyProtection="0"/>
    <xf numFmtId="0" fontId="4" fillId="0" borderId="0"/>
    <xf numFmtId="0" fontId="99" fillId="0" borderId="0"/>
    <xf numFmtId="0" fontId="22" fillId="0" borderId="0"/>
    <xf numFmtId="0" fontId="81" fillId="0" borderId="0"/>
    <xf numFmtId="0" fontId="22" fillId="0" borderId="0"/>
    <xf numFmtId="0" fontId="22" fillId="0" borderId="0"/>
    <xf numFmtId="0" fontId="4" fillId="0" borderId="0"/>
    <xf numFmtId="0" fontId="22" fillId="0" borderId="0"/>
    <xf numFmtId="0" fontId="22" fillId="0" borderId="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4" fillId="22"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 fillId="18" borderId="0" applyNumberFormat="0" applyBorder="0" applyAlignment="0" applyProtection="0"/>
    <xf numFmtId="0" fontId="82" fillId="35" borderId="0" applyNumberFormat="0" applyBorder="0" applyAlignment="0" applyProtection="0"/>
    <xf numFmtId="0" fontId="95" fillId="51" borderId="30" applyNumberFormat="0" applyAlignment="0" applyProtection="0"/>
    <xf numFmtId="0" fontId="4" fillId="1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 fillId="14" borderId="0" applyNumberFormat="0" applyBorder="0" applyAlignment="0" applyProtection="0"/>
    <xf numFmtId="0" fontId="82" fillId="34" borderId="0" applyNumberFormat="0" applyBorder="0" applyAlignment="0" applyProtection="0"/>
    <xf numFmtId="0" fontId="96" fillId="0" borderId="0" applyNumberFormat="0" applyFill="0" applyBorder="0" applyAlignment="0" applyProtection="0"/>
    <xf numFmtId="0" fontId="4" fillId="14"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 fillId="10" borderId="0" applyNumberFormat="0" applyBorder="0" applyAlignment="0" applyProtection="0"/>
    <xf numFmtId="0" fontId="97" fillId="0" borderId="31" applyNumberFormat="0" applyFill="0" applyAlignment="0" applyProtection="0"/>
    <xf numFmtId="0" fontId="82" fillId="33" borderId="0" applyNumberFormat="0" applyBorder="0" applyAlignment="0" applyProtection="0"/>
    <xf numFmtId="0" fontId="4" fillId="10" borderId="0" applyNumberFormat="0" applyBorder="0" applyAlignment="0" applyProtection="0"/>
    <xf numFmtId="0" fontId="98" fillId="0" borderId="0" applyNumberFormat="0" applyFill="0" applyBorder="0" applyAlignment="0" applyProtection="0"/>
    <xf numFmtId="0" fontId="91" fillId="0" borderId="27" applyNumberFormat="0" applyFill="0" applyAlignment="0" applyProtection="0"/>
    <xf numFmtId="0" fontId="91" fillId="0" borderId="0" applyNumberFormat="0" applyFill="0" applyBorder="0" applyAlignment="0" applyProtection="0"/>
    <xf numFmtId="0" fontId="92" fillId="38" borderId="23" applyNumberFormat="0" applyAlignment="0" applyProtection="0"/>
    <xf numFmtId="0" fontId="93" fillId="0" borderId="28" applyNumberFormat="0" applyFill="0" applyAlignment="0" applyProtection="0"/>
    <xf numFmtId="0" fontId="94" fillId="53" borderId="0" applyNumberFormat="0" applyBorder="0" applyAlignment="0" applyProtection="0"/>
    <xf numFmtId="0" fontId="4" fillId="0" borderId="0"/>
    <xf numFmtId="0" fontId="99" fillId="0" borderId="0"/>
    <xf numFmtId="0" fontId="22" fillId="0" borderId="0"/>
    <xf numFmtId="0" fontId="81" fillId="0" borderId="0"/>
    <xf numFmtId="0" fontId="22" fillId="0" borderId="0"/>
    <xf numFmtId="0" fontId="22" fillId="0" borderId="0"/>
    <xf numFmtId="0" fontId="4" fillId="0" borderId="0"/>
    <xf numFmtId="0" fontId="22" fillId="0" borderId="0"/>
    <xf numFmtId="0" fontId="22" fillId="0" borderId="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95" fillId="51" borderId="30" applyNumberFormat="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4" fillId="27"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19" borderId="0" applyNumberFormat="0" applyBorder="0" applyAlignment="0" applyProtection="0"/>
    <xf numFmtId="0" fontId="4" fillId="0" borderId="0"/>
    <xf numFmtId="0" fontId="4" fillId="19" borderId="0" applyNumberFormat="0" applyBorder="0" applyAlignment="0" applyProtection="0"/>
    <xf numFmtId="0" fontId="4" fillId="0" borderId="0"/>
    <xf numFmtId="0" fontId="4" fillId="26"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8" borderId="19" applyNumberFormat="0" applyFont="0" applyAlignment="0" applyProtection="0"/>
    <xf numFmtId="0" fontId="4" fillId="0" borderId="0"/>
    <xf numFmtId="0" fontId="4" fillId="14" borderId="0" applyNumberFormat="0" applyBorder="0" applyAlignment="0" applyProtection="0"/>
    <xf numFmtId="0" fontId="4" fillId="15" borderId="0" applyNumberFormat="0" applyBorder="0" applyAlignment="0" applyProtection="0"/>
    <xf numFmtId="0" fontId="4" fillId="0" borderId="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22" fillId="0" borderId="0"/>
    <xf numFmtId="0" fontId="4" fillId="10" borderId="0" applyNumberFormat="0" applyBorder="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30"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0" borderId="0"/>
    <xf numFmtId="0" fontId="4" fillId="8" borderId="19" applyNumberFormat="0" applyFont="0" applyAlignment="0" applyProtection="0"/>
    <xf numFmtId="0" fontId="4" fillId="31"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8" borderId="19" applyNumberFormat="0" applyFont="0" applyAlignment="0" applyProtection="0"/>
    <xf numFmtId="0" fontId="4" fillId="23"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2"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0" borderId="0"/>
    <xf numFmtId="0" fontId="4" fillId="22" borderId="0" applyNumberFormat="0" applyBorder="0" applyAlignment="0" applyProtection="0"/>
    <xf numFmtId="0" fontId="4" fillId="0" borderId="0"/>
    <xf numFmtId="0" fontId="4" fillId="8" borderId="19" applyNumberFormat="0" applyFont="0" applyAlignment="0" applyProtection="0"/>
    <xf numFmtId="0" fontId="22" fillId="0" borderId="0"/>
    <xf numFmtId="0" fontId="4" fillId="31"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99" fillId="0" borderId="0"/>
    <xf numFmtId="0" fontId="4" fillId="26"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8" borderId="19" applyNumberFormat="0" applyFont="0" applyAlignment="0" applyProtection="0"/>
    <xf numFmtId="0" fontId="4" fillId="31" borderId="0" applyNumberFormat="0" applyBorder="0" applyAlignment="0" applyProtection="0"/>
    <xf numFmtId="0" fontId="4" fillId="0" borderId="0"/>
    <xf numFmtId="0" fontId="4" fillId="18"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26"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0" borderId="0"/>
    <xf numFmtId="0" fontId="4" fillId="23" borderId="0" applyNumberFormat="0" applyBorder="0" applyAlignment="0" applyProtection="0"/>
    <xf numFmtId="0" fontId="4" fillId="8" borderId="1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26" borderId="0" applyNumberFormat="0" applyBorder="0" applyAlignment="0" applyProtection="0"/>
    <xf numFmtId="0" fontId="4" fillId="0" borderId="0"/>
    <xf numFmtId="0" fontId="4" fillId="19" borderId="0" applyNumberFormat="0" applyBorder="0" applyAlignment="0" applyProtection="0"/>
    <xf numFmtId="0" fontId="4" fillId="27" borderId="0" applyNumberFormat="0" applyBorder="0" applyAlignment="0" applyProtection="0"/>
    <xf numFmtId="0" fontId="22" fillId="0" borderId="0"/>
    <xf numFmtId="0" fontId="4" fillId="0" borderId="0"/>
    <xf numFmtId="0" fontId="22" fillId="0" borderId="0"/>
    <xf numFmtId="0" fontId="22" fillId="0" borderId="0"/>
    <xf numFmtId="0" fontId="4" fillId="8" borderId="1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4" fillId="14"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4" fillId="8" borderId="19" applyNumberFormat="0" applyFont="0" applyAlignment="0" applyProtection="0"/>
    <xf numFmtId="0" fontId="4" fillId="22" borderId="0" applyNumberFormat="0" applyBorder="0" applyAlignment="0" applyProtection="0"/>
    <xf numFmtId="0" fontId="22" fillId="0" borderId="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0" borderId="0"/>
    <xf numFmtId="0" fontId="4" fillId="0" borderId="0"/>
    <xf numFmtId="0" fontId="4" fillId="8" borderId="19" applyNumberFormat="0" applyFont="0" applyAlignment="0" applyProtection="0"/>
    <xf numFmtId="0" fontId="4" fillId="23"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78" fillId="0" borderId="0"/>
    <xf numFmtId="0" fontId="79" fillId="0" borderId="0"/>
    <xf numFmtId="0" fontId="4" fillId="0" borderId="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31" borderId="0" applyNumberFormat="0" applyBorder="0" applyAlignment="0" applyProtection="0"/>
    <xf numFmtId="0" fontId="79" fillId="0" borderId="0"/>
    <xf numFmtId="0" fontId="79" fillId="0" borderId="0"/>
    <xf numFmtId="0" fontId="79" fillId="0" borderId="0"/>
    <xf numFmtId="0" fontId="22" fillId="0" borderId="0"/>
    <xf numFmtId="0" fontId="79" fillId="0" borderId="0"/>
    <xf numFmtId="0" fontId="4" fillId="8" borderId="19" applyNumberFormat="0" applyFont="0" applyAlignment="0" applyProtection="0"/>
    <xf numFmtId="0" fontId="79" fillId="0" borderId="0"/>
    <xf numFmtId="0" fontId="4" fillId="0" borderId="0"/>
    <xf numFmtId="0" fontId="4" fillId="31" borderId="0" applyNumberFormat="0" applyBorder="0" applyAlignment="0" applyProtection="0"/>
    <xf numFmtId="0" fontId="4" fillId="22"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8" borderId="19" applyNumberFormat="0" applyFont="0" applyAlignment="0" applyProtection="0"/>
    <xf numFmtId="0" fontId="4" fillId="14" borderId="0" applyNumberFormat="0" applyBorder="0" applyAlignment="0" applyProtection="0"/>
    <xf numFmtId="0" fontId="4" fillId="22" borderId="0" applyNumberFormat="0" applyBorder="0" applyAlignment="0" applyProtection="0"/>
    <xf numFmtId="0" fontId="4" fillId="8" borderId="19" applyNumberFormat="0" applyFont="0" applyAlignment="0" applyProtection="0"/>
    <xf numFmtId="0" fontId="4" fillId="26" borderId="0" applyNumberFormat="0" applyBorder="0" applyAlignment="0" applyProtection="0"/>
    <xf numFmtId="0" fontId="22" fillId="0" borderId="0"/>
    <xf numFmtId="0" fontId="4" fillId="14"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8" borderId="19" applyNumberFormat="0" applyFont="0" applyAlignment="0" applyProtection="0"/>
    <xf numFmtId="0" fontId="4" fillId="30" borderId="0" applyNumberFormat="0" applyBorder="0" applyAlignment="0" applyProtection="0"/>
    <xf numFmtId="0" fontId="4" fillId="23" borderId="0" applyNumberFormat="0" applyBorder="0" applyAlignment="0" applyProtection="0"/>
    <xf numFmtId="0" fontId="4" fillId="22" borderId="0" applyNumberFormat="0" applyBorder="0" applyAlignment="0" applyProtection="0"/>
    <xf numFmtId="0" fontId="4" fillId="11" borderId="0" applyNumberFormat="0" applyBorder="0" applyAlignment="0" applyProtection="0"/>
    <xf numFmtId="0" fontId="4" fillId="30" borderId="0" applyNumberFormat="0" applyBorder="0" applyAlignment="0" applyProtection="0"/>
    <xf numFmtId="0" fontId="4" fillId="8" borderId="19" applyNumberFormat="0" applyFont="0" applyAlignment="0" applyProtection="0"/>
    <xf numFmtId="0" fontId="4" fillId="10"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8" borderId="19" applyNumberFormat="0" applyFont="0" applyAlignment="0" applyProtection="0"/>
    <xf numFmtId="0" fontId="4" fillId="10" borderId="0" applyNumberFormat="0" applyBorder="0" applyAlignment="0" applyProtection="0"/>
    <xf numFmtId="0" fontId="4" fillId="18" borderId="0" applyNumberFormat="0" applyBorder="0" applyAlignment="0" applyProtection="0"/>
    <xf numFmtId="0" fontId="4" fillId="0" borderId="0"/>
    <xf numFmtId="0" fontId="4" fillId="30" borderId="0" applyNumberFormat="0" applyBorder="0" applyAlignment="0" applyProtection="0"/>
    <xf numFmtId="0" fontId="4" fillId="10" borderId="0" applyNumberFormat="0" applyBorder="0" applyAlignment="0" applyProtection="0"/>
    <xf numFmtId="0" fontId="4" fillId="15" borderId="0" applyNumberFormat="0" applyBorder="0" applyAlignment="0" applyProtection="0"/>
    <xf numFmtId="0" fontId="22" fillId="0" borderId="0"/>
    <xf numFmtId="0" fontId="4" fillId="14"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27" borderId="0" applyNumberFormat="0" applyBorder="0" applyAlignment="0" applyProtection="0"/>
    <xf numFmtId="0" fontId="4" fillId="8" borderId="19" applyNumberFormat="0" applyFont="0" applyAlignment="0" applyProtection="0"/>
    <xf numFmtId="0" fontId="4" fillId="14"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27" borderId="0" applyNumberFormat="0" applyBorder="0" applyAlignment="0" applyProtection="0"/>
    <xf numFmtId="0" fontId="4" fillId="0" borderId="0"/>
    <xf numFmtId="0" fontId="22" fillId="0" borderId="0"/>
    <xf numFmtId="0" fontId="22"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23" borderId="0" applyNumberFormat="0" applyBorder="0" applyAlignment="0" applyProtection="0"/>
    <xf numFmtId="0" fontId="4" fillId="0" borderId="0"/>
    <xf numFmtId="0" fontId="4" fillId="0" borderId="0"/>
    <xf numFmtId="0" fontId="4" fillId="14" borderId="0" applyNumberFormat="0" applyBorder="0" applyAlignment="0" applyProtection="0"/>
    <xf numFmtId="0" fontId="4"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23"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22"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27"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0" borderId="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1" borderId="0" applyNumberFormat="0" applyBorder="0" applyAlignment="0" applyProtection="0"/>
    <xf numFmtId="0" fontId="4" fillId="30" borderId="0" applyNumberFormat="0" applyBorder="0" applyAlignment="0" applyProtection="0"/>
    <xf numFmtId="0" fontId="4" fillId="0" borderId="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23" borderId="0" applyNumberFormat="0" applyBorder="0" applyAlignment="0" applyProtection="0"/>
    <xf numFmtId="0" fontId="4" fillId="19"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14" borderId="0" applyNumberFormat="0" applyBorder="0" applyAlignment="0" applyProtection="0"/>
    <xf numFmtId="0" fontId="4" fillId="22" borderId="0" applyNumberFormat="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5" borderId="0" applyNumberFormat="0" applyBorder="0" applyAlignment="0" applyProtection="0"/>
    <xf numFmtId="0" fontId="4" fillId="31" borderId="0" applyNumberFormat="0" applyBorder="0" applyAlignment="0" applyProtection="0"/>
    <xf numFmtId="0" fontId="4" fillId="0" borderId="0"/>
    <xf numFmtId="0" fontId="4" fillId="30" borderId="0" applyNumberFormat="0" applyBorder="0" applyAlignment="0" applyProtection="0"/>
    <xf numFmtId="0" fontId="4" fillId="23"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3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1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9" fillId="0" borderId="0"/>
    <xf numFmtId="0" fontId="22" fillId="0" borderId="0"/>
    <xf numFmtId="0" fontId="4" fillId="8" borderId="19" applyNumberFormat="0" applyFont="0" applyAlignment="0" applyProtection="0"/>
    <xf numFmtId="0" fontId="78" fillId="0" borderId="0"/>
    <xf numFmtId="0" fontId="4" fillId="31" borderId="0" applyNumberFormat="0" applyBorder="0" applyAlignment="0" applyProtection="0"/>
    <xf numFmtId="0" fontId="79" fillId="0" borderId="0"/>
    <xf numFmtId="0" fontId="4" fillId="18" borderId="0" applyNumberFormat="0" applyBorder="0" applyAlignment="0" applyProtection="0"/>
    <xf numFmtId="0" fontId="79" fillId="0" borderId="0"/>
    <xf numFmtId="0" fontId="78" fillId="0" borderId="0"/>
    <xf numFmtId="0" fontId="4" fillId="15" borderId="0" applyNumberFormat="0" applyBorder="0" applyAlignment="0" applyProtection="0"/>
    <xf numFmtId="0" fontId="4" fillId="8" borderId="19" applyNumberFormat="0" applyFont="0" applyAlignment="0" applyProtection="0"/>
    <xf numFmtId="0" fontId="4" fillId="22" borderId="0" applyNumberFormat="0" applyBorder="0" applyAlignment="0" applyProtection="0"/>
    <xf numFmtId="0" fontId="22" fillId="54" borderId="29" applyNumberFormat="0" applyFont="0" applyAlignment="0" applyProtection="0"/>
    <xf numFmtId="0" fontId="22" fillId="54" borderId="29" applyNumberFormat="0" applyFont="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15"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99" fillId="0" borderId="0"/>
    <xf numFmtId="0" fontId="4" fillId="31" borderId="0" applyNumberFormat="0" applyBorder="0" applyAlignment="0" applyProtection="0"/>
    <xf numFmtId="0" fontId="4" fillId="0" borderId="0"/>
    <xf numFmtId="0" fontId="4" fillId="0" borderId="0"/>
    <xf numFmtId="0" fontId="4" fillId="19" borderId="0" applyNumberFormat="0" applyBorder="0" applyAlignment="0" applyProtection="0"/>
    <xf numFmtId="0" fontId="4" fillId="8" borderId="19" applyNumberFormat="0" applyFont="0" applyAlignment="0" applyProtection="0"/>
    <xf numFmtId="0" fontId="4" fillId="11" borderId="0" applyNumberFormat="0" applyBorder="0" applyAlignment="0" applyProtection="0"/>
    <xf numFmtId="0" fontId="4" fillId="31" borderId="0" applyNumberFormat="0" applyBorder="0" applyAlignment="0" applyProtection="0"/>
    <xf numFmtId="0" fontId="4" fillId="18" borderId="0" applyNumberFormat="0" applyBorder="0" applyAlignment="0" applyProtection="0"/>
    <xf numFmtId="0" fontId="22" fillId="0" borderId="0"/>
    <xf numFmtId="0" fontId="4" fillId="8" borderId="19" applyNumberFormat="0" applyFont="0" applyAlignment="0" applyProtection="0"/>
    <xf numFmtId="0" fontId="4" fillId="15" borderId="0" applyNumberFormat="0" applyBorder="0" applyAlignment="0" applyProtection="0"/>
    <xf numFmtId="0" fontId="4" fillId="31" borderId="0" applyNumberFormat="0" applyBorder="0" applyAlignment="0" applyProtection="0"/>
    <xf numFmtId="0" fontId="22" fillId="0" borderId="0"/>
    <xf numFmtId="0" fontId="4" fillId="0" borderId="0"/>
    <xf numFmtId="0" fontId="4" fillId="8" borderId="19" applyNumberFormat="0" applyFont="0" applyAlignment="0" applyProtection="0"/>
    <xf numFmtId="0" fontId="4" fillId="23" borderId="0" applyNumberFormat="0" applyBorder="0" applyAlignment="0" applyProtection="0"/>
    <xf numFmtId="0" fontId="4" fillId="27" borderId="0" applyNumberFormat="0" applyBorder="0" applyAlignment="0" applyProtection="0"/>
    <xf numFmtId="0" fontId="4" fillId="0" borderId="0"/>
    <xf numFmtId="0" fontId="4" fillId="15" borderId="0" applyNumberFormat="0" applyBorder="0" applyAlignment="0" applyProtection="0"/>
    <xf numFmtId="0" fontId="4" fillId="27"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0" borderId="0"/>
    <xf numFmtId="0" fontId="4" fillId="10" borderId="0" applyNumberFormat="0" applyBorder="0" applyAlignment="0" applyProtection="0"/>
    <xf numFmtId="0" fontId="4" fillId="31" borderId="0" applyNumberFormat="0" applyBorder="0" applyAlignment="0" applyProtection="0"/>
    <xf numFmtId="0" fontId="4" fillId="0" borderId="0"/>
    <xf numFmtId="0" fontId="4" fillId="14" borderId="0" applyNumberFormat="0" applyBorder="0" applyAlignment="0" applyProtection="0"/>
    <xf numFmtId="0" fontId="4" fillId="30" borderId="0" applyNumberFormat="0" applyBorder="0" applyAlignment="0" applyProtection="0"/>
    <xf numFmtId="0" fontId="22" fillId="0" borderId="0"/>
    <xf numFmtId="0" fontId="4" fillId="22"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30" borderId="0" applyNumberFormat="0" applyBorder="0" applyAlignment="0" applyProtection="0"/>
    <xf numFmtId="0" fontId="4" fillId="8" borderId="19" applyNumberFormat="0" applyFont="0" applyAlignment="0" applyProtection="0"/>
    <xf numFmtId="0" fontId="4" fillId="27" borderId="0" applyNumberFormat="0" applyBorder="0" applyAlignment="0" applyProtection="0"/>
    <xf numFmtId="0" fontId="4" fillId="18" borderId="0" applyNumberFormat="0" applyBorder="0" applyAlignment="0" applyProtection="0"/>
    <xf numFmtId="0" fontId="4" fillId="0" borderId="0"/>
    <xf numFmtId="0" fontId="4" fillId="18" borderId="0" applyNumberFormat="0" applyBorder="0" applyAlignment="0" applyProtection="0"/>
    <xf numFmtId="0" fontId="4" fillId="27" borderId="0" applyNumberFormat="0" applyBorder="0" applyAlignment="0" applyProtection="0"/>
    <xf numFmtId="0" fontId="4" fillId="22" borderId="0" applyNumberFormat="0" applyBorder="0" applyAlignment="0" applyProtection="0"/>
    <xf numFmtId="0" fontId="22" fillId="0" borderId="0"/>
    <xf numFmtId="0" fontId="4" fillId="8" borderId="19" applyNumberFormat="0" applyFont="0" applyAlignment="0" applyProtection="0"/>
    <xf numFmtId="0" fontId="4" fillId="1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0" borderId="0"/>
    <xf numFmtId="0" fontId="4" fillId="0" borderId="0"/>
    <xf numFmtId="0" fontId="4" fillId="27" borderId="0" applyNumberFormat="0" applyBorder="0" applyAlignment="0" applyProtection="0"/>
    <xf numFmtId="0" fontId="4" fillId="30"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14" borderId="0" applyNumberFormat="0" applyBorder="0" applyAlignment="0" applyProtection="0"/>
    <xf numFmtId="0" fontId="4" fillId="14"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8" borderId="19" applyNumberFormat="0" applyFont="0" applyAlignment="0" applyProtection="0"/>
    <xf numFmtId="0" fontId="4" fillId="19" borderId="0" applyNumberFormat="0" applyBorder="0" applyAlignment="0" applyProtection="0"/>
    <xf numFmtId="0" fontId="4" fillId="27" borderId="0" applyNumberFormat="0" applyBorder="0" applyAlignment="0" applyProtection="0"/>
    <xf numFmtId="0" fontId="22" fillId="0" borderId="0"/>
    <xf numFmtId="0" fontId="4" fillId="31" borderId="0" applyNumberFormat="0" applyBorder="0" applyAlignment="0" applyProtection="0"/>
    <xf numFmtId="0" fontId="4" fillId="0" borderId="0"/>
    <xf numFmtId="0" fontId="4" fillId="22" borderId="0" applyNumberFormat="0" applyBorder="0" applyAlignment="0" applyProtection="0"/>
    <xf numFmtId="0" fontId="22" fillId="0" borderId="0"/>
    <xf numFmtId="0" fontId="4" fillId="8" borderId="19" applyNumberFormat="0" applyFont="0" applyAlignment="0" applyProtection="0"/>
    <xf numFmtId="0" fontId="4" fillId="26" borderId="0" applyNumberFormat="0" applyBorder="0" applyAlignment="0" applyProtection="0"/>
    <xf numFmtId="0" fontId="22" fillId="0" borderId="0"/>
    <xf numFmtId="0" fontId="4" fillId="23"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8" borderId="19" applyNumberFormat="0" applyFont="0" applyAlignment="0" applyProtection="0"/>
    <xf numFmtId="0" fontId="4" fillId="14"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8" borderId="19" applyNumberFormat="0" applyFont="0" applyAlignment="0" applyProtection="0"/>
    <xf numFmtId="0" fontId="4" fillId="18"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30"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22" fillId="0" borderId="0"/>
    <xf numFmtId="0" fontId="4" fillId="30" borderId="0" applyNumberFormat="0" applyBorder="0" applyAlignment="0" applyProtection="0"/>
    <xf numFmtId="0" fontId="22" fillId="54" borderId="29" applyNumberFormat="0" applyFont="0" applyAlignment="0" applyProtection="0"/>
    <xf numFmtId="0" fontId="79" fillId="0" borderId="0"/>
    <xf numFmtId="0" fontId="4" fillId="26" borderId="0" applyNumberFormat="0" applyBorder="0" applyAlignment="0" applyProtection="0"/>
    <xf numFmtId="0" fontId="4" fillId="8" borderId="19" applyNumberFormat="0" applyFont="0" applyAlignment="0" applyProtection="0"/>
    <xf numFmtId="0" fontId="4" fillId="31"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0" borderId="0"/>
    <xf numFmtId="0" fontId="4" fillId="30"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99" fillId="0" borderId="0"/>
    <xf numFmtId="0" fontId="4" fillId="30" borderId="0" applyNumberFormat="0" applyBorder="0" applyAlignment="0" applyProtection="0"/>
    <xf numFmtId="0" fontId="79" fillId="0" borderId="0"/>
    <xf numFmtId="0" fontId="4" fillId="0" borderId="0"/>
    <xf numFmtId="0" fontId="4" fillId="15" borderId="0" applyNumberFormat="0" applyBorder="0" applyAlignment="0" applyProtection="0"/>
    <xf numFmtId="0" fontId="4" fillId="8" borderId="19"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22" fillId="0" borderId="0"/>
    <xf numFmtId="0" fontId="99" fillId="0" borderId="0"/>
    <xf numFmtId="0" fontId="4" fillId="10" borderId="0" applyNumberFormat="0" applyBorder="0" applyAlignment="0" applyProtection="0"/>
    <xf numFmtId="0" fontId="4" fillId="0" borderId="0"/>
    <xf numFmtId="0" fontId="79" fillId="0" borderId="0"/>
    <xf numFmtId="0" fontId="4" fillId="22"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2" fillId="54" borderId="29" applyNumberFormat="0" applyFont="0" applyAlignment="0" applyProtection="0"/>
    <xf numFmtId="0" fontId="4" fillId="30" borderId="0" applyNumberFormat="0" applyBorder="0" applyAlignment="0" applyProtection="0"/>
    <xf numFmtId="0" fontId="4" fillId="14" borderId="0" applyNumberFormat="0" applyBorder="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18"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1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9" fillId="0" borderId="0"/>
    <xf numFmtId="0" fontId="22" fillId="0" borderId="0"/>
    <xf numFmtId="0" fontId="78" fillId="0" borderId="0"/>
    <xf numFmtId="0" fontId="79" fillId="0" borderId="0"/>
    <xf numFmtId="0" fontId="79" fillId="0" borderId="0"/>
    <xf numFmtId="0" fontId="78" fillId="0" borderId="0"/>
    <xf numFmtId="0" fontId="4" fillId="15" borderId="0" applyNumberFormat="0" applyBorder="0" applyAlignment="0" applyProtection="0"/>
    <xf numFmtId="0" fontId="4" fillId="8" borderId="19" applyNumberFormat="0" applyFont="0" applyAlignment="0" applyProtection="0"/>
    <xf numFmtId="0" fontId="22" fillId="54" borderId="29" applyNumberFormat="0" applyFont="0" applyAlignment="0" applyProtection="0"/>
    <xf numFmtId="0" fontId="22" fillId="54" borderId="29" applyNumberFormat="0" applyFont="0" applyAlignment="0" applyProtection="0"/>
    <xf numFmtId="0" fontId="4" fillId="18" borderId="0" applyNumberFormat="0" applyBorder="0" applyAlignment="0" applyProtection="0"/>
    <xf numFmtId="0" fontId="4" fillId="8" borderId="19" applyNumberFormat="0" applyFont="0" applyAlignment="0" applyProtection="0"/>
    <xf numFmtId="0" fontId="4" fillId="10" borderId="0" applyNumberFormat="0" applyBorder="0" applyAlignment="0" applyProtection="0"/>
    <xf numFmtId="0" fontId="99" fillId="0" borderId="0"/>
    <xf numFmtId="0" fontId="4" fillId="31" borderId="0" applyNumberFormat="0" applyBorder="0" applyAlignment="0" applyProtection="0"/>
    <xf numFmtId="0" fontId="4" fillId="19" borderId="0" applyNumberFormat="0" applyBorder="0" applyAlignment="0" applyProtection="0"/>
    <xf numFmtId="0" fontId="4" fillId="8" borderId="19" applyNumberFormat="0" applyFont="0" applyAlignment="0" applyProtection="0"/>
    <xf numFmtId="0" fontId="4" fillId="18" borderId="0" applyNumberFormat="0" applyBorder="0" applyAlignment="0" applyProtection="0"/>
    <xf numFmtId="0" fontId="22" fillId="0" borderId="0"/>
    <xf numFmtId="0" fontId="4" fillId="31" borderId="0" applyNumberFormat="0" applyBorder="0" applyAlignment="0" applyProtection="0"/>
    <xf numFmtId="0" fontId="4" fillId="0" borderId="0"/>
    <xf numFmtId="0" fontId="4" fillId="15" borderId="0" applyNumberFormat="0" applyBorder="0" applyAlignment="0" applyProtection="0"/>
    <xf numFmtId="0" fontId="4" fillId="11" borderId="0" applyNumberFormat="0" applyBorder="0" applyAlignment="0" applyProtection="0"/>
    <xf numFmtId="0" fontId="22" fillId="0" borderId="0"/>
    <xf numFmtId="0" fontId="4" fillId="18"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27"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2" fillId="0" borderId="0"/>
    <xf numFmtId="0" fontId="22" fillId="0" borderId="0"/>
    <xf numFmtId="0" fontId="4" fillId="8" borderId="19" applyNumberFormat="0" applyFont="0" applyAlignment="0" applyProtection="0"/>
    <xf numFmtId="0" fontId="4" fillId="26" borderId="0" applyNumberFormat="0" applyBorder="0" applyAlignment="0" applyProtection="0"/>
    <xf numFmtId="0" fontId="22" fillId="0" borderId="0"/>
    <xf numFmtId="0" fontId="4" fillId="2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8" borderId="19" applyNumberFormat="0" applyFont="0" applyAlignment="0" applyProtection="0"/>
    <xf numFmtId="0" fontId="4" fillId="10" borderId="0" applyNumberFormat="0" applyBorder="0" applyAlignment="0" applyProtection="0"/>
    <xf numFmtId="0" fontId="22" fillId="0" borderId="0"/>
    <xf numFmtId="0" fontId="4" fillId="30" borderId="0" applyNumberFormat="0" applyBorder="0" applyAlignment="0" applyProtection="0"/>
    <xf numFmtId="0" fontId="22" fillId="54" borderId="29" applyNumberFormat="0" applyFont="0" applyAlignment="0" applyProtection="0"/>
    <xf numFmtId="0" fontId="79" fillId="0" borderId="0"/>
    <xf numFmtId="0" fontId="4" fillId="15" borderId="0" applyNumberFormat="0" applyBorder="0" applyAlignment="0" applyProtection="0"/>
    <xf numFmtId="0" fontId="99" fillId="0" borderId="0"/>
    <xf numFmtId="0" fontId="4" fillId="30" borderId="0" applyNumberFormat="0" applyBorder="0" applyAlignment="0" applyProtection="0"/>
    <xf numFmtId="0" fontId="79" fillId="0" borderId="0"/>
    <xf numFmtId="0" fontId="4" fillId="0" borderId="0"/>
    <xf numFmtId="0" fontId="4" fillId="22" borderId="0" applyNumberFormat="0" applyBorder="0" applyAlignment="0" applyProtection="0"/>
    <xf numFmtId="0" fontId="4" fillId="19" borderId="0" applyNumberFormat="0" applyBorder="0" applyAlignment="0" applyProtection="0"/>
    <xf numFmtId="0" fontId="22" fillId="0" borderId="0"/>
    <xf numFmtId="0" fontId="79" fillId="0" borderId="0"/>
    <xf numFmtId="0" fontId="22" fillId="54" borderId="29" applyNumberFormat="0" applyFont="0" applyAlignment="0" applyProtection="0"/>
    <xf numFmtId="0" fontId="4" fillId="8" borderId="19" applyNumberFormat="0" applyFont="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1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9" fillId="0" borderId="0"/>
    <xf numFmtId="0" fontId="22" fillId="0" borderId="0"/>
    <xf numFmtId="0" fontId="78" fillId="0" borderId="0"/>
    <xf numFmtId="0" fontId="79" fillId="0" borderId="0"/>
    <xf numFmtId="0" fontId="79" fillId="0" borderId="0"/>
    <xf numFmtId="0" fontId="99" fillId="0" borderId="0"/>
    <xf numFmtId="0" fontId="22" fillId="0" borderId="0"/>
    <xf numFmtId="0" fontId="62" fillId="0" borderId="0" applyNumberFormat="0" applyFill="0" applyBorder="0" applyAlignment="0" applyProtection="0"/>
    <xf numFmtId="0" fontId="87" fillId="0" borderId="0" applyNumberFormat="0" applyFill="0" applyBorder="0" applyAlignment="0" applyProtection="0"/>
    <xf numFmtId="0" fontId="50" fillId="0" borderId="12" applyNumberFormat="0" applyFill="0" applyAlignment="0" applyProtection="0"/>
    <xf numFmtId="0" fontId="89" fillId="0" borderId="25" applyNumberFormat="0" applyFill="0" applyAlignment="0" applyProtection="0"/>
    <xf numFmtId="0" fontId="51" fillId="0" borderId="13" applyNumberFormat="0" applyFill="0" applyAlignment="0" applyProtection="0"/>
    <xf numFmtId="0" fontId="90" fillId="0" borderId="26" applyNumberFormat="0" applyFill="0" applyAlignment="0" applyProtection="0"/>
    <xf numFmtId="0" fontId="52" fillId="0" borderId="14" applyNumberFormat="0" applyFill="0" applyAlignment="0" applyProtection="0"/>
    <xf numFmtId="0" fontId="91" fillId="0" borderId="27" applyNumberFormat="0" applyFill="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9" fillId="0" borderId="17" applyNumberFormat="0" applyFill="0" applyAlignment="0" applyProtection="0"/>
    <xf numFmtId="0" fontId="93" fillId="0" borderId="28" applyNumberFormat="0" applyFill="0" applyAlignment="0" applyProtection="0"/>
    <xf numFmtId="0" fontId="79" fillId="0" borderId="0"/>
    <xf numFmtId="0" fontId="4" fillId="0" borderId="0"/>
    <xf numFmtId="0" fontId="49" fillId="0" borderId="0" applyNumberFormat="0" applyFill="0" applyBorder="0" applyAlignment="0" applyProtection="0"/>
    <xf numFmtId="0" fontId="96" fillId="0" borderId="0" applyNumberFormat="0" applyFill="0" applyBorder="0" applyAlignment="0" applyProtection="0"/>
    <xf numFmtId="0" fontId="63" fillId="0" borderId="20" applyNumberFormat="0" applyFill="0" applyAlignment="0" applyProtection="0"/>
    <xf numFmtId="0" fontId="97" fillId="0" borderId="31" applyNumberFormat="0" applyFill="0" applyAlignment="0" applyProtection="0"/>
    <xf numFmtId="0" fontId="61" fillId="0" borderId="0" applyNumberFormat="0" applyFill="0" applyBorder="0" applyAlignment="0" applyProtection="0"/>
    <xf numFmtId="0" fontId="98" fillId="0" borderId="0" applyNumberFormat="0" applyFill="0" applyBorder="0" applyAlignment="0" applyProtection="0"/>
    <xf numFmtId="0" fontId="99" fillId="0" borderId="0"/>
    <xf numFmtId="0" fontId="22" fillId="0" borderId="0"/>
    <xf numFmtId="0" fontId="4" fillId="0" borderId="0"/>
    <xf numFmtId="0" fontId="78" fillId="0" borderId="0"/>
    <xf numFmtId="0" fontId="79" fillId="0" borderId="0"/>
    <xf numFmtId="0" fontId="79" fillId="0" borderId="0"/>
    <xf numFmtId="0" fontId="79" fillId="0" borderId="0"/>
    <xf numFmtId="0" fontId="4" fillId="0" borderId="0"/>
    <xf numFmtId="0" fontId="79" fillId="0" borderId="0"/>
    <xf numFmtId="0" fontId="22" fillId="0" borderId="0"/>
    <xf numFmtId="0" fontId="22" fillId="0" borderId="0"/>
    <xf numFmtId="0" fontId="22" fillId="0" borderId="0"/>
    <xf numFmtId="0" fontId="22" fillId="0" borderId="0"/>
    <xf numFmtId="0" fontId="22" fillId="0" borderId="0"/>
    <xf numFmtId="0" fontId="4" fillId="0" borderId="0"/>
    <xf numFmtId="0" fontId="22" fillId="0" borderId="0"/>
    <xf numFmtId="0" fontId="22" fillId="0" borderId="0"/>
    <xf numFmtId="0" fontId="4" fillId="0" borderId="0"/>
    <xf numFmtId="0" fontId="22" fillId="0" borderId="0"/>
    <xf numFmtId="0" fontId="22" fillId="0" borderId="0"/>
    <xf numFmtId="0" fontId="79" fillId="0" borderId="0"/>
    <xf numFmtId="0" fontId="22" fillId="0" borderId="0"/>
    <xf numFmtId="0" fontId="4" fillId="0" borderId="0"/>
    <xf numFmtId="0" fontId="22" fillId="0" borderId="0"/>
    <xf numFmtId="0" fontId="99" fillId="0" borderId="0"/>
    <xf numFmtId="0" fontId="99" fillId="0" borderId="0"/>
    <xf numFmtId="0" fontId="22" fillId="0" borderId="0"/>
    <xf numFmtId="0" fontId="99" fillId="0" borderId="0"/>
    <xf numFmtId="0" fontId="22" fillId="0" borderId="0"/>
    <xf numFmtId="0" fontId="99" fillId="0" borderId="0"/>
    <xf numFmtId="0" fontId="4" fillId="0" borderId="0"/>
    <xf numFmtId="0" fontId="96" fillId="0" borderId="0" applyNumberFormat="0" applyFill="0" applyBorder="0" applyAlignment="0" applyProtection="0"/>
    <xf numFmtId="0" fontId="99" fillId="0" borderId="0"/>
    <xf numFmtId="0" fontId="22" fillId="0" borderId="0"/>
    <xf numFmtId="0" fontId="22" fillId="0" borderId="0"/>
    <xf numFmtId="0" fontId="4" fillId="0" borderId="0"/>
    <xf numFmtId="0" fontId="4" fillId="0" borderId="0"/>
    <xf numFmtId="0" fontId="4" fillId="0" borderId="0"/>
    <xf numFmtId="0" fontId="22" fillId="0" borderId="0"/>
    <xf numFmtId="0" fontId="22" fillId="0" borderId="0"/>
    <xf numFmtId="0" fontId="22" fillId="0" borderId="0"/>
    <xf numFmtId="0" fontId="89" fillId="0" borderId="25" applyNumberFormat="0" applyFill="0" applyAlignment="0" applyProtection="0"/>
    <xf numFmtId="0" fontId="22" fillId="0" borderId="0"/>
    <xf numFmtId="0" fontId="22" fillId="0" borderId="0"/>
    <xf numFmtId="0" fontId="22" fillId="0" borderId="0"/>
    <xf numFmtId="0" fontId="78" fillId="0" borderId="0"/>
    <xf numFmtId="0" fontId="79" fillId="0" borderId="0"/>
    <xf numFmtId="0" fontId="99" fillId="0" borderId="0"/>
    <xf numFmtId="0" fontId="78" fillId="0" borderId="0"/>
    <xf numFmtId="0" fontId="22" fillId="0" borderId="0"/>
    <xf numFmtId="0" fontId="99" fillId="0" borderId="0"/>
    <xf numFmtId="0" fontId="99" fillId="0" borderId="0"/>
    <xf numFmtId="0" fontId="22" fillId="0" borderId="0"/>
    <xf numFmtId="0" fontId="22" fillId="0" borderId="0"/>
    <xf numFmtId="0" fontId="22" fillId="0" borderId="0"/>
    <xf numFmtId="0" fontId="78" fillId="0" borderId="0"/>
    <xf numFmtId="0" fontId="99" fillId="0" borderId="0"/>
    <xf numFmtId="0" fontId="22" fillId="0" borderId="0"/>
    <xf numFmtId="0" fontId="79" fillId="0" borderId="0"/>
    <xf numFmtId="0" fontId="79" fillId="0" borderId="0"/>
    <xf numFmtId="0" fontId="79" fillId="0" borderId="0"/>
    <xf numFmtId="0" fontId="79" fillId="0" borderId="0"/>
    <xf numFmtId="0" fontId="4" fillId="0" borderId="0"/>
    <xf numFmtId="0" fontId="22" fillId="0" borderId="0"/>
    <xf numFmtId="0" fontId="22" fillId="0" borderId="0"/>
    <xf numFmtId="0" fontId="99" fillId="0" borderId="0"/>
    <xf numFmtId="0" fontId="22" fillId="0" borderId="0"/>
    <xf numFmtId="0" fontId="99" fillId="0" borderId="0"/>
    <xf numFmtId="0" fontId="22" fillId="0" borderId="0"/>
    <xf numFmtId="0" fontId="91" fillId="0" borderId="27" applyNumberFormat="0" applyFill="0" applyAlignment="0" applyProtection="0"/>
    <xf numFmtId="0" fontId="78" fillId="0" borderId="0"/>
    <xf numFmtId="0" fontId="49" fillId="0" borderId="0" applyNumberFormat="0" applyFill="0" applyBorder="0" applyAlignment="0" applyProtection="0"/>
    <xf numFmtId="0" fontId="78" fillId="0" borderId="0"/>
    <xf numFmtId="0" fontId="99" fillId="0" borderId="0"/>
    <xf numFmtId="0" fontId="99" fillId="0" borderId="0"/>
    <xf numFmtId="0" fontId="22" fillId="0" borderId="0"/>
    <xf numFmtId="0" fontId="78" fillId="0" borderId="0"/>
    <xf numFmtId="0" fontId="22" fillId="0" borderId="0"/>
    <xf numFmtId="0" fontId="99" fillId="0" borderId="0"/>
    <xf numFmtId="0" fontId="79" fillId="0" borderId="0"/>
    <xf numFmtId="0" fontId="79" fillId="0" borderId="0"/>
    <xf numFmtId="0" fontId="78" fillId="0" borderId="0"/>
    <xf numFmtId="0" fontId="79" fillId="0" borderId="0"/>
    <xf numFmtId="0" fontId="99" fillId="0" borderId="0"/>
    <xf numFmtId="0" fontId="22" fillId="0" borderId="0"/>
    <xf numFmtId="0" fontId="22" fillId="0" borderId="0"/>
    <xf numFmtId="0" fontId="22" fillId="0" borderId="0"/>
    <xf numFmtId="0" fontId="99" fillId="0" borderId="0"/>
    <xf numFmtId="0" fontId="99" fillId="0" borderId="0"/>
    <xf numFmtId="0" fontId="99" fillId="0" borderId="0"/>
    <xf numFmtId="0" fontId="22" fillId="0" borderId="0"/>
    <xf numFmtId="0" fontId="22" fillId="0" borderId="0"/>
    <xf numFmtId="0" fontId="4" fillId="0" borderId="0"/>
    <xf numFmtId="0" fontId="22" fillId="0" borderId="0"/>
    <xf numFmtId="0" fontId="22" fillId="0" borderId="0"/>
    <xf numFmtId="0" fontId="99" fillId="0" borderId="0"/>
    <xf numFmtId="0" fontId="22" fillId="0" borderId="0"/>
    <xf numFmtId="0" fontId="22" fillId="0" borderId="0"/>
    <xf numFmtId="0" fontId="22" fillId="0" borderId="0"/>
    <xf numFmtId="0" fontId="99" fillId="0" borderId="0"/>
    <xf numFmtId="0" fontId="22" fillId="0" borderId="0"/>
    <xf numFmtId="0" fontId="99" fillId="0" borderId="0"/>
    <xf numFmtId="0" fontId="4" fillId="0" borderId="0"/>
    <xf numFmtId="0" fontId="99" fillId="0" borderId="0"/>
    <xf numFmtId="0" fontId="22" fillId="0" borderId="0"/>
    <xf numFmtId="0" fontId="22" fillId="0" borderId="0"/>
    <xf numFmtId="0" fontId="22" fillId="0" borderId="0"/>
    <xf numFmtId="0" fontId="22" fillId="0" borderId="0"/>
    <xf numFmtId="0" fontId="99" fillId="0" borderId="0"/>
    <xf numFmtId="0" fontId="22" fillId="0" borderId="0"/>
    <xf numFmtId="0" fontId="99" fillId="0" borderId="0"/>
    <xf numFmtId="0" fontId="22" fillId="0" borderId="0"/>
    <xf numFmtId="0" fontId="99" fillId="0" borderId="0"/>
    <xf numFmtId="0" fontId="78" fillId="0" borderId="0"/>
    <xf numFmtId="0" fontId="22" fillId="0" borderId="0"/>
    <xf numFmtId="0" fontId="22" fillId="0" borderId="0"/>
    <xf numFmtId="0" fontId="99" fillId="0" borderId="0"/>
    <xf numFmtId="0" fontId="22" fillId="0" borderId="0"/>
    <xf numFmtId="0" fontId="4" fillId="0" borderId="0"/>
    <xf numFmtId="0" fontId="9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2" fillId="0" borderId="0"/>
    <xf numFmtId="0" fontId="99" fillId="0" borderId="0"/>
    <xf numFmtId="0" fontId="98" fillId="0" borderId="0" applyNumberFormat="0" applyFill="0" applyBorder="0" applyAlignment="0" applyProtection="0"/>
    <xf numFmtId="0" fontId="79" fillId="0" borderId="0"/>
    <xf numFmtId="0" fontId="22" fillId="0" borderId="0"/>
    <xf numFmtId="0" fontId="78" fillId="0" borderId="0"/>
    <xf numFmtId="0" fontId="4" fillId="0" borderId="0"/>
    <xf numFmtId="0" fontId="22" fillId="0" borderId="0"/>
    <xf numFmtId="0" fontId="4" fillId="0" borderId="0"/>
    <xf numFmtId="0" fontId="52" fillId="0" borderId="14" applyNumberFormat="0" applyFill="0" applyAlignment="0" applyProtection="0"/>
    <xf numFmtId="0" fontId="78" fillId="0" borderId="0"/>
    <xf numFmtId="0" fontId="99" fillId="0" borderId="0"/>
    <xf numFmtId="0" fontId="99" fillId="0" borderId="0"/>
    <xf numFmtId="0" fontId="22" fillId="0" borderId="0"/>
    <xf numFmtId="0" fontId="99" fillId="0" borderId="0"/>
    <xf numFmtId="0" fontId="22" fillId="0" borderId="0"/>
    <xf numFmtId="0" fontId="22" fillId="0" borderId="0"/>
    <xf numFmtId="0" fontId="22" fillId="0" borderId="0"/>
    <xf numFmtId="0" fontId="22" fillId="0" borderId="0"/>
    <xf numFmtId="0" fontId="79" fillId="0" borderId="0"/>
    <xf numFmtId="0" fontId="78" fillId="0" borderId="0"/>
    <xf numFmtId="0" fontId="78" fillId="0" borderId="0"/>
    <xf numFmtId="0" fontId="79" fillId="0" borderId="0"/>
    <xf numFmtId="0" fontId="79" fillId="0" borderId="0"/>
    <xf numFmtId="0" fontId="99" fillId="0" borderId="0"/>
    <xf numFmtId="0" fontId="22" fillId="0" borderId="0"/>
    <xf numFmtId="0" fontId="99" fillId="0" borderId="0"/>
    <xf numFmtId="0" fontId="78" fillId="0" borderId="0"/>
    <xf numFmtId="0" fontId="22" fillId="0" borderId="0"/>
    <xf numFmtId="0" fontId="99" fillId="0" borderId="0"/>
    <xf numFmtId="0" fontId="22" fillId="0" borderId="0"/>
    <xf numFmtId="0" fontId="99" fillId="0" borderId="0"/>
    <xf numFmtId="0" fontId="22" fillId="0" borderId="0"/>
    <xf numFmtId="0" fontId="99" fillId="0" borderId="0"/>
    <xf numFmtId="0" fontId="99" fillId="0" borderId="0"/>
    <xf numFmtId="0" fontId="22" fillId="0" borderId="0"/>
    <xf numFmtId="0" fontId="79" fillId="0" borderId="0"/>
    <xf numFmtId="0" fontId="99" fillId="0" borderId="0"/>
    <xf numFmtId="0" fontId="78" fillId="0" borderId="0"/>
    <xf numFmtId="0" fontId="22" fillId="0" borderId="0"/>
    <xf numFmtId="0" fontId="81" fillId="0" borderId="0"/>
    <xf numFmtId="0" fontId="79" fillId="0" borderId="0"/>
    <xf numFmtId="0" fontId="4" fillId="0" borderId="0"/>
    <xf numFmtId="0" fontId="50" fillId="0" borderId="12" applyNumberFormat="0" applyFill="0" applyAlignment="0" applyProtection="0"/>
    <xf numFmtId="0" fontId="78" fillId="0" borderId="0"/>
    <xf numFmtId="0" fontId="61" fillId="0" borderId="0" applyNumberFormat="0" applyFill="0" applyBorder="0" applyAlignment="0" applyProtection="0"/>
    <xf numFmtId="0" fontId="99" fillId="0" borderId="0"/>
    <xf numFmtId="0" fontId="4" fillId="0" borderId="0"/>
    <xf numFmtId="0" fontId="79" fillId="0" borderId="0"/>
    <xf numFmtId="0" fontId="22" fillId="0" borderId="0"/>
    <xf numFmtId="0" fontId="22" fillId="0" borderId="0"/>
    <xf numFmtId="0" fontId="99" fillId="0" borderId="0"/>
    <xf numFmtId="0" fontId="22" fillId="0" borderId="0"/>
    <xf numFmtId="0" fontId="97" fillId="0" borderId="31" applyNumberFormat="0" applyFill="0" applyAlignment="0" applyProtection="0"/>
    <xf numFmtId="0" fontId="79" fillId="0" borderId="0"/>
    <xf numFmtId="0" fontId="63" fillId="0" borderId="20" applyNumberFormat="0" applyFill="0" applyAlignment="0" applyProtection="0"/>
    <xf numFmtId="0" fontId="22" fillId="0" borderId="0"/>
    <xf numFmtId="0" fontId="90" fillId="0" borderId="26" applyNumberFormat="0" applyFill="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59" fillId="0" borderId="17" applyNumberFormat="0" applyFill="0" applyAlignment="0" applyProtection="0"/>
    <xf numFmtId="0" fontId="79" fillId="0" borderId="0"/>
    <xf numFmtId="0" fontId="79" fillId="0" borderId="0"/>
    <xf numFmtId="0" fontId="99" fillId="0" borderId="0"/>
    <xf numFmtId="0" fontId="4" fillId="0" borderId="0"/>
    <xf numFmtId="0" fontId="79" fillId="0" borderId="0"/>
    <xf numFmtId="0" fontId="4" fillId="0" borderId="0"/>
    <xf numFmtId="0" fontId="22" fillId="0" borderId="0"/>
    <xf numFmtId="0" fontId="4" fillId="0" borderId="0"/>
    <xf numFmtId="0" fontId="99" fillId="0" borderId="0"/>
    <xf numFmtId="0" fontId="93" fillId="0" borderId="28" applyNumberFormat="0" applyFill="0" applyAlignment="0" applyProtection="0"/>
    <xf numFmtId="0" fontId="4" fillId="0" borderId="0"/>
    <xf numFmtId="0" fontId="22" fillId="0" borderId="0"/>
    <xf numFmtId="0" fontId="87" fillId="0" borderId="0" applyNumberFormat="0" applyFill="0" applyBorder="0" applyAlignment="0" applyProtection="0"/>
    <xf numFmtId="0" fontId="22" fillId="0" borderId="0"/>
    <xf numFmtId="0" fontId="22" fillId="0" borderId="0"/>
    <xf numFmtId="0" fontId="99" fillId="0" borderId="0"/>
    <xf numFmtId="0" fontId="4" fillId="0" borderId="0"/>
    <xf numFmtId="0" fontId="22" fillId="0" borderId="0"/>
    <xf numFmtId="0" fontId="51" fillId="0" borderId="13" applyNumberFormat="0" applyFill="0" applyAlignment="0" applyProtection="0"/>
    <xf numFmtId="0" fontId="79" fillId="0" borderId="0"/>
    <xf numFmtId="0" fontId="81" fillId="0" borderId="0"/>
    <xf numFmtId="0" fontId="4" fillId="0" borderId="0"/>
    <xf numFmtId="0" fontId="22" fillId="0" borderId="0"/>
    <xf numFmtId="0" fontId="22" fillId="0" borderId="0"/>
    <xf numFmtId="0" fontId="22" fillId="0" borderId="0"/>
    <xf numFmtId="0" fontId="22" fillId="0" borderId="0"/>
    <xf numFmtId="0" fontId="52" fillId="0" borderId="0" applyNumberFormat="0" applyFill="0" applyBorder="0" applyAlignment="0" applyProtection="0"/>
    <xf numFmtId="0" fontId="22" fillId="0" borderId="0"/>
    <xf numFmtId="0" fontId="22" fillId="0" borderId="0"/>
    <xf numFmtId="0" fontId="4" fillId="0" borderId="0"/>
    <xf numFmtId="0" fontId="4" fillId="0" borderId="0"/>
    <xf numFmtId="0" fontId="4" fillId="0" borderId="0"/>
    <xf numFmtId="0" fontId="49" fillId="0" borderId="0" applyNumberFormat="0" applyFill="0" applyBorder="0" applyAlignment="0" applyProtection="0"/>
    <xf numFmtId="0" fontId="50" fillId="0" borderId="12" applyNumberFormat="0" applyFill="0" applyAlignment="0" applyProtection="0"/>
    <xf numFmtId="0" fontId="51" fillId="0" borderId="13" applyNumberFormat="0" applyFill="0" applyAlignment="0" applyProtection="0"/>
    <xf numFmtId="0" fontId="52" fillId="0" borderId="14" applyNumberFormat="0" applyFill="0" applyAlignment="0" applyProtection="0"/>
    <xf numFmtId="0" fontId="52" fillId="0" borderId="0" applyNumberFormat="0" applyFill="0" applyBorder="0" applyAlignment="0" applyProtection="0"/>
    <xf numFmtId="0" fontId="59" fillId="0" borderId="17" applyNumberFormat="0" applyFill="0" applyAlignment="0" applyProtection="0"/>
    <xf numFmtId="0" fontId="61" fillId="0" borderId="0" applyNumberFormat="0" applyFill="0" applyBorder="0" applyAlignment="0" applyProtection="0"/>
    <xf numFmtId="0" fontId="4" fillId="8" borderId="19" applyNumberFormat="0" applyFont="0" applyAlignment="0" applyProtection="0"/>
    <xf numFmtId="0" fontId="62" fillId="0" borderId="0" applyNumberFormat="0" applyFill="0" applyBorder="0" applyAlignment="0" applyProtection="0"/>
    <xf numFmtId="0" fontId="63" fillId="0" borderId="20" applyNumberFormat="0" applyFill="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0" borderId="0"/>
    <xf numFmtId="0" fontId="87" fillId="0" borderId="0" applyNumberFormat="0" applyFill="0" applyBorder="0" applyAlignment="0" applyProtection="0"/>
    <xf numFmtId="0" fontId="89" fillId="0" borderId="25" applyNumberFormat="0" applyFill="0" applyAlignment="0" applyProtection="0"/>
    <xf numFmtId="0" fontId="90" fillId="0" borderId="26" applyNumberFormat="0" applyFill="0" applyAlignment="0" applyProtection="0"/>
    <xf numFmtId="0" fontId="91" fillId="0" borderId="27" applyNumberFormat="0" applyFill="0" applyAlignment="0" applyProtection="0"/>
    <xf numFmtId="0" fontId="91" fillId="0" borderId="0" applyNumberFormat="0" applyFill="0" applyBorder="0" applyAlignment="0" applyProtection="0"/>
    <xf numFmtId="0" fontId="93" fillId="0" borderId="28" applyNumberFormat="0" applyFill="0" applyAlignment="0" applyProtection="0"/>
    <xf numFmtId="0" fontId="22" fillId="54" borderId="2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96"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22" fillId="0" borderId="0"/>
    <xf numFmtId="0" fontId="4" fillId="0" borderId="0"/>
    <xf numFmtId="0" fontId="22" fillId="0" borderId="0"/>
    <xf numFmtId="0" fontId="22" fillId="0" borderId="0"/>
    <xf numFmtId="0" fontId="22" fillId="0" borderId="0"/>
    <xf numFmtId="0" fontId="78" fillId="0" borderId="0"/>
    <xf numFmtId="0" fontId="79" fillId="0" borderId="0"/>
    <xf numFmtId="0" fontId="99" fillId="0" borderId="0"/>
    <xf numFmtId="0" fontId="78" fillId="0" borderId="0"/>
    <xf numFmtId="0" fontId="22" fillId="0" borderId="0"/>
    <xf numFmtId="0" fontId="99" fillId="0" borderId="0"/>
    <xf numFmtId="0" fontId="22" fillId="0" borderId="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79" fillId="0" borderId="0"/>
    <xf numFmtId="0" fontId="79" fillId="0" borderId="0"/>
    <xf numFmtId="0" fontId="79" fillId="0" borderId="0"/>
    <xf numFmtId="0" fontId="79" fillId="0" borderId="0"/>
    <xf numFmtId="0" fontId="79" fillId="0" borderId="0"/>
    <xf numFmtId="0" fontId="4" fillId="0" borderId="0"/>
    <xf numFmtId="0" fontId="22"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0" borderId="0"/>
    <xf numFmtId="0" fontId="4" fillId="8" borderId="19" applyNumberFormat="0" applyFont="0" applyAlignment="0" applyProtection="0"/>
    <xf numFmtId="0" fontId="4" fillId="8" borderId="19" applyNumberFormat="0" applyFont="0" applyAlignment="0" applyProtection="0"/>
    <xf numFmtId="0" fontId="22"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0" borderId="0"/>
    <xf numFmtId="0" fontId="4" fillId="8" borderId="19" applyNumberFormat="0" applyFont="0" applyAlignment="0" applyProtection="0"/>
    <xf numFmtId="0" fontId="4" fillId="8" borderId="19" applyNumberFormat="0" applyFont="0" applyAlignment="0" applyProtection="0"/>
    <xf numFmtId="0" fontId="22" fillId="0" borderId="0"/>
    <xf numFmtId="0" fontId="4" fillId="0" borderId="0"/>
    <xf numFmtId="0" fontId="22" fillId="0" borderId="0"/>
    <xf numFmtId="0" fontId="4"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22" fillId="0" borderId="0"/>
    <xf numFmtId="0" fontId="4" fillId="19" borderId="0" applyNumberFormat="0" applyBorder="0" applyAlignment="0" applyProtection="0"/>
    <xf numFmtId="0" fontId="4" fillId="26"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27"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0" borderId="0" applyNumberFormat="0" applyBorder="0" applyAlignment="0" applyProtection="0"/>
    <xf numFmtId="0" fontId="4" fillId="0" borderId="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99"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23" borderId="0" applyNumberFormat="0" applyBorder="0" applyAlignment="0" applyProtection="0"/>
    <xf numFmtId="0" fontId="4" fillId="19"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22" fillId="0" borderId="0"/>
    <xf numFmtId="0" fontId="4" fillId="14" borderId="0" applyNumberFormat="0" applyBorder="0" applyAlignment="0" applyProtection="0"/>
    <xf numFmtId="0" fontId="4" fillId="10" borderId="0" applyNumberFormat="0" applyBorder="0" applyAlignment="0" applyProtection="0"/>
    <xf numFmtId="0" fontId="99"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8" borderId="19" applyNumberFormat="0" applyFont="0" applyAlignment="0" applyProtection="0"/>
    <xf numFmtId="0" fontId="4" fillId="14" borderId="0" applyNumberFormat="0" applyBorder="0" applyAlignment="0" applyProtection="0"/>
    <xf numFmtId="0" fontId="4" fillId="22" borderId="0" applyNumberFormat="0" applyBorder="0" applyAlignment="0" applyProtection="0"/>
    <xf numFmtId="0" fontId="4" fillId="0" borderId="0"/>
    <xf numFmtId="0" fontId="4" fillId="8" borderId="19"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5" borderId="0" applyNumberFormat="0" applyBorder="0" applyAlignment="0" applyProtection="0"/>
    <xf numFmtId="0" fontId="4" fillId="31" borderId="0" applyNumberFormat="0" applyBorder="0" applyAlignment="0" applyProtection="0"/>
    <xf numFmtId="0" fontId="4" fillId="0" borderId="0"/>
    <xf numFmtId="0" fontId="4" fillId="30" borderId="0" applyNumberFormat="0" applyBorder="0" applyAlignment="0" applyProtection="0"/>
    <xf numFmtId="0" fontId="4" fillId="23"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99" fillId="0" borderId="0"/>
    <xf numFmtId="0" fontId="22" fillId="0" borderId="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8" borderId="19" applyNumberFormat="0" applyFont="0" applyAlignment="0" applyProtection="0"/>
    <xf numFmtId="0" fontId="4" fillId="0" borderId="0"/>
    <xf numFmtId="0" fontId="4" fillId="0" borderId="0"/>
    <xf numFmtId="0" fontId="4" fillId="8" borderId="19" applyNumberFormat="0" applyFont="0" applyAlignment="0" applyProtection="0"/>
    <xf numFmtId="0" fontId="4" fillId="1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99" fillId="0" borderId="0"/>
    <xf numFmtId="0" fontId="22" fillId="0" borderId="0"/>
    <xf numFmtId="0" fontId="78" fillId="0" borderId="0"/>
    <xf numFmtId="0" fontId="22" fillId="0" borderId="0"/>
    <xf numFmtId="0" fontId="99" fillId="0" borderId="0"/>
    <xf numFmtId="0" fontId="79" fillId="0" borderId="0"/>
    <xf numFmtId="0" fontId="79" fillId="0" borderId="0"/>
    <xf numFmtId="0" fontId="79" fillId="0" borderId="0"/>
    <xf numFmtId="0" fontId="78" fillId="0" borderId="0"/>
    <xf numFmtId="0" fontId="79" fillId="0" borderId="0"/>
    <xf numFmtId="0" fontId="99" fillId="0" borderId="0"/>
    <xf numFmtId="0" fontId="22" fillId="0" borderId="0"/>
    <xf numFmtId="0" fontId="22" fillId="0" borderId="0"/>
    <xf numFmtId="0" fontId="99" fillId="0" borderId="0"/>
    <xf numFmtId="0" fontId="99" fillId="0" borderId="0"/>
    <xf numFmtId="0" fontId="99" fillId="0" borderId="0"/>
    <xf numFmtId="0" fontId="22" fillId="0" borderId="0"/>
    <xf numFmtId="0" fontId="22" fillId="0" borderId="0"/>
    <xf numFmtId="0" fontId="22" fillId="0" borderId="0"/>
    <xf numFmtId="0" fontId="22" fillId="0" borderId="0"/>
    <xf numFmtId="0" fontId="99" fillId="0" borderId="0"/>
    <xf numFmtId="0" fontId="22" fillId="0" borderId="0"/>
    <xf numFmtId="0" fontId="99" fillId="0" borderId="0"/>
    <xf numFmtId="0" fontId="22" fillId="0" borderId="0"/>
    <xf numFmtId="0" fontId="99" fillId="0" borderId="0"/>
    <xf numFmtId="0" fontId="22" fillId="0" borderId="0"/>
    <xf numFmtId="0" fontId="22" fillId="0" borderId="0"/>
    <xf numFmtId="0" fontId="22" fillId="0" borderId="0"/>
    <xf numFmtId="0" fontId="22" fillId="0" borderId="0"/>
    <xf numFmtId="0" fontId="99" fillId="0" borderId="0"/>
    <xf numFmtId="0" fontId="22" fillId="0" borderId="0"/>
    <xf numFmtId="0" fontId="99" fillId="0" borderId="0"/>
    <xf numFmtId="0" fontId="22" fillId="0" borderId="0"/>
    <xf numFmtId="0" fontId="99" fillId="0" borderId="0"/>
    <xf numFmtId="0" fontId="78" fillId="0" borderId="0"/>
    <xf numFmtId="0" fontId="22" fillId="0" borderId="0"/>
    <xf numFmtId="0" fontId="22" fillId="0" borderId="0"/>
    <xf numFmtId="0" fontId="99" fillId="0" borderId="0"/>
    <xf numFmtId="0" fontId="22" fillId="0" borderId="0"/>
    <xf numFmtId="0" fontId="99" fillId="0" borderId="0"/>
    <xf numFmtId="0" fontId="22"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0" borderId="0"/>
    <xf numFmtId="0" fontId="80" fillId="0" borderId="0"/>
    <xf numFmtId="0" fontId="78" fillId="0" borderId="0"/>
    <xf numFmtId="0" fontId="78" fillId="0" borderId="0"/>
    <xf numFmtId="0" fontId="79" fillId="0" borderId="0"/>
    <xf numFmtId="0" fontId="79" fillId="0" borderId="0"/>
    <xf numFmtId="0" fontId="22"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78" fillId="0" borderId="0"/>
    <xf numFmtId="0" fontId="79"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8"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0" borderId="0"/>
    <xf numFmtId="0" fontId="79" fillId="0" borderId="0"/>
    <xf numFmtId="0" fontId="4" fillId="15" borderId="0" applyNumberFormat="0" applyBorder="0" applyAlignment="0" applyProtection="0"/>
    <xf numFmtId="0" fontId="4" fillId="15" borderId="0" applyNumberFormat="0" applyBorder="0" applyAlignment="0" applyProtection="0"/>
    <xf numFmtId="0" fontId="4" fillId="0" borderId="0"/>
    <xf numFmtId="0" fontId="22"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8"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0"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9"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0"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9" fillId="0" borderId="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0" fillId="0" borderId="0"/>
    <xf numFmtId="0" fontId="22" fillId="0" borderId="0"/>
    <xf numFmtId="0" fontId="99" fillId="0" borderId="0"/>
    <xf numFmtId="0" fontId="22"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0" applyNumberFormat="0" applyBorder="0" applyAlignment="0" applyProtection="0"/>
    <xf numFmtId="0" fontId="78"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22" borderId="0" applyNumberFormat="0" applyBorder="0" applyAlignment="0" applyProtection="0"/>
    <xf numFmtId="0" fontId="4"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0" borderId="0"/>
    <xf numFmtId="0" fontId="4"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9"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0" borderId="0"/>
    <xf numFmtId="0" fontId="4" fillId="0" borderId="0"/>
    <xf numFmtId="0" fontId="4" fillId="0" borderId="0"/>
    <xf numFmtId="0" fontId="4" fillId="18" borderId="0" applyNumberFormat="0" applyBorder="0" applyAlignment="0" applyProtection="0"/>
    <xf numFmtId="0" fontId="4" fillId="0" borderId="0"/>
    <xf numFmtId="0" fontId="4"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8"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8"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8"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79" fillId="0" borderId="0"/>
    <xf numFmtId="0" fontId="79" fillId="0" borderId="0"/>
    <xf numFmtId="0" fontId="79"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8"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0" borderId="0"/>
    <xf numFmtId="0" fontId="79" fillId="0" borderId="0"/>
    <xf numFmtId="0" fontId="4" fillId="15" borderId="0" applyNumberFormat="0" applyBorder="0" applyAlignment="0" applyProtection="0"/>
    <xf numFmtId="0" fontId="4" fillId="15" borderId="0" applyNumberFormat="0" applyBorder="0" applyAlignment="0" applyProtection="0"/>
    <xf numFmtId="0" fontId="4" fillId="0" borderId="0"/>
    <xf numFmtId="0" fontId="22"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8"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0"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9"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0"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9"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80" fillId="0" borderId="0"/>
    <xf numFmtId="0" fontId="22" fillId="0" borderId="0"/>
    <xf numFmtId="0" fontId="99" fillId="0" borderId="0"/>
    <xf numFmtId="0" fontId="22"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2" fillId="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6" borderId="0" applyNumberFormat="0" applyBorder="0" applyAlignment="0" applyProtection="0"/>
    <xf numFmtId="0" fontId="78"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2" fillId="0" borderId="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79"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0" borderId="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2"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0" borderId="0"/>
    <xf numFmtId="0" fontId="4" fillId="0" borderId="0"/>
    <xf numFmtId="0" fontId="4"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79" fillId="0" borderId="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2"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0" borderId="0"/>
    <xf numFmtId="0" fontId="4" fillId="0" borderId="0"/>
    <xf numFmtId="0" fontId="4" fillId="0" borderId="0"/>
    <xf numFmtId="0" fontId="4" fillId="18" borderId="0" applyNumberFormat="0" applyBorder="0" applyAlignment="0" applyProtection="0"/>
    <xf numFmtId="0" fontId="4" fillId="0" borderId="0"/>
    <xf numFmtId="0" fontId="4" fillId="0" borderId="0"/>
    <xf numFmtId="0" fontId="4"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78"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2"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8"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8"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9" fillId="0" borderId="0"/>
    <xf numFmtId="0" fontId="79" fillId="0" borderId="0"/>
    <xf numFmtId="0" fontId="79" fillId="0" borderId="0"/>
    <xf numFmtId="0" fontId="79"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2" fillId="54" borderId="29" applyNumberFormat="0" applyFont="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2" fillId="54" borderId="29"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80"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4" fillId="0" borderId="0"/>
    <xf numFmtId="0" fontId="79" fillId="0" borderId="0"/>
    <xf numFmtId="0" fontId="4" fillId="0" borderId="0"/>
    <xf numFmtId="0" fontId="22" fillId="0" borderId="0"/>
    <xf numFmtId="0" fontId="78" fillId="0" borderId="0"/>
    <xf numFmtId="0" fontId="80" fillId="0" borderId="0"/>
    <xf numFmtId="0" fontId="79" fillId="0" borderId="0"/>
    <xf numFmtId="0" fontId="80" fillId="0" borderId="0"/>
    <xf numFmtId="0" fontId="79" fillId="0" borderId="0"/>
    <xf numFmtId="0" fontId="80" fillId="0" borderId="0"/>
    <xf numFmtId="0" fontId="22" fillId="0" borderId="0"/>
    <xf numFmtId="0" fontId="99"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79" fillId="0" borderId="0"/>
    <xf numFmtId="0" fontId="79" fillId="0" borderId="0"/>
    <xf numFmtId="0" fontId="22" fillId="0" borderId="0"/>
    <xf numFmtId="0" fontId="79" fillId="0" borderId="0"/>
    <xf numFmtId="0" fontId="79" fillId="0" borderId="0"/>
    <xf numFmtId="0" fontId="79"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22" fillId="0" borderId="0"/>
    <xf numFmtId="0"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22" fillId="54" borderId="2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4" fillId="8" borderId="19" applyNumberFormat="0" applyFont="0" applyAlignment="0" applyProtection="0"/>
    <xf numFmtId="0" fontId="79" fillId="0" borderId="0"/>
    <xf numFmtId="0" fontId="4" fillId="0" borderId="0"/>
    <xf numFmtId="0" fontId="4" fillId="0" borderId="0"/>
    <xf numFmtId="0" fontId="4"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0" borderId="0"/>
    <xf numFmtId="0" fontId="3" fillId="14"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31"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0" borderId="0"/>
    <xf numFmtId="0" fontId="3" fillId="23"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14"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6"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0" borderId="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19"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0" borderId="0"/>
    <xf numFmtId="0" fontId="3" fillId="19" borderId="0" applyNumberFormat="0" applyBorder="0" applyAlignment="0" applyProtection="0"/>
    <xf numFmtId="0" fontId="3" fillId="0" borderId="0"/>
    <xf numFmtId="0" fontId="3" fillId="26"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8" borderId="19" applyNumberFormat="0" applyFont="0" applyAlignment="0" applyProtection="0"/>
    <xf numFmtId="0" fontId="3" fillId="0" borderId="0"/>
    <xf numFmtId="0" fontId="3" fillId="14" borderId="0" applyNumberFormat="0" applyBorder="0" applyAlignment="0" applyProtection="0"/>
    <xf numFmtId="0" fontId="3" fillId="15" borderId="0" applyNumberFormat="0" applyBorder="0" applyAlignment="0" applyProtection="0"/>
    <xf numFmtId="0" fontId="3" fillId="0" borderId="0"/>
    <xf numFmtId="0" fontId="3" fillId="23"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8" borderId="19" applyNumberFormat="0" applyFont="0" applyAlignment="0" applyProtection="0"/>
    <xf numFmtId="0" fontId="3" fillId="31"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0" borderId="0"/>
    <xf numFmtId="0" fontId="3" fillId="0" borderId="0"/>
    <xf numFmtId="0" fontId="3" fillId="8" borderId="19" applyNumberFormat="0" applyFont="0" applyAlignment="0" applyProtection="0"/>
    <xf numFmtId="0" fontId="3" fillId="23"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0" borderId="0"/>
    <xf numFmtId="0" fontId="3" fillId="22" borderId="0" applyNumberFormat="0" applyBorder="0" applyAlignment="0" applyProtection="0"/>
    <xf numFmtId="0" fontId="3" fillId="0" borderId="0"/>
    <xf numFmtId="0" fontId="3" fillId="8" borderId="19" applyNumberFormat="0" applyFont="0" applyAlignment="0" applyProtection="0"/>
    <xf numFmtId="0" fontId="3" fillId="31"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31" borderId="0" applyNumberFormat="0" applyBorder="0" applyAlignment="0" applyProtection="0"/>
    <xf numFmtId="0" fontId="3" fillId="0" borderId="0"/>
    <xf numFmtId="0" fontId="3" fillId="18"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6"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0" borderId="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26" borderId="0" applyNumberFormat="0" applyBorder="0" applyAlignment="0" applyProtection="0"/>
    <xf numFmtId="0" fontId="3" fillId="0" borderId="0"/>
    <xf numFmtId="0" fontId="3" fillId="19" borderId="0" applyNumberFormat="0" applyBorder="0" applyAlignment="0" applyProtection="0"/>
    <xf numFmtId="0" fontId="3" fillId="27" borderId="0" applyNumberFormat="0" applyBorder="0" applyAlignment="0" applyProtection="0"/>
    <xf numFmtId="0" fontId="3" fillId="0" borderId="0"/>
    <xf numFmtId="0" fontId="3" fillId="8" borderId="19" applyNumberFormat="0" applyFont="0" applyAlignment="0" applyProtection="0"/>
    <xf numFmtId="0" fontId="3" fillId="14"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22"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31" borderId="0" applyNumberFormat="0" applyBorder="0" applyAlignment="0" applyProtection="0"/>
    <xf numFmtId="0" fontId="3" fillId="8" borderId="19" applyNumberFormat="0" applyFont="0" applyAlignment="0" applyProtection="0"/>
    <xf numFmtId="0" fontId="3" fillId="0" borderId="0"/>
    <xf numFmtId="0" fontId="3" fillId="31"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8" borderId="19" applyNumberFormat="0" applyFont="0" applyAlignment="0" applyProtection="0"/>
    <xf numFmtId="0" fontId="3" fillId="26"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8" borderId="19" applyNumberFormat="0" applyFont="0" applyAlignment="0" applyProtection="0"/>
    <xf numFmtId="0" fontId="3" fillId="30"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18" borderId="0" applyNumberFormat="0" applyBorder="0" applyAlignment="0" applyProtection="0"/>
    <xf numFmtId="0" fontId="3" fillId="0" borderId="0"/>
    <xf numFmtId="0" fontId="3" fillId="3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8" borderId="19" applyNumberFormat="0" applyFont="0" applyAlignment="0" applyProtection="0"/>
    <xf numFmtId="0" fontId="3" fillId="14"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0" borderId="0"/>
    <xf numFmtId="0" fontId="3" fillId="27"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0" borderId="0"/>
    <xf numFmtId="0" fontId="3" fillId="0" borderId="0"/>
    <xf numFmtId="0" fontId="3" fillId="14" borderId="0" applyNumberFormat="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2"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0" borderId="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31"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8" borderId="19" applyNumberFormat="0" applyFont="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15"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19" borderId="0" applyNumberFormat="0" applyBorder="0" applyAlignment="0" applyProtection="0"/>
    <xf numFmtId="0" fontId="3" fillId="8" borderId="19" applyNumberFormat="0" applyFont="0" applyAlignment="0" applyProtection="0"/>
    <xf numFmtId="0" fontId="3" fillId="1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8" borderId="19" applyNumberFormat="0" applyFont="0" applyAlignment="0" applyProtection="0"/>
    <xf numFmtId="0" fontId="3" fillId="15"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23" borderId="0" applyNumberFormat="0" applyBorder="0" applyAlignment="0" applyProtection="0"/>
    <xf numFmtId="0" fontId="3" fillId="27" borderId="0" applyNumberFormat="0" applyBorder="0" applyAlignment="0" applyProtection="0"/>
    <xf numFmtId="0" fontId="3" fillId="0" borderId="0"/>
    <xf numFmtId="0" fontId="3" fillId="15" borderId="0" applyNumberFormat="0" applyBorder="0" applyAlignment="0" applyProtection="0"/>
    <xf numFmtId="0" fontId="3" fillId="27"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0" borderId="0"/>
    <xf numFmtId="0" fontId="3" fillId="10" borderId="0" applyNumberFormat="0" applyBorder="0" applyAlignment="0" applyProtection="0"/>
    <xf numFmtId="0" fontId="3" fillId="31" borderId="0" applyNumberFormat="0" applyBorder="0" applyAlignment="0" applyProtection="0"/>
    <xf numFmtId="0" fontId="3" fillId="0" borderId="0"/>
    <xf numFmtId="0" fontId="3" fillId="14"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8" borderId="19" applyNumberFormat="0" applyFont="0" applyAlignment="0" applyProtection="0"/>
    <xf numFmtId="0" fontId="3" fillId="27" borderId="0" applyNumberFormat="0" applyBorder="0" applyAlignment="0" applyProtection="0"/>
    <xf numFmtId="0" fontId="3" fillId="18" borderId="0" applyNumberFormat="0" applyBorder="0" applyAlignment="0" applyProtection="0"/>
    <xf numFmtId="0" fontId="3" fillId="0" borderId="0"/>
    <xf numFmtId="0" fontId="3" fillId="18"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8" borderId="19" applyNumberFormat="0" applyFont="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0" borderId="0"/>
    <xf numFmtId="0" fontId="3" fillId="27" borderId="0" applyNumberFormat="0" applyBorder="0" applyAlignment="0" applyProtection="0"/>
    <xf numFmtId="0" fontId="3" fillId="30"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0" borderId="0"/>
    <xf numFmtId="0" fontId="3" fillId="26" borderId="0" applyNumberFormat="0" applyBorder="0" applyAlignment="0" applyProtection="0"/>
    <xf numFmtId="0" fontId="3" fillId="15"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22" borderId="0" applyNumberFormat="0" applyBorder="0" applyAlignment="0" applyProtection="0"/>
    <xf numFmtId="0" fontId="3" fillId="8" borderId="19" applyNumberFormat="0" applyFont="0" applyAlignment="0" applyProtection="0"/>
    <xf numFmtId="0" fontId="3" fillId="26"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14"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30"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8" borderId="19" applyNumberFormat="0" applyFont="0" applyAlignment="0" applyProtection="0"/>
    <xf numFmtId="0" fontId="3" fillId="31"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0" borderId="0"/>
    <xf numFmtId="0" fontId="3" fillId="30"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0" borderId="0"/>
    <xf numFmtId="0" fontId="3" fillId="15" borderId="0" applyNumberFormat="0" applyBorder="0" applyAlignment="0" applyProtection="0"/>
    <xf numFmtId="0" fontId="3" fillId="8" borderId="19" applyNumberFormat="0" applyFont="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0" borderId="0"/>
    <xf numFmtId="0" fontId="3" fillId="22"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18"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8" borderId="19" applyNumberFormat="0" applyFont="0" applyAlignment="0" applyProtection="0"/>
    <xf numFmtId="0" fontId="3" fillId="18"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8" borderId="19" applyNumberFormat="0" applyFont="0" applyAlignment="0" applyProtection="0"/>
    <xf numFmtId="0" fontId="3" fillId="18"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0" borderId="0"/>
    <xf numFmtId="0" fontId="3" fillId="11" borderId="0" applyNumberFormat="0" applyBorder="0" applyAlignment="0" applyProtection="0"/>
    <xf numFmtId="0" fontId="3" fillId="0" borderId="0"/>
    <xf numFmtId="0" fontId="3" fillId="27"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8" borderId="19" applyNumberFormat="0" applyFont="0" applyAlignment="0" applyProtection="0"/>
    <xf numFmtId="0" fontId="3" fillId="26"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0" borderId="0"/>
    <xf numFmtId="0" fontId="3" fillId="22" borderId="0" applyNumberFormat="0" applyBorder="0" applyAlignment="0" applyProtection="0"/>
    <xf numFmtId="0" fontId="3" fillId="19" borderId="0" applyNumberFormat="0" applyBorder="0" applyAlignment="0" applyProtection="0"/>
    <xf numFmtId="0" fontId="3" fillId="8" borderId="19" applyNumberFormat="0" applyFont="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19"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27"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0" borderId="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23"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14" borderId="0" applyNumberFormat="0" applyBorder="0" applyAlignment="0" applyProtection="0"/>
    <xf numFmtId="0" fontId="3" fillId="22" borderId="0" applyNumberFormat="0" applyBorder="0" applyAlignment="0" applyProtection="0"/>
    <xf numFmtId="0" fontId="3" fillId="0" borderId="0"/>
    <xf numFmtId="0" fontId="3" fillId="8" borderId="1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5" borderId="0" applyNumberFormat="0" applyBorder="0" applyAlignment="0" applyProtection="0"/>
    <xf numFmtId="0" fontId="3" fillId="31" borderId="0" applyNumberFormat="0" applyBorder="0" applyAlignment="0" applyProtection="0"/>
    <xf numFmtId="0" fontId="3" fillId="0" borderId="0"/>
    <xf numFmtId="0" fontId="3" fillId="30" borderId="0" applyNumberFormat="0" applyBorder="0" applyAlignment="0" applyProtection="0"/>
    <xf numFmtId="0" fontId="3" fillId="23"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1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9" fillId="0" borderId="0"/>
    <xf numFmtId="0" fontId="79" fillId="0" borderId="0"/>
    <xf numFmtId="0" fontId="79" fillId="0" borderId="0"/>
    <xf numFmtId="0" fontId="79" fillId="0" borderId="0"/>
    <xf numFmtId="43" fontId="48" fillId="0" borderId="0" applyFont="0" applyFill="0" applyBorder="0" applyAlignment="0" applyProtection="0"/>
    <xf numFmtId="0" fontId="114" fillId="0" borderId="0"/>
    <xf numFmtId="0" fontId="79" fillId="0" borderId="0"/>
    <xf numFmtId="0" fontId="79" fillId="0" borderId="0"/>
  </cellStyleXfs>
  <cellXfs count="284">
    <xf numFmtId="0" fontId="0" fillId="0" borderId="0" xfId="0"/>
    <xf numFmtId="0" fontId="5" fillId="0" borderId="0" xfId="0" applyFont="1"/>
    <xf numFmtId="0" fontId="14" fillId="0" borderId="0" xfId="0" applyFont="1"/>
    <xf numFmtId="0" fontId="15" fillId="0" borderId="0" xfId="0" applyFont="1"/>
    <xf numFmtId="0" fontId="0" fillId="0" borderId="0" xfId="0" applyAlignment="1">
      <alignment wrapText="1"/>
    </xf>
    <xf numFmtId="0" fontId="6" fillId="0" borderId="1" xfId="0" applyFont="1" applyBorder="1" applyAlignment="1">
      <alignment wrapText="1"/>
    </xf>
    <xf numFmtId="0" fontId="7" fillId="0" borderId="1" xfId="0" applyFont="1" applyBorder="1" applyAlignment="1">
      <alignment horizontal="right" wrapText="1" indent="1"/>
    </xf>
    <xf numFmtId="0" fontId="8" fillId="0" borderId="1" xfId="0" applyFont="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6" fillId="0" borderId="1" xfId="0" applyFont="1" applyBorder="1" applyAlignment="1">
      <alignment horizontal="right" wrapText="1" indent="1"/>
    </xf>
    <xf numFmtId="0" fontId="12" fillId="0" borderId="1" xfId="0" applyFont="1" applyBorder="1" applyAlignment="1">
      <alignment wrapText="1"/>
    </xf>
    <xf numFmtId="0" fontId="12" fillId="0" borderId="1" xfId="0" applyFont="1" applyBorder="1" applyAlignment="1">
      <alignment horizontal="right" wrapText="1" indent="1"/>
    </xf>
    <xf numFmtId="0" fontId="7" fillId="0" borderId="1" xfId="0" applyFont="1" applyBorder="1" applyAlignment="1">
      <alignment wrapText="1"/>
    </xf>
    <xf numFmtId="0" fontId="7" fillId="0" borderId="1" xfId="0" applyFont="1" applyBorder="1" applyAlignment="1">
      <alignment horizontal="right" wrapText="1"/>
    </xf>
    <xf numFmtId="0" fontId="6" fillId="0" borderId="2" xfId="0" applyFont="1" applyBorder="1" applyAlignment="1">
      <alignment horizontal="center" wrapText="1"/>
    </xf>
    <xf numFmtId="0" fontId="6" fillId="0" borderId="3" xfId="0" applyFont="1" applyBorder="1" applyAlignment="1">
      <alignment wrapText="1"/>
    </xf>
    <xf numFmtId="0" fontId="6" fillId="0" borderId="3" xfId="0" applyFont="1" applyBorder="1" applyAlignment="1">
      <alignment horizontal="center" wrapText="1"/>
    </xf>
    <xf numFmtId="0" fontId="6" fillId="0" borderId="4" xfId="0" applyFont="1" applyBorder="1" applyAlignment="1">
      <alignment wrapText="1"/>
    </xf>
    <xf numFmtId="0" fontId="6" fillId="0" borderId="4" xfId="0" applyFont="1" applyBorder="1" applyAlignment="1">
      <alignment horizontal="center" wrapText="1"/>
    </xf>
    <xf numFmtId="0" fontId="11"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wrapText="1"/>
    </xf>
    <xf numFmtId="0" fontId="6" fillId="0" borderId="7" xfId="0" applyFont="1" applyBorder="1" applyAlignment="1">
      <alignment horizontal="center" wrapText="1"/>
    </xf>
    <xf numFmtId="0" fontId="6" fillId="0" borderId="8" xfId="0" applyFont="1" applyBorder="1" applyAlignment="1">
      <alignment wrapText="1"/>
    </xf>
    <xf numFmtId="0" fontId="7" fillId="0" borderId="8" xfId="0" applyFont="1" applyBorder="1" applyAlignment="1">
      <alignment horizontal="right" wrapText="1" indent="1"/>
    </xf>
    <xf numFmtId="0" fontId="6" fillId="0" borderId="9" xfId="0" applyFont="1" applyBorder="1" applyAlignment="1">
      <alignment horizontal="center" wrapText="1"/>
    </xf>
    <xf numFmtId="0" fontId="7" fillId="0" borderId="10" xfId="0" applyFont="1" applyBorder="1" applyAlignment="1">
      <alignment wrapText="1"/>
    </xf>
    <xf numFmtId="0" fontId="7" fillId="0" borderId="10" xfId="0" applyFont="1" applyBorder="1" applyAlignment="1">
      <alignment horizontal="right" wrapText="1" indent="1"/>
    </xf>
    <xf numFmtId="0" fontId="19" fillId="0" borderId="1" xfId="0" applyFont="1" applyBorder="1" applyAlignment="1">
      <alignment wrapText="1"/>
    </xf>
    <xf numFmtId="0" fontId="19" fillId="0" borderId="1" xfId="0" applyFont="1" applyBorder="1" applyAlignment="1">
      <alignment horizontal="right" wrapText="1" indent="1"/>
    </xf>
    <xf numFmtId="0" fontId="0" fillId="0" borderId="0" xfId="0" applyAlignment="1">
      <alignment horizontal="right" indent="1"/>
    </xf>
    <xf numFmtId="0" fontId="17" fillId="0" borderId="0" xfId="0" applyFont="1"/>
    <xf numFmtId="0" fontId="22" fillId="0" borderId="0" xfId="0" applyFont="1" applyAlignment="1">
      <alignment wrapText="1"/>
    </xf>
    <xf numFmtId="0" fontId="22" fillId="0" borderId="0" xfId="0" applyFont="1"/>
    <xf numFmtId="0" fontId="23" fillId="0" borderId="0" xfId="0" applyFont="1" applyAlignment="1">
      <alignment horizontal="right" wrapText="1"/>
    </xf>
    <xf numFmtId="0" fontId="23"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6" fillId="0" borderId="21" xfId="0" applyFont="1" applyBorder="1" applyAlignment="1">
      <alignment horizontal="center" wrapText="1"/>
    </xf>
    <xf numFmtId="0" fontId="19" fillId="0" borderId="22" xfId="0" applyFont="1" applyBorder="1" applyAlignment="1">
      <alignment horizontal="right" wrapText="1" indent="1"/>
    </xf>
    <xf numFmtId="0" fontId="6" fillId="0" borderId="22" xfId="0" applyFont="1" applyBorder="1" applyAlignment="1">
      <alignment horizontal="right" wrapText="1" indent="1"/>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0" fillId="0" borderId="0" xfId="0" applyBorder="1"/>
    <xf numFmtId="0" fontId="25" fillId="0" borderId="0" xfId="0" applyFont="1" applyFill="1" applyBorder="1" applyAlignment="1">
      <alignment horizontal="left" vertical="top"/>
    </xf>
    <xf numFmtId="164" fontId="26" fillId="0" borderId="0" xfId="0" applyNumberFormat="1" applyFont="1" applyFill="1" applyBorder="1" applyAlignment="1">
      <alignment horizontal="left" vertical="top" wrapText="1"/>
    </xf>
    <xf numFmtId="164" fontId="27" fillId="0" borderId="0" xfId="0" applyNumberFormat="1" applyFont="1" applyFill="1" applyBorder="1" applyAlignment="1">
      <alignment horizontal="left" vertical="top" wrapText="1"/>
    </xf>
    <xf numFmtId="0" fontId="28" fillId="0" borderId="0" xfId="0" applyFont="1" applyFill="1" applyBorder="1" applyAlignment="1">
      <alignment horizontal="left" vertical="top"/>
    </xf>
    <xf numFmtId="164" fontId="29" fillId="0" borderId="0" xfId="0" applyNumberFormat="1" applyFont="1" applyFill="1" applyBorder="1" applyAlignment="1">
      <alignment horizontal="left" vertical="top" wrapText="1"/>
    </xf>
    <xf numFmtId="0" fontId="30"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24" fillId="0" borderId="0" xfId="0" applyFont="1" applyFill="1" applyBorder="1" applyAlignment="1">
      <alignment horizontal="left" vertical="top"/>
    </xf>
    <xf numFmtId="164" fontId="29"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center" vertical="top" wrapText="1"/>
    </xf>
    <xf numFmtId="164" fontId="27" fillId="0" borderId="0" xfId="0" applyNumberFormat="1" applyFont="1" applyFill="1" applyBorder="1" applyAlignment="1">
      <alignment horizontal="center" vertical="top" wrapText="1"/>
    </xf>
    <xf numFmtId="164" fontId="33" fillId="0" borderId="0" xfId="0" applyNumberFormat="1" applyFont="1" applyFill="1" applyBorder="1" applyAlignment="1">
      <alignment horizontal="center" vertical="top" wrapText="1"/>
    </xf>
    <xf numFmtId="164" fontId="34" fillId="0" borderId="0" xfId="0" applyNumberFormat="1" applyFont="1" applyFill="1" applyBorder="1" applyAlignment="1">
      <alignment horizontal="left" vertical="top" wrapText="1"/>
    </xf>
    <xf numFmtId="164" fontId="35"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center" vertical="top" wrapText="1"/>
    </xf>
    <xf numFmtId="164" fontId="38" fillId="0" borderId="0" xfId="0" applyNumberFormat="1" applyFont="1" applyFill="1" applyBorder="1" applyAlignment="1">
      <alignment horizontal="center" vertical="top" wrapText="1"/>
    </xf>
    <xf numFmtId="164" fontId="39" fillId="0" borderId="0" xfId="0" applyNumberFormat="1" applyFont="1" applyFill="1" applyBorder="1" applyAlignment="1">
      <alignment horizontal="left" vertical="top" wrapText="1"/>
    </xf>
    <xf numFmtId="164" fontId="40"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center" vertical="top" wrapText="1"/>
    </xf>
    <xf numFmtId="164" fontId="38" fillId="0" borderId="0" xfId="0" applyNumberFormat="1" applyFont="1" applyFill="1" applyBorder="1" applyAlignment="1">
      <alignment horizontal="left" vertical="top" wrapText="1"/>
    </xf>
    <xf numFmtId="164" fontId="41" fillId="0" borderId="0" xfId="0" applyNumberFormat="1" applyFont="1" applyFill="1" applyBorder="1" applyAlignment="1">
      <alignment horizontal="center" vertical="top" wrapText="1"/>
    </xf>
    <xf numFmtId="0" fontId="42" fillId="0" borderId="0" xfId="0" applyFont="1" applyFill="1" applyBorder="1" applyAlignment="1">
      <alignment horizontal="left" vertical="top" wrapText="1"/>
    </xf>
    <xf numFmtId="164" fontId="36" fillId="0" borderId="0" xfId="0" applyNumberFormat="1" applyFont="1" applyFill="1" applyBorder="1" applyAlignment="1">
      <alignment horizontal="left" vertical="top" wrapText="1"/>
    </xf>
    <xf numFmtId="164" fontId="43" fillId="0" borderId="0" xfId="0" applyNumberFormat="1" applyFont="1" applyFill="1" applyBorder="1" applyAlignment="1">
      <alignment horizontal="center" vertical="top" wrapText="1"/>
    </xf>
    <xf numFmtId="164" fontId="44" fillId="0" borderId="0" xfId="0" applyNumberFormat="1" applyFont="1" applyFill="1" applyBorder="1" applyAlignment="1">
      <alignment horizontal="left" vertical="top" wrapText="1"/>
    </xf>
    <xf numFmtId="164" fontId="45" fillId="0" borderId="0" xfId="0" applyNumberFormat="1" applyFont="1" applyFill="1" applyBorder="1" applyAlignment="1">
      <alignment horizontal="left" vertical="top" wrapText="1"/>
    </xf>
    <xf numFmtId="164" fontId="46" fillId="0" borderId="0" xfId="0" applyNumberFormat="1" applyFont="1" applyFill="1" applyBorder="1" applyAlignment="1">
      <alignment horizontal="left" vertical="top" wrapText="1"/>
    </xf>
    <xf numFmtId="164" fontId="47" fillId="0" borderId="0" xfId="0" applyNumberFormat="1" applyFont="1" applyFill="1" applyBorder="1" applyAlignment="1">
      <alignment horizontal="left" vertical="top" wrapText="1"/>
    </xf>
    <xf numFmtId="0" fontId="22" fillId="0" borderId="0" xfId="0" applyFont="1" applyBorder="1"/>
    <xf numFmtId="0" fontId="20" fillId="0" borderId="0" xfId="0" applyFont="1" applyBorder="1" applyAlignment="1">
      <alignment horizontal="right" wrapText="1"/>
    </xf>
    <xf numFmtId="0" fontId="21" fillId="0" borderId="0" xfId="0" applyFont="1" applyBorder="1" applyAlignment="1">
      <alignment horizontal="right" wrapText="1"/>
    </xf>
    <xf numFmtId="49" fontId="65" fillId="0" borderId="0" xfId="33" applyNumberFormat="1" applyFont="1" applyAlignment="1"/>
    <xf numFmtId="1" fontId="6" fillId="0" borderId="1" xfId="0" applyNumberFormat="1" applyFont="1" applyBorder="1" applyAlignment="1">
      <alignment horizontal="right" wrapText="1" indent="1"/>
    </xf>
    <xf numFmtId="0" fontId="4" fillId="0" borderId="0" xfId="34"/>
    <xf numFmtId="1" fontId="65" fillId="0" borderId="0" xfId="34" applyNumberFormat="1" applyFont="1"/>
    <xf numFmtId="1" fontId="66" fillId="0" borderId="0" xfId="34" applyNumberFormat="1" applyFont="1"/>
    <xf numFmtId="1" fontId="66" fillId="0" borderId="0" xfId="35" applyNumberFormat="1" applyFont="1"/>
    <xf numFmtId="1" fontId="66" fillId="0" borderId="0" xfId="36" applyNumberFormat="1" applyFont="1"/>
    <xf numFmtId="1" fontId="66" fillId="0" borderId="0" xfId="37" applyNumberFormat="1" applyFont="1"/>
    <xf numFmtId="1" fontId="66" fillId="0" borderId="0" xfId="38" applyNumberFormat="1" applyFont="1"/>
    <xf numFmtId="1" fontId="66" fillId="0" borderId="0" xfId="39" applyNumberFormat="1" applyFont="1"/>
    <xf numFmtId="1" fontId="65" fillId="0" borderId="0" xfId="40" applyNumberFormat="1" applyFont="1"/>
    <xf numFmtId="49" fontId="65" fillId="0" borderId="0" xfId="41" applyNumberFormat="1" applyFont="1" applyAlignment="1"/>
    <xf numFmtId="1" fontId="65" fillId="0" borderId="0" xfId="42" applyNumberFormat="1" applyFont="1"/>
    <xf numFmtId="1" fontId="66" fillId="0" borderId="0" xfId="43" applyNumberFormat="1" applyFont="1"/>
    <xf numFmtId="49" fontId="65" fillId="0" borderId="0" xfId="44" applyNumberFormat="1" applyFont="1" applyAlignment="1"/>
    <xf numFmtId="1" fontId="65" fillId="0" borderId="0" xfId="45" applyNumberFormat="1" applyFont="1"/>
    <xf numFmtId="1" fontId="67" fillId="0" borderId="0" xfId="0" applyNumberFormat="1" applyFont="1" applyAlignment="1">
      <alignment horizontal="right" indent="1"/>
    </xf>
    <xf numFmtId="0" fontId="67" fillId="0" borderId="0" xfId="0" applyFont="1" applyAlignment="1">
      <alignment horizontal="right" indent="1"/>
    </xf>
    <xf numFmtId="10" fontId="67" fillId="0" borderId="0" xfId="1" applyNumberFormat="1" applyFont="1" applyAlignment="1">
      <alignment horizontal="right" indent="1"/>
    </xf>
    <xf numFmtId="0" fontId="68" fillId="0" borderId="0" xfId="0" applyFont="1" applyFill="1" applyBorder="1" applyAlignment="1">
      <alignment horizontal="left" vertical="top"/>
    </xf>
    <xf numFmtId="0" fontId="0" fillId="0" borderId="0" xfId="0" applyFill="1" applyBorder="1" applyAlignment="1">
      <alignment horizontal="left"/>
    </xf>
    <xf numFmtId="164" fontId="72" fillId="0" borderId="0" xfId="0" applyNumberFormat="1" applyFont="1" applyFill="1" applyBorder="1" applyAlignment="1">
      <alignment horizontal="right"/>
    </xf>
    <xf numFmtId="164" fontId="71" fillId="0" borderId="0" xfId="0" applyNumberFormat="1" applyFont="1" applyFill="1" applyBorder="1" applyAlignment="1">
      <alignment horizontal="right"/>
    </xf>
    <xf numFmtId="0" fontId="0" fillId="0" borderId="0" xfId="0" applyFill="1" applyBorder="1" applyAlignment="1">
      <alignment horizontal="right"/>
    </xf>
    <xf numFmtId="0" fontId="69" fillId="0" borderId="0" xfId="0" applyFont="1" applyFill="1" applyBorder="1" applyAlignment="1">
      <alignment horizontal="right"/>
    </xf>
    <xf numFmtId="0" fontId="70" fillId="0" borderId="0" xfId="0" applyFont="1" applyFill="1" applyBorder="1" applyAlignment="1">
      <alignment horizontal="right"/>
    </xf>
    <xf numFmtId="0" fontId="73" fillId="0" borderId="0" xfId="0" applyFont="1" applyFill="1" applyBorder="1" applyAlignment="1">
      <alignment horizontal="left" vertical="top"/>
    </xf>
    <xf numFmtId="0" fontId="74" fillId="0" borderId="0" xfId="0" applyFont="1" applyFill="1" applyBorder="1" applyAlignment="1">
      <alignment horizontal="left" vertical="top"/>
    </xf>
    <xf numFmtId="0" fontId="75" fillId="0" borderId="0" xfId="0" applyFont="1" applyFill="1" applyBorder="1" applyAlignment="1">
      <alignment horizontal="left" vertical="top"/>
    </xf>
    <xf numFmtId="167" fontId="67" fillId="0" borderId="0" xfId="0" applyNumberFormat="1" applyFont="1" applyFill="1" applyBorder="1" applyAlignment="1">
      <alignment horizontal="right" vertical="top"/>
    </xf>
    <xf numFmtId="0" fontId="22" fillId="0" borderId="0" xfId="0" applyFont="1" applyBorder="1" applyAlignment="1">
      <alignment horizontal="right"/>
    </xf>
    <xf numFmtId="168" fontId="76" fillId="0" borderId="0" xfId="0" applyNumberFormat="1" applyFont="1" applyFill="1" applyBorder="1" applyAlignment="1">
      <alignment horizontal="left" vertical="top"/>
    </xf>
    <xf numFmtId="168" fontId="77" fillId="0" borderId="0" xfId="0" applyNumberFormat="1" applyFont="1" applyFill="1" applyBorder="1" applyAlignment="1">
      <alignment horizontal="left" vertical="top"/>
    </xf>
    <xf numFmtId="49" fontId="100" fillId="0" borderId="0" xfId="299" applyNumberFormat="1" applyFont="1" applyBorder="1" applyAlignment="1"/>
    <xf numFmtId="49" fontId="100" fillId="0" borderId="0" xfId="301" applyNumberFormat="1" applyFont="1" applyBorder="1" applyAlignment="1"/>
    <xf numFmtId="49" fontId="100" fillId="0" borderId="0" xfId="300" applyNumberFormat="1" applyFont="1" applyBorder="1" applyAlignment="1"/>
    <xf numFmtId="49" fontId="100" fillId="0" borderId="0" xfId="9159" applyNumberFormat="1" applyFont="1" applyBorder="1" applyAlignment="1"/>
    <xf numFmtId="49" fontId="100" fillId="0" borderId="0" xfId="9160" applyNumberFormat="1" applyFont="1" applyBorder="1" applyAlignment="1"/>
    <xf numFmtId="49" fontId="100" fillId="0" borderId="0" xfId="9161" applyNumberFormat="1" applyFont="1" applyBorder="1" applyAlignment="1"/>
    <xf numFmtId="49" fontId="101" fillId="0" borderId="0" xfId="6508" applyNumberFormat="1" applyFont="1" applyBorder="1" applyAlignment="1"/>
    <xf numFmtId="49" fontId="102" fillId="0" borderId="0" xfId="6508" applyNumberFormat="1" applyFont="1" applyBorder="1" applyAlignment="1"/>
    <xf numFmtId="49" fontId="100" fillId="0" borderId="0" xfId="6508" applyNumberFormat="1" applyFont="1" applyBorder="1" applyAlignment="1"/>
    <xf numFmtId="1" fontId="100" fillId="0" borderId="0" xfId="6508" applyNumberFormat="1" applyFont="1" applyBorder="1" applyAlignment="1"/>
    <xf numFmtId="49" fontId="65" fillId="0" borderId="0" xfId="16394" applyNumberFormat="1" applyFont="1" applyAlignment="1"/>
    <xf numFmtId="1" fontId="65" fillId="0" borderId="0" xfId="16395" applyNumberFormat="1" applyFont="1"/>
    <xf numFmtId="1" fontId="66" fillId="0" borderId="0" xfId="16396" applyNumberFormat="1" applyFont="1"/>
    <xf numFmtId="1" fontId="66" fillId="0" borderId="0" xfId="16397" applyNumberFormat="1" applyFont="1"/>
    <xf numFmtId="1" fontId="66" fillId="0" borderId="0" xfId="16398" applyNumberFormat="1" applyFont="1"/>
    <xf numFmtId="1" fontId="66" fillId="0" borderId="0" xfId="16399" applyNumberFormat="1" applyFont="1"/>
    <xf numFmtId="1" fontId="103" fillId="0" borderId="0" xfId="16400" applyNumberFormat="1" applyFont="1"/>
    <xf numFmtId="1" fontId="66" fillId="0" borderId="0" xfId="16401" applyNumberFormat="1" applyFont="1"/>
    <xf numFmtId="1" fontId="66" fillId="0" borderId="0" xfId="16402" applyNumberFormat="1" applyFont="1"/>
    <xf numFmtId="1" fontId="66" fillId="0" borderId="0" xfId="16403" applyNumberFormat="1" applyFont="1"/>
    <xf numFmtId="1" fontId="65" fillId="0" borderId="0" xfId="16404" applyNumberFormat="1" applyFont="1"/>
    <xf numFmtId="1" fontId="66" fillId="0" borderId="0" xfId="16405" applyNumberFormat="1" applyFont="1"/>
    <xf numFmtId="1" fontId="103" fillId="0" borderId="0" xfId="16406" applyNumberFormat="1" applyFont="1"/>
    <xf numFmtId="1" fontId="65" fillId="0" borderId="0" xfId="16407" applyNumberFormat="1" applyFont="1"/>
    <xf numFmtId="1" fontId="65" fillId="0" borderId="0" xfId="16408" applyNumberFormat="1" applyFont="1"/>
    <xf numFmtId="49" fontId="65" fillId="0" borderId="0" xfId="16409" applyNumberFormat="1" applyFont="1" applyAlignment="1"/>
    <xf numFmtId="3" fontId="65" fillId="0" borderId="0" xfId="16410" applyNumberFormat="1" applyFont="1"/>
    <xf numFmtId="3" fontId="66" fillId="0" borderId="0" xfId="16411" applyNumberFormat="1" applyFont="1"/>
    <xf numFmtId="3" fontId="66" fillId="0" borderId="0" xfId="16412" applyNumberFormat="1" applyFont="1"/>
    <xf numFmtId="1" fontId="66" fillId="0" borderId="0" xfId="16412" applyNumberFormat="1" applyFont="1"/>
    <xf numFmtId="1" fontId="66" fillId="0" borderId="0" xfId="16413" applyNumberFormat="1" applyFont="1"/>
    <xf numFmtId="3" fontId="66" fillId="0" borderId="0" xfId="16414" applyNumberFormat="1" applyFont="1"/>
    <xf numFmtId="1" fontId="66" fillId="0" borderId="0" xfId="16414" applyNumberFormat="1" applyFont="1"/>
    <xf numFmtId="3" fontId="103" fillId="0" borderId="0" xfId="16415" applyNumberFormat="1" applyFont="1"/>
    <xf numFmtId="3" fontId="66" fillId="0" borderId="0" xfId="16416" applyNumberFormat="1" applyFont="1"/>
    <xf numFmtId="1" fontId="66" fillId="0" borderId="0" xfId="16416" applyNumberFormat="1" applyFont="1"/>
    <xf numFmtId="3" fontId="66" fillId="0" borderId="0" xfId="16417" applyNumberFormat="1" applyFont="1"/>
    <xf numFmtId="1" fontId="66" fillId="0" borderId="0" xfId="16417" applyNumberFormat="1" applyFont="1"/>
    <xf numFmtId="3" fontId="66" fillId="0" borderId="0" xfId="16418" applyNumberFormat="1" applyFont="1"/>
    <xf numFmtId="1" fontId="66" fillId="0" borderId="0" xfId="16418" applyNumberFormat="1" applyFont="1"/>
    <xf numFmtId="3" fontId="65" fillId="0" borderId="0" xfId="16419" applyNumberFormat="1" applyFont="1"/>
    <xf numFmtId="1" fontId="65" fillId="0" borderId="0" xfId="16419" applyNumberFormat="1" applyFont="1"/>
    <xf numFmtId="3" fontId="66" fillId="0" borderId="0" xfId="16420" applyNumberFormat="1" applyFont="1"/>
    <xf numFmtId="1" fontId="66" fillId="0" borderId="0" xfId="16420" applyNumberFormat="1" applyFont="1"/>
    <xf numFmtId="3" fontId="103" fillId="0" borderId="0" xfId="16421" applyNumberFormat="1" applyFont="1"/>
    <xf numFmtId="3" fontId="65" fillId="0" borderId="0" xfId="16422" applyNumberFormat="1" applyFont="1"/>
    <xf numFmtId="1" fontId="65" fillId="0" borderId="0" xfId="16423" applyNumberFormat="1" applyFont="1"/>
    <xf numFmtId="49" fontId="65" fillId="0" borderId="0" xfId="16424" applyNumberFormat="1" applyFont="1" applyAlignment="1">
      <alignment horizontal="left"/>
    </xf>
    <xf numFmtId="3" fontId="65" fillId="0" borderId="0" xfId="16425" applyNumberFormat="1" applyFont="1"/>
    <xf numFmtId="3" fontId="66" fillId="0" borderId="0" xfId="16426" applyNumberFormat="1" applyFont="1"/>
    <xf numFmtId="3" fontId="66" fillId="0" borderId="0" xfId="16427" applyNumberFormat="1" applyFont="1"/>
    <xf numFmtId="1" fontId="66" fillId="0" borderId="0" xfId="16427" applyNumberFormat="1" applyFont="1"/>
    <xf numFmtId="1" fontId="66" fillId="0" borderId="0" xfId="16428" applyNumberFormat="1" applyFont="1"/>
    <xf numFmtId="3" fontId="66" fillId="0" borderId="0" xfId="16429" applyNumberFormat="1" applyFont="1"/>
    <xf numFmtId="1" fontId="66" fillId="0" borderId="0" xfId="16429" applyNumberFormat="1" applyFont="1"/>
    <xf numFmtId="3" fontId="103" fillId="0" borderId="0" xfId="16430" applyNumberFormat="1" applyFont="1"/>
    <xf numFmtId="3" fontId="66" fillId="0" borderId="0" xfId="16431" applyNumberFormat="1" applyFont="1"/>
    <xf numFmtId="1" fontId="66" fillId="0" borderId="0" xfId="16431" applyNumberFormat="1" applyFont="1"/>
    <xf numFmtId="3" fontId="66" fillId="0" borderId="0" xfId="16432" applyNumberFormat="1" applyFont="1"/>
    <xf numFmtId="1" fontId="66" fillId="0" borderId="0" xfId="16432" applyNumberFormat="1" applyFont="1"/>
    <xf numFmtId="3" fontId="66" fillId="0" borderId="0" xfId="16433" applyNumberFormat="1" applyFont="1"/>
    <xf numFmtId="1" fontId="66" fillId="0" borderId="0" xfId="16433" applyNumberFormat="1" applyFont="1"/>
    <xf numFmtId="3" fontId="66" fillId="0" borderId="0" xfId="16434" applyNumberFormat="1" applyFont="1"/>
    <xf numFmtId="1" fontId="66" fillId="0" borderId="0" xfId="16434" applyNumberFormat="1" applyFont="1"/>
    <xf numFmtId="3" fontId="103" fillId="0" borderId="0" xfId="16435" applyNumberFormat="1" applyFont="1"/>
    <xf numFmtId="1" fontId="65" fillId="0" borderId="0" xfId="16436" applyNumberFormat="1" applyFont="1"/>
    <xf numFmtId="3" fontId="65" fillId="0" borderId="0" xfId="16437" applyNumberFormat="1" applyFont="1"/>
    <xf numFmtId="0" fontId="104" fillId="0" borderId="0" xfId="0" applyFont="1" applyFill="1" applyBorder="1" applyAlignment="1">
      <alignment horizontal="left" vertical="top"/>
    </xf>
    <xf numFmtId="3" fontId="65" fillId="0" borderId="0" xfId="16438" applyNumberFormat="1" applyFont="1"/>
    <xf numFmtId="1" fontId="65" fillId="0" borderId="0" xfId="16438" applyNumberFormat="1" applyFont="1"/>
    <xf numFmtId="0" fontId="109" fillId="0" borderId="0" xfId="0" applyFont="1" applyFill="1" applyBorder="1" applyAlignment="1">
      <alignment horizontal="left" vertical="top"/>
    </xf>
    <xf numFmtId="0" fontId="104" fillId="55" borderId="32" xfId="0" applyFont="1" applyFill="1" applyBorder="1" applyAlignment="1">
      <alignment horizontal="left"/>
    </xf>
    <xf numFmtId="0" fontId="0" fillId="0" borderId="32" xfId="0" applyFill="1" applyBorder="1" applyAlignment="1">
      <alignment horizontal="left"/>
    </xf>
    <xf numFmtId="169" fontId="107" fillId="0" borderId="32" xfId="0" applyNumberFormat="1" applyFont="1" applyFill="1" applyBorder="1" applyAlignment="1">
      <alignment horizontal="left"/>
    </xf>
    <xf numFmtId="0" fontId="104" fillId="0" borderId="32" xfId="0" applyFont="1" applyFill="1" applyBorder="1" applyAlignment="1">
      <alignment horizontal="left"/>
    </xf>
    <xf numFmtId="164" fontId="107" fillId="0" borderId="32" xfId="0" applyNumberFormat="1" applyFont="1" applyFill="1" applyBorder="1" applyAlignment="1">
      <alignment horizontal="left"/>
    </xf>
    <xf numFmtId="0" fontId="104" fillId="0" borderId="0" xfId="0" applyFont="1" applyFill="1" applyBorder="1" applyAlignment="1">
      <alignment horizontal="left"/>
    </xf>
    <xf numFmtId="0" fontId="104" fillId="55" borderId="34" xfId="0" applyFont="1" applyFill="1" applyBorder="1" applyAlignment="1">
      <alignment horizontal="left"/>
    </xf>
    <xf numFmtId="0" fontId="104" fillId="55" borderId="33" xfId="0" applyFont="1" applyFill="1" applyBorder="1" applyAlignment="1">
      <alignment horizontal="left"/>
    </xf>
    <xf numFmtId="0" fontId="0" fillId="0" borderId="34" xfId="0" applyFill="1" applyBorder="1" applyAlignment="1">
      <alignment horizontal="left"/>
    </xf>
    <xf numFmtId="0" fontId="104" fillId="0" borderId="34" xfId="0" applyFont="1" applyFill="1" applyBorder="1" applyAlignment="1">
      <alignment horizontal="left"/>
    </xf>
    <xf numFmtId="169" fontId="0" fillId="0" borderId="0" xfId="0" applyNumberFormat="1" applyFill="1" applyBorder="1" applyAlignment="1">
      <alignment horizontal="left"/>
    </xf>
    <xf numFmtId="0" fontId="104" fillId="55" borderId="34" xfId="0" applyFont="1" applyFill="1" applyBorder="1" applyAlignment="1">
      <alignment horizontal="right"/>
    </xf>
    <xf numFmtId="0" fontId="104" fillId="55" borderId="32" xfId="0" applyFont="1" applyFill="1" applyBorder="1" applyAlignment="1">
      <alignment horizontal="right"/>
    </xf>
    <xf numFmtId="0" fontId="104" fillId="55" borderId="33" xfId="0" applyFont="1" applyFill="1" applyBorder="1" applyAlignment="1">
      <alignment horizontal="right"/>
    </xf>
    <xf numFmtId="0" fontId="0" fillId="0" borderId="34" xfId="0" applyFill="1" applyBorder="1" applyAlignment="1">
      <alignment horizontal="right"/>
    </xf>
    <xf numFmtId="164" fontId="107" fillId="0" borderId="32" xfId="0" applyNumberFormat="1" applyFont="1" applyFill="1" applyBorder="1" applyAlignment="1">
      <alignment horizontal="right"/>
    </xf>
    <xf numFmtId="0" fontId="104" fillId="0" borderId="32" xfId="0" applyFont="1" applyFill="1" applyBorder="1" applyAlignment="1">
      <alignment horizontal="right"/>
    </xf>
    <xf numFmtId="0" fontId="104" fillId="0" borderId="34" xfId="0" applyFont="1" applyFill="1" applyBorder="1" applyAlignment="1">
      <alignment horizontal="right"/>
    </xf>
    <xf numFmtId="169" fontId="107" fillId="0" borderId="32" xfId="0" applyNumberFormat="1" applyFont="1" applyFill="1" applyBorder="1" applyAlignment="1">
      <alignment horizontal="right"/>
    </xf>
    <xf numFmtId="169" fontId="0" fillId="0" borderId="0" xfId="0" applyNumberFormat="1" applyFill="1" applyBorder="1" applyAlignment="1">
      <alignment horizontal="right"/>
    </xf>
    <xf numFmtId="3" fontId="0" fillId="0" borderId="0" xfId="0" applyNumberFormat="1" applyFill="1" applyBorder="1" applyAlignment="1">
      <alignment horizontal="right"/>
    </xf>
    <xf numFmtId="0" fontId="69" fillId="0" borderId="0" xfId="0" applyFont="1" applyFill="1" applyBorder="1" applyAlignment="1">
      <alignment horizontal="left"/>
    </xf>
    <xf numFmtId="0" fontId="70" fillId="0" borderId="0" xfId="0" applyFont="1" applyFill="1" applyBorder="1" applyAlignment="1">
      <alignment horizontal="left"/>
    </xf>
    <xf numFmtId="3" fontId="0" fillId="0" borderId="0" xfId="0" applyNumberFormat="1" applyFill="1" applyBorder="1" applyAlignment="1">
      <alignment horizontal="left"/>
    </xf>
    <xf numFmtId="49" fontId="112" fillId="0" borderId="0" xfId="16439" applyNumberFormat="1" applyFont="1" applyAlignment="1"/>
    <xf numFmtId="49" fontId="113" fillId="0" borderId="0" xfId="16439" applyNumberFormat="1" applyFont="1" applyAlignment="1"/>
    <xf numFmtId="3" fontId="73" fillId="0" borderId="0" xfId="0" applyNumberFormat="1" applyFont="1" applyFill="1" applyBorder="1" applyAlignment="1">
      <alignment horizontal="left" vertical="top"/>
    </xf>
    <xf numFmtId="0" fontId="104" fillId="0" borderId="0" xfId="0" applyFont="1" applyFill="1" applyBorder="1" applyAlignment="1">
      <alignment horizontal="right"/>
    </xf>
    <xf numFmtId="164" fontId="107" fillId="0" borderId="0" xfId="0" applyNumberFormat="1" applyFont="1" applyFill="1" applyBorder="1" applyAlignment="1">
      <alignment horizontal="right"/>
    </xf>
    <xf numFmtId="169" fontId="107" fillId="0" borderId="0" xfId="0" applyNumberFormat="1" applyFont="1" applyFill="1" applyBorder="1" applyAlignment="1">
      <alignment horizontal="right"/>
    </xf>
    <xf numFmtId="15" fontId="0" fillId="0" borderId="0" xfId="0" applyNumberFormat="1" applyBorder="1" applyAlignment="1"/>
    <xf numFmtId="0" fontId="22" fillId="0" borderId="0" xfId="0" applyFont="1" applyBorder="1" applyAlignment="1"/>
    <xf numFmtId="0" fontId="0" fillId="0" borderId="0" xfId="0" applyBorder="1" applyAlignment="1"/>
    <xf numFmtId="0" fontId="0" fillId="0" borderId="0" xfId="0" applyFill="1" applyBorder="1" applyAlignment="1"/>
    <xf numFmtId="0" fontId="0" fillId="0" borderId="0" xfId="0" applyFont="1" applyFill="1" applyBorder="1" applyAlignment="1"/>
    <xf numFmtId="3" fontId="0" fillId="0" borderId="0" xfId="0" applyNumberFormat="1" applyBorder="1" applyAlignment="1"/>
    <xf numFmtId="167" fontId="0" fillId="0" borderId="0" xfId="0" applyNumberFormat="1" applyBorder="1" applyAlignment="1"/>
    <xf numFmtId="166" fontId="0" fillId="0" borderId="0" xfId="0" applyNumberFormat="1" applyBorder="1" applyAlignment="1"/>
    <xf numFmtId="0" fontId="69" fillId="0" borderId="0" xfId="0" applyFont="1" applyFill="1" applyBorder="1" applyAlignment="1">
      <alignment vertical="center"/>
    </xf>
    <xf numFmtId="0" fontId="0" fillId="0" borderId="0" xfId="0" applyFill="1" applyBorder="1" applyAlignment="1">
      <alignment vertical="top"/>
    </xf>
    <xf numFmtId="0" fontId="69" fillId="0" borderId="0" xfId="0" applyFont="1" applyFill="1" applyBorder="1" applyAlignment="1">
      <alignment vertical="top"/>
    </xf>
    <xf numFmtId="0" fontId="67" fillId="0" borderId="0" xfId="0" applyFont="1" applyBorder="1" applyAlignment="1"/>
    <xf numFmtId="167" fontId="67" fillId="0" borderId="0" xfId="0" applyNumberFormat="1" applyFont="1" applyBorder="1" applyAlignment="1"/>
    <xf numFmtId="0" fontId="67" fillId="0" borderId="0" xfId="0" applyFont="1" applyFill="1" applyBorder="1" applyAlignment="1"/>
    <xf numFmtId="166" fontId="67" fillId="0" borderId="0" xfId="0" applyNumberFormat="1" applyFont="1" applyBorder="1" applyAlignment="1"/>
    <xf numFmtId="0" fontId="4" fillId="0" borderId="0" xfId="6508" applyBorder="1" applyAlignment="1"/>
    <xf numFmtId="9" fontId="100" fillId="0" borderId="0" xfId="6508" applyNumberFormat="1" applyFont="1" applyBorder="1" applyAlignment="1"/>
    <xf numFmtId="9" fontId="102" fillId="0" borderId="0" xfId="6508" applyNumberFormat="1" applyFont="1" applyBorder="1" applyAlignment="1"/>
    <xf numFmtId="3" fontId="100" fillId="0" borderId="0" xfId="6508" applyNumberFormat="1" applyFont="1" applyBorder="1" applyAlignment="1"/>
    <xf numFmtId="0" fontId="0" fillId="0" borderId="0" xfId="0" applyNumberFormat="1" applyBorder="1" applyAlignment="1">
      <alignment horizontal="left"/>
    </xf>
    <xf numFmtId="164" fontId="107" fillId="0" borderId="0" xfId="0" applyNumberFormat="1" applyFont="1" applyFill="1" applyBorder="1" applyAlignment="1">
      <alignment horizontal="left"/>
    </xf>
    <xf numFmtId="169" fontId="107" fillId="0" borderId="0" xfId="0" applyNumberFormat="1" applyFont="1" applyFill="1" applyBorder="1" applyAlignment="1">
      <alignment horizontal="left"/>
    </xf>
    <xf numFmtId="0" fontId="105" fillId="0" borderId="32" xfId="16441" applyFont="1" applyFill="1" applyBorder="1" applyAlignment="1">
      <alignment horizontal="left"/>
    </xf>
    <xf numFmtId="169" fontId="107" fillId="0" borderId="32" xfId="16441" applyNumberFormat="1" applyFont="1" applyFill="1" applyBorder="1" applyAlignment="1">
      <alignment horizontal="left"/>
    </xf>
    <xf numFmtId="164" fontId="107" fillId="0" borderId="32" xfId="16441" applyNumberFormat="1" applyFont="1" applyFill="1" applyBorder="1" applyAlignment="1">
      <alignment horizontal="left"/>
    </xf>
    <xf numFmtId="0" fontId="105" fillId="0" borderId="32" xfId="16442" applyFont="1" applyFill="1" applyBorder="1" applyAlignment="1">
      <alignment horizontal="left"/>
    </xf>
    <xf numFmtId="169" fontId="107" fillId="0" borderId="32" xfId="16442" applyNumberFormat="1" applyFont="1" applyFill="1" applyBorder="1" applyAlignment="1">
      <alignment horizontal="left"/>
    </xf>
    <xf numFmtId="164" fontId="107" fillId="0" borderId="32" xfId="16442" applyNumberFormat="1" applyFont="1" applyFill="1" applyBorder="1" applyAlignment="1">
      <alignment horizontal="left"/>
    </xf>
    <xf numFmtId="164" fontId="107" fillId="0" borderId="0" xfId="16442" applyNumberFormat="1" applyFont="1" applyFill="1" applyBorder="1" applyAlignment="1">
      <alignment horizontal="left"/>
    </xf>
    <xf numFmtId="0" fontId="105" fillId="0" borderId="32" xfId="16443" applyFont="1" applyFill="1" applyBorder="1" applyAlignment="1">
      <alignment horizontal="right"/>
    </xf>
    <xf numFmtId="164" fontId="107" fillId="0" borderId="32" xfId="16443" applyNumberFormat="1" applyFont="1" applyFill="1" applyBorder="1" applyAlignment="1">
      <alignment horizontal="right"/>
    </xf>
    <xf numFmtId="169" fontId="107" fillId="0" borderId="32" xfId="16443" applyNumberFormat="1" applyFont="1" applyFill="1" applyBorder="1" applyAlignment="1">
      <alignment horizontal="right"/>
    </xf>
    <xf numFmtId="164" fontId="107" fillId="0" borderId="0" xfId="16443" applyNumberFormat="1" applyFont="1" applyFill="1" applyBorder="1" applyAlignment="1">
      <alignment horizontal="right"/>
    </xf>
    <xf numFmtId="0" fontId="115" fillId="0" borderId="0" xfId="46" applyFont="1" applyFill="1" applyBorder="1"/>
    <xf numFmtId="0" fontId="115" fillId="0" borderId="0" xfId="0" applyFont="1" applyFill="1" applyBorder="1"/>
    <xf numFmtId="169" fontId="115" fillId="0" borderId="0" xfId="0" applyNumberFormat="1" applyFont="1" applyFill="1" applyBorder="1" applyAlignment="1"/>
    <xf numFmtId="169" fontId="115" fillId="0" borderId="0" xfId="0" applyNumberFormat="1" applyFont="1" applyFill="1" applyBorder="1" applyAlignment="1">
      <alignment horizontal="right"/>
    </xf>
    <xf numFmtId="3" fontId="115" fillId="0" borderId="0" xfId="0" applyNumberFormat="1" applyFont="1" applyFill="1" applyBorder="1" applyAlignment="1">
      <alignment horizontal="right"/>
    </xf>
    <xf numFmtId="1" fontId="115" fillId="0" borderId="0" xfId="46" applyNumberFormat="1" applyFont="1" applyFill="1" applyBorder="1"/>
    <xf numFmtId="3" fontId="115" fillId="0" borderId="0" xfId="46" applyNumberFormat="1" applyFont="1" applyFill="1" applyBorder="1"/>
    <xf numFmtId="169" fontId="115" fillId="0" borderId="0" xfId="16445" applyNumberFormat="1" applyFont="1" applyFill="1" applyBorder="1" applyAlignment="1"/>
    <xf numFmtId="1" fontId="115" fillId="0" borderId="0" xfId="0" applyNumberFormat="1" applyFont="1" applyFill="1" applyBorder="1"/>
    <xf numFmtId="165" fontId="115" fillId="0" borderId="0" xfId="46" applyNumberFormat="1" applyFont="1" applyFill="1" applyBorder="1"/>
    <xf numFmtId="165" fontId="115" fillId="0" borderId="0" xfId="0" applyNumberFormat="1" applyFont="1" applyFill="1" applyBorder="1"/>
    <xf numFmtId="3" fontId="115" fillId="0" borderId="0" xfId="0" applyNumberFormat="1" applyFont="1" applyFill="1" applyBorder="1"/>
    <xf numFmtId="169" fontId="115" fillId="0" borderId="0" xfId="0" applyNumberFormat="1" applyFont="1" applyFill="1" applyBorder="1" applyAlignment="1">
      <alignment horizontal="left"/>
    </xf>
    <xf numFmtId="0" fontId="116" fillId="0" borderId="0" xfId="16440" applyFont="1" applyFill="1" applyBorder="1" applyAlignment="1"/>
    <xf numFmtId="0" fontId="115" fillId="0" borderId="0" xfId="16445" applyFont="1" applyFill="1" applyBorder="1" applyAlignment="1"/>
    <xf numFmtId="0" fontId="116" fillId="0" borderId="0" xfId="16445" applyFont="1" applyFill="1" applyBorder="1" applyAlignment="1">
      <alignment horizontal="left" vertical="top"/>
    </xf>
    <xf numFmtId="0" fontId="115" fillId="0" borderId="0" xfId="16445" applyFont="1" applyFill="1" applyBorder="1" applyAlignment="1">
      <alignment wrapText="1"/>
    </xf>
    <xf numFmtId="164" fontId="115" fillId="0" borderId="0" xfId="16445" applyNumberFormat="1" applyFont="1" applyFill="1" applyBorder="1" applyAlignment="1">
      <alignment wrapText="1"/>
    </xf>
    <xf numFmtId="0" fontId="116" fillId="0" borderId="0" xfId="16445" applyFont="1" applyFill="1" applyBorder="1" applyAlignment="1">
      <alignment horizontal="left" vertical="top" wrapText="1"/>
    </xf>
    <xf numFmtId="0" fontId="115" fillId="0" borderId="0" xfId="0" applyFont="1" applyFill="1" applyBorder="1" applyAlignment="1">
      <alignment wrapText="1"/>
    </xf>
    <xf numFmtId="164" fontId="116" fillId="0" borderId="0" xfId="16440" applyNumberFormat="1" applyFont="1" applyFill="1" applyBorder="1" applyAlignment="1"/>
    <xf numFmtId="164" fontId="117" fillId="0" borderId="0" xfId="0" applyNumberFormat="1" applyFont="1" applyFill="1" applyBorder="1" applyAlignment="1">
      <alignment horizontal="right"/>
    </xf>
    <xf numFmtId="164" fontId="116" fillId="0" borderId="0" xfId="0" applyNumberFormat="1" applyFont="1" applyFill="1" applyBorder="1" applyAlignment="1">
      <alignment horizontal="right"/>
    </xf>
    <xf numFmtId="0" fontId="118" fillId="0" borderId="0" xfId="16440" applyFont="1" applyFill="1" applyBorder="1" applyAlignment="1"/>
    <xf numFmtId="0" fontId="115" fillId="0" borderId="0" xfId="16440" applyFont="1" applyFill="1" applyBorder="1" applyAlignment="1"/>
    <xf numFmtId="1" fontId="115" fillId="0" borderId="0" xfId="16444" applyNumberFormat="1" applyFont="1" applyFill="1" applyBorder="1"/>
    <xf numFmtId="169" fontId="22" fillId="0" borderId="0" xfId="16446" applyNumberFormat="1" applyFont="1" applyFill="1" applyBorder="1" applyAlignment="1">
      <alignment horizontal="right"/>
    </xf>
    <xf numFmtId="169" fontId="22" fillId="0" borderId="0" xfId="16447" applyNumberFormat="1" applyFont="1" applyFill="1" applyBorder="1" applyAlignment="1">
      <alignment horizontal="right"/>
    </xf>
    <xf numFmtId="0" fontId="19"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119" fillId="0" borderId="0" xfId="0" applyFont="1" applyFill="1" applyBorder="1" applyAlignment="1">
      <alignment horizontal="left" vertical="top"/>
    </xf>
    <xf numFmtId="0" fontId="120" fillId="0" borderId="0" xfId="0" applyFont="1" applyFill="1" applyBorder="1" applyAlignment="1">
      <alignment horizontal="left" vertical="top" wrapText="1"/>
    </xf>
    <xf numFmtId="170" fontId="5" fillId="0" borderId="0" xfId="1" applyNumberFormat="1" applyFont="1" applyFill="1" applyBorder="1" applyAlignment="1">
      <alignment horizontal="left" vertical="top"/>
    </xf>
    <xf numFmtId="10" fontId="5" fillId="0" borderId="0" xfId="1" applyNumberFormat="1" applyFont="1" applyFill="1" applyBorder="1" applyAlignment="1">
      <alignment horizontal="left" vertical="top"/>
    </xf>
    <xf numFmtId="0" fontId="121" fillId="0" borderId="0" xfId="0" applyFont="1" applyFill="1" applyBorder="1" applyAlignment="1">
      <alignment horizontal="left" vertical="top"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0" fillId="0" borderId="0" xfId="0" applyFont="1" applyBorder="1" applyAlignment="1">
      <alignment horizontal="left" wrapText="1"/>
    </xf>
    <xf numFmtId="0" fontId="21" fillId="0" borderId="0" xfId="0" applyFont="1" applyAlignment="1">
      <alignment horizontal="left" wrapText="1"/>
    </xf>
    <xf numFmtId="0" fontId="15" fillId="0" borderId="0" xfId="0" applyFont="1" applyAlignment="1">
      <alignment wrapText="1"/>
    </xf>
  </cellXfs>
  <cellStyles count="16448">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xfId="16444" builtinId="3"/>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xfId="16396"/>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xfId="16397"/>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xfId="16398"/>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xfId="16399"/>
    <cellStyle name="Normal 20 2" xfId="72"/>
    <cellStyle name="Normal 21" xfId="16400"/>
    <cellStyle name="Normal 21 2" xfId="71"/>
    <cellStyle name="Normal 22" xfId="16401"/>
    <cellStyle name="Normal 22 2" xfId="70"/>
    <cellStyle name="Normal 23" xfId="16402"/>
    <cellStyle name="Normal 23 2" xfId="69"/>
    <cellStyle name="Normal 24" xfId="16403"/>
    <cellStyle name="Normal 24 2" xfId="68"/>
    <cellStyle name="Normal 25" xfId="16404"/>
    <cellStyle name="Normal 25 2" xfId="67"/>
    <cellStyle name="Normal 26" xfId="16405"/>
    <cellStyle name="Normal 26 2" xfId="66"/>
    <cellStyle name="Normal 27" xfId="1640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xfId="16407"/>
    <cellStyle name="Normal 28 2" xfId="64"/>
    <cellStyle name="Normal 28 2 2" xfId="436"/>
    <cellStyle name="Normal 28 3" xfId="3093"/>
    <cellStyle name="Normal 28 4" xfId="3150"/>
    <cellStyle name="Normal 28 5" xfId="3374"/>
    <cellStyle name="Normal 29" xfId="16408"/>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xfId="16409"/>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xfId="16410"/>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xfId="16411"/>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xfId="16412"/>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xfId="16413"/>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xfId="1641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xfId="16415"/>
    <cellStyle name="Normal 36 2" xfId="56"/>
    <cellStyle name="Normal 36 2 2" xfId="1071"/>
    <cellStyle name="Normal 36 3" xfId="3168"/>
    <cellStyle name="Normal 36 4" xfId="3262"/>
    <cellStyle name="Normal 36 5" xfId="3598"/>
    <cellStyle name="Normal 37" xfId="16416"/>
    <cellStyle name="Normal 37 2" xfId="55"/>
    <cellStyle name="Normal 37 2 2" xfId="776"/>
    <cellStyle name="Normal 37 3" xfId="3133"/>
    <cellStyle name="Normal 37 4" xfId="3293"/>
    <cellStyle name="Normal 37 5" xfId="3348"/>
    <cellStyle name="Normal 38" xfId="16417"/>
    <cellStyle name="Normal 38 2" xfId="54"/>
    <cellStyle name="Normal 38 2 2" xfId="1154"/>
    <cellStyle name="Normal 38 3" xfId="3184"/>
    <cellStyle name="Normal 38 4" xfId="3226"/>
    <cellStyle name="Normal 38 5" xfId="3610"/>
    <cellStyle name="Normal 39" xfId="16418"/>
    <cellStyle name="Normal 39 2" xfId="53"/>
    <cellStyle name="Normal 39 2 2" xfId="1228"/>
    <cellStyle name="Normal 39 3" xfId="3201"/>
    <cellStyle name="Normal 39 4" xfId="3235"/>
    <cellStyle name="Normal 39 5" xfId="3625"/>
    <cellStyle name="Normal 4" xfId="16394"/>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xfId="16419"/>
    <cellStyle name="Normal 40 2" xfId="52"/>
    <cellStyle name="Normal 40 2 2" xfId="1173"/>
    <cellStyle name="Normal 40 3" xfId="3190"/>
    <cellStyle name="Normal 40 4" xfId="3217"/>
    <cellStyle name="Normal 40 5" xfId="3614"/>
    <cellStyle name="Normal 41" xfId="16420"/>
    <cellStyle name="Normal 41 2" xfId="51"/>
    <cellStyle name="Normal 41 2 2" xfId="1191"/>
    <cellStyle name="Normal 41 3" xfId="3193"/>
    <cellStyle name="Normal 41 4" xfId="3240"/>
    <cellStyle name="Normal 41 5" xfId="3617"/>
    <cellStyle name="Normal 42" xfId="16421"/>
    <cellStyle name="Normal 42 2" xfId="50"/>
    <cellStyle name="Normal 42 2 2" xfId="1215"/>
    <cellStyle name="Normal 42 3" xfId="3198"/>
    <cellStyle name="Normal 42 4" xfId="3210"/>
    <cellStyle name="Normal 42 5" xfId="3622"/>
    <cellStyle name="Normal 43" xfId="16422"/>
    <cellStyle name="Normal 43 2" xfId="49"/>
    <cellStyle name="Normal 43 2 2" xfId="1102"/>
    <cellStyle name="Normal 43 3" xfId="3175"/>
    <cellStyle name="Normal 43 4" xfId="3228"/>
    <cellStyle name="Normal 43 5" xfId="3604"/>
    <cellStyle name="Normal 44" xfId="16423"/>
    <cellStyle name="Normal 44 2" xfId="48"/>
    <cellStyle name="Normal 44 2 2" xfId="1194"/>
    <cellStyle name="Normal 44 3" xfId="3195"/>
    <cellStyle name="Normal 44 4" xfId="3238"/>
    <cellStyle name="Normal 44 5" xfId="3619"/>
    <cellStyle name="Normal 45" xfId="16424"/>
    <cellStyle name="Normal 45 2" xfId="47"/>
    <cellStyle name="Normal 45 2 2" xfId="1216"/>
    <cellStyle name="Normal 45 3" xfId="3199"/>
    <cellStyle name="Normal 45 4" xfId="3123"/>
    <cellStyle name="Normal 45 5" xfId="3623"/>
    <cellStyle name="Normal 46" xfId="16425"/>
    <cellStyle name="Normal 46 2" xfId="91"/>
    <cellStyle name="Normal 46 2 2" xfId="1120"/>
    <cellStyle name="Normal 46 3" xfId="3177"/>
    <cellStyle name="Normal 46 4" xfId="3225"/>
    <cellStyle name="Normal 46 5" xfId="3605"/>
    <cellStyle name="Normal 47" xfId="16426"/>
    <cellStyle name="Normal 47 2" xfId="92"/>
    <cellStyle name="Normal 47 2 2" xfId="1093"/>
    <cellStyle name="Normal 47 3" xfId="3174"/>
    <cellStyle name="Normal 47 4" xfId="3223"/>
    <cellStyle name="Normal 47 5" xfId="3603"/>
    <cellStyle name="Normal 48" xfId="16427"/>
    <cellStyle name="Normal 48 2" xfId="93"/>
    <cellStyle name="Normal 48 2 2" xfId="1136"/>
    <cellStyle name="Normal 48 3" xfId="3178"/>
    <cellStyle name="Normal 48 4" xfId="3214"/>
    <cellStyle name="Normal 48 5" xfId="3606"/>
    <cellStyle name="Normal 49" xfId="16428"/>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xfId="16429"/>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xfId="1643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xfId="16431"/>
    <cellStyle name="Normal 52 2" xfId="97"/>
    <cellStyle name="Normal 53" xfId="16432"/>
    <cellStyle name="Normal 53 2" xfId="98"/>
    <cellStyle name="Normal 54" xfId="16433"/>
    <cellStyle name="Normal 54 2" xfId="99"/>
    <cellStyle name="Normal 55" xfId="16434"/>
    <cellStyle name="Normal 55 2" xfId="100"/>
    <cellStyle name="Normal 56" xfId="16435"/>
    <cellStyle name="Normal 56 2" xfId="101"/>
    <cellStyle name="Normal 57" xfId="16436"/>
    <cellStyle name="Normal 57 2" xfId="102"/>
    <cellStyle name="Normal 58" xfId="16437"/>
    <cellStyle name="Normal 58 2" xfId="103"/>
    <cellStyle name="Normal 59" xfId="16438"/>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xfId="16439"/>
    <cellStyle name="Normal 60 2" xfId="105"/>
    <cellStyle name="Normal 61" xfId="16440"/>
    <cellStyle name="Normal 61 2" xfId="106"/>
    <cellStyle name="Normal 62" xfId="16441"/>
    <cellStyle name="Normal 62 2" xfId="107"/>
    <cellStyle name="Normal 63" xfId="16442"/>
    <cellStyle name="Normal 63 2" xfId="108"/>
    <cellStyle name="Normal 64" xfId="16443"/>
    <cellStyle name="Normal 64 2" xfId="109"/>
    <cellStyle name="Normal 65" xfId="16445"/>
    <cellStyle name="Normal 65 2" xfId="110"/>
    <cellStyle name="Normal 66" xfId="16446"/>
    <cellStyle name="Normal 66 2" xfId="111"/>
    <cellStyle name="Normal 67" xfId="16447"/>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xfId="16395"/>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Maricopa </a:t>
            </a:r>
          </a:p>
        </c:rich>
      </c:tx>
      <c:layout/>
      <c:overlay val="0"/>
    </c:title>
    <c:autoTitleDeleted val="0"/>
    <c:plotArea>
      <c:layout>
        <c:manualLayout>
          <c:layoutTarget val="inner"/>
          <c:xMode val="edge"/>
          <c:yMode val="edge"/>
          <c:x val="0.13064927490124342"/>
          <c:y val="0.21831125276007166"/>
          <c:w val="0.55166388292372537"/>
          <c:h val="0.57273064923488382"/>
        </c:manualLayout>
      </c:layout>
      <c:lineChart>
        <c:grouping val="standard"/>
        <c:varyColors val="0"/>
        <c:ser>
          <c:idx val="1"/>
          <c:order val="0"/>
          <c:tx>
            <c:strRef>
              <c:f>all!$A$4</c:f>
              <c:strCache>
                <c:ptCount val="1"/>
                <c:pt idx="0">
                  <c:v>cats in</c:v>
                </c:pt>
              </c:strCache>
            </c:strRef>
          </c:tx>
          <c:spPr>
            <a:ln>
              <a:solidFill>
                <a:srgbClr val="7030A0"/>
              </a:solidFill>
            </a:ln>
          </c:spPr>
          <c:marker>
            <c:symbol val="none"/>
          </c:marker>
          <c:cat>
            <c:numRef>
              <c:f>all!$B$2:$K$2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all!$B$4:$K$4</c:f>
              <c:numCache>
                <c:formatCode>0</c:formatCode>
                <c:ptCount val="10"/>
                <c:pt idx="0" formatCode="###0;###0">
                  <c:v>46418</c:v>
                </c:pt>
                <c:pt idx="1">
                  <c:v>41152.9680643795</c:v>
                </c:pt>
                <c:pt idx="2">
                  <c:v>44850.417676125937</c:v>
                </c:pt>
                <c:pt idx="3">
                  <c:v>46445.524438797125</c:v>
                </c:pt>
                <c:pt idx="4">
                  <c:v>45658.675005882636</c:v>
                </c:pt>
                <c:pt idx="5" formatCode="###0;###0">
                  <c:v>36091</c:v>
                </c:pt>
                <c:pt idx="6" formatCode="General">
                  <c:v>38660</c:v>
                </c:pt>
                <c:pt idx="7" formatCode="General">
                  <c:v>37963</c:v>
                </c:pt>
                <c:pt idx="8" formatCode="General">
                  <c:v>39498</c:v>
                </c:pt>
                <c:pt idx="9">
                  <c:v>34904.324950899216</c:v>
                </c:pt>
              </c:numCache>
            </c:numRef>
          </c:val>
          <c:smooth val="0"/>
        </c:ser>
        <c:ser>
          <c:idx val="2"/>
          <c:order val="1"/>
          <c:tx>
            <c:strRef>
              <c:f>all!$A$5</c:f>
              <c:strCache>
                <c:ptCount val="1"/>
                <c:pt idx="0">
                  <c:v>cats euthanized</c:v>
                </c:pt>
              </c:strCache>
            </c:strRef>
          </c:tx>
          <c:spPr>
            <a:ln>
              <a:solidFill>
                <a:srgbClr val="FF0000"/>
              </a:solidFill>
            </a:ln>
          </c:spPr>
          <c:marker>
            <c:symbol val="none"/>
          </c:marker>
          <c:cat>
            <c:numRef>
              <c:f>all!$B$2:$K$2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all!$B$5:$K$5</c:f>
              <c:numCache>
                <c:formatCode>0</c:formatCode>
                <c:ptCount val="10"/>
                <c:pt idx="0" formatCode="###0;###0">
                  <c:v>31252</c:v>
                </c:pt>
                <c:pt idx="1">
                  <c:v>20148.762991199586</c:v>
                </c:pt>
                <c:pt idx="2">
                  <c:v>21799.355527318934</c:v>
                </c:pt>
                <c:pt idx="3">
                  <c:v>25355.68777824839</c:v>
                </c:pt>
                <c:pt idx="4">
                  <c:v>25817.486695844516</c:v>
                </c:pt>
                <c:pt idx="5" formatCode="###0;###0">
                  <c:v>21684</c:v>
                </c:pt>
                <c:pt idx="6" formatCode="General">
                  <c:v>21491</c:v>
                </c:pt>
                <c:pt idx="7" formatCode="General">
                  <c:v>19738</c:v>
                </c:pt>
                <c:pt idx="8" formatCode="General">
                  <c:v>22675</c:v>
                </c:pt>
                <c:pt idx="9">
                  <c:v>17663.973485577848</c:v>
                </c:pt>
              </c:numCache>
            </c:numRef>
          </c:val>
          <c:smooth val="0"/>
        </c:ser>
        <c:ser>
          <c:idx val="3"/>
          <c:order val="2"/>
          <c:tx>
            <c:strRef>
              <c:f>all!$A$6</c:f>
              <c:strCache>
                <c:ptCount val="1"/>
                <c:pt idx="0">
                  <c:v>cats s/n</c:v>
                </c:pt>
              </c:strCache>
            </c:strRef>
          </c:tx>
          <c:spPr>
            <a:ln>
              <a:solidFill>
                <a:srgbClr val="00B050"/>
              </a:solidFill>
            </a:ln>
          </c:spPr>
          <c:marker>
            <c:symbol val="square"/>
            <c:size val="5"/>
            <c:spPr>
              <a:solidFill>
                <a:srgbClr val="00B050"/>
              </a:solidFill>
            </c:spPr>
          </c:marker>
          <c:cat>
            <c:numRef>
              <c:f>all!$B$2:$K$2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all!$B$6:$K$6</c:f>
              <c:numCache>
                <c:formatCode>General</c:formatCode>
                <c:ptCount val="10"/>
                <c:pt idx="2" formatCode="#,##0;#,##0">
                  <c:v>981</c:v>
                </c:pt>
                <c:pt idx="3" formatCode="#,##0;#,##0">
                  <c:v>4173</c:v>
                </c:pt>
                <c:pt idx="4" formatCode="#,##0;#,##0">
                  <c:v>11204</c:v>
                </c:pt>
                <c:pt idx="5" formatCode="#,##0;#,##0">
                  <c:v>11020</c:v>
                </c:pt>
                <c:pt idx="6" formatCode="#,##0;#,##0">
                  <c:v>3152</c:v>
                </c:pt>
                <c:pt idx="7" formatCode="#,##0;#,##0">
                  <c:v>19492.5</c:v>
                </c:pt>
              </c:numCache>
            </c:numRef>
          </c:val>
          <c:smooth val="0"/>
        </c:ser>
        <c:dLbls>
          <c:showLegendKey val="0"/>
          <c:showVal val="0"/>
          <c:showCatName val="0"/>
          <c:showSerName val="0"/>
          <c:showPercent val="0"/>
          <c:showBubbleSize val="0"/>
        </c:dLbls>
        <c:smooth val="0"/>
        <c:axId val="157554480"/>
        <c:axId val="157555040"/>
      </c:lineChart>
      <c:catAx>
        <c:axId val="157554480"/>
        <c:scaling>
          <c:orientation val="minMax"/>
        </c:scaling>
        <c:delete val="0"/>
        <c:axPos val="b"/>
        <c:numFmt formatCode="General" sourceLinked="1"/>
        <c:majorTickMark val="out"/>
        <c:minorTickMark val="none"/>
        <c:tickLblPos val="nextTo"/>
        <c:crossAx val="157555040"/>
        <c:crosses val="autoZero"/>
        <c:auto val="1"/>
        <c:lblAlgn val="ctr"/>
        <c:lblOffset val="100"/>
        <c:noMultiLvlLbl val="0"/>
      </c:catAx>
      <c:valAx>
        <c:axId val="157555040"/>
        <c:scaling>
          <c:orientation val="minMax"/>
        </c:scaling>
        <c:delete val="0"/>
        <c:axPos val="l"/>
        <c:majorGridlines/>
        <c:numFmt formatCode="###0;###0" sourceLinked="1"/>
        <c:majorTickMark val="out"/>
        <c:minorTickMark val="none"/>
        <c:tickLblPos val="nextTo"/>
        <c:crossAx val="157554480"/>
        <c:crosses val="autoZero"/>
        <c:crossBetween val="between"/>
      </c:valAx>
    </c:plotArea>
    <c:legend>
      <c:legendPos val="r"/>
      <c:layout>
        <c:manualLayout>
          <c:xMode val="edge"/>
          <c:yMode val="edge"/>
          <c:x val="0.69732230440891863"/>
          <c:y val="0.20478273549139692"/>
          <c:w val="0.28247567538906121"/>
          <c:h val="0.57042817564471104"/>
        </c:manualLayout>
      </c:layout>
      <c:overlay val="0"/>
    </c:legend>
    <c:plotVisOnly val="1"/>
    <c:dispBlanksAs val="span"/>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24552661140484"/>
          <c:y val="7.8680059852331563E-2"/>
          <c:w val="0.46117029488960942"/>
          <c:h val="0.59767642946500843"/>
        </c:manualLayout>
      </c:layout>
      <c:lineChart>
        <c:grouping val="standard"/>
        <c:varyColors val="0"/>
        <c:ser>
          <c:idx val="1"/>
          <c:order val="0"/>
          <c:tx>
            <c:strRef>
              <c:f>all!$A$10</c:f>
              <c:strCache>
                <c:ptCount val="1"/>
                <c:pt idx="0">
                  <c:v>dogs in</c:v>
                </c:pt>
              </c:strCache>
            </c:strRef>
          </c:tx>
          <c:spPr>
            <a:ln>
              <a:solidFill>
                <a:srgbClr val="7030A0"/>
              </a:solidFill>
            </a:ln>
          </c:spPr>
          <c:marker>
            <c:symbol val="none"/>
          </c:marker>
          <c:cat>
            <c:numRef>
              <c:f>all!$D$2:$K$2</c:f>
              <c:numCache>
                <c:formatCode>General</c:formatCode>
                <c:ptCount val="8"/>
                <c:pt idx="0">
                  <c:v>2004</c:v>
                </c:pt>
                <c:pt idx="1">
                  <c:v>2005</c:v>
                </c:pt>
                <c:pt idx="2">
                  <c:v>2006</c:v>
                </c:pt>
                <c:pt idx="3">
                  <c:v>2007</c:v>
                </c:pt>
                <c:pt idx="4">
                  <c:v>2008</c:v>
                </c:pt>
                <c:pt idx="5">
                  <c:v>2009</c:v>
                </c:pt>
                <c:pt idx="6">
                  <c:v>2010</c:v>
                </c:pt>
                <c:pt idx="7">
                  <c:v>2011</c:v>
                </c:pt>
              </c:numCache>
            </c:numRef>
          </c:cat>
          <c:val>
            <c:numRef>
              <c:f>all!$B$10:$K$10</c:f>
              <c:numCache>
                <c:formatCode>#,##0</c:formatCode>
                <c:ptCount val="10"/>
                <c:pt idx="0" formatCode="###0;###0">
                  <c:v>59827</c:v>
                </c:pt>
                <c:pt idx="1">
                  <c:v>53041.0319356205</c:v>
                </c:pt>
                <c:pt idx="2">
                  <c:v>57806.582323874063</c:v>
                </c:pt>
                <c:pt idx="3">
                  <c:v>59862.475561202875</c:v>
                </c:pt>
                <c:pt idx="4">
                  <c:v>58848.324994117364</c:v>
                </c:pt>
                <c:pt idx="5" formatCode="###0;###0">
                  <c:v>62075</c:v>
                </c:pt>
                <c:pt idx="6" formatCode="General">
                  <c:v>64629</c:v>
                </c:pt>
                <c:pt idx="7" formatCode="General">
                  <c:v>61634</c:v>
                </c:pt>
                <c:pt idx="8" formatCode="General">
                  <c:v>64370</c:v>
                </c:pt>
                <c:pt idx="9">
                  <c:v>56883.675049100784</c:v>
                </c:pt>
              </c:numCache>
            </c:numRef>
          </c:val>
          <c:smooth val="0"/>
        </c:ser>
        <c:ser>
          <c:idx val="2"/>
          <c:order val="1"/>
          <c:tx>
            <c:strRef>
              <c:f>all!$A$11</c:f>
              <c:strCache>
                <c:ptCount val="1"/>
                <c:pt idx="0">
                  <c:v>dogs euthanized</c:v>
                </c:pt>
              </c:strCache>
            </c:strRef>
          </c:tx>
          <c:spPr>
            <a:ln>
              <a:solidFill>
                <a:srgbClr val="FF0000"/>
              </a:solidFill>
            </a:ln>
          </c:spPr>
          <c:marker>
            <c:symbol val="none"/>
          </c:marker>
          <c:cat>
            <c:numRef>
              <c:f>all!$B$2:$K$2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all!$B$11:$K$11</c:f>
              <c:numCache>
                <c:formatCode>#,##0</c:formatCode>
                <c:ptCount val="10"/>
                <c:pt idx="0" formatCode="###0;###0">
                  <c:v>27981</c:v>
                </c:pt>
                <c:pt idx="1">
                  <c:v>25969.237008800414</c:v>
                </c:pt>
                <c:pt idx="2">
                  <c:v>28096.644472681066</c:v>
                </c:pt>
                <c:pt idx="3">
                  <c:v>32680.31222175161</c:v>
                </c:pt>
                <c:pt idx="4">
                  <c:v>33275.51330415548</c:v>
                </c:pt>
                <c:pt idx="5" formatCode="###0;###0">
                  <c:v>32261</c:v>
                </c:pt>
                <c:pt idx="6" formatCode="General">
                  <c:v>31500</c:v>
                </c:pt>
                <c:pt idx="7" formatCode="General">
                  <c:v>27441</c:v>
                </c:pt>
                <c:pt idx="8" formatCode="General">
                  <c:v>27695</c:v>
                </c:pt>
                <c:pt idx="9">
                  <c:v>28787.026514422152</c:v>
                </c:pt>
              </c:numCache>
            </c:numRef>
          </c:val>
          <c:smooth val="0"/>
        </c:ser>
        <c:ser>
          <c:idx val="3"/>
          <c:order val="2"/>
          <c:tx>
            <c:strRef>
              <c:f>all!$A$12</c:f>
              <c:strCache>
                <c:ptCount val="1"/>
                <c:pt idx="0">
                  <c:v>dogs s/n</c:v>
                </c:pt>
              </c:strCache>
            </c:strRef>
          </c:tx>
          <c:spPr>
            <a:ln>
              <a:solidFill>
                <a:srgbClr val="00B050"/>
              </a:solidFill>
            </a:ln>
          </c:spPr>
          <c:marker>
            <c:symbol val="square"/>
            <c:size val="5"/>
            <c:spPr>
              <a:solidFill>
                <a:srgbClr val="00B050"/>
              </a:solidFill>
            </c:spPr>
          </c:marker>
          <c:cat>
            <c:numRef>
              <c:f>all!$B$2:$K$2</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all!$B$12:$K$12</c:f>
              <c:numCache>
                <c:formatCode>General</c:formatCode>
                <c:ptCount val="10"/>
                <c:pt idx="3" formatCode="#,##0;#,##0">
                  <c:v>2208</c:v>
                </c:pt>
                <c:pt idx="4" formatCode="#,##0;#,##0">
                  <c:v>6889</c:v>
                </c:pt>
                <c:pt idx="5" formatCode="#,##0;#,##0">
                  <c:v>6627</c:v>
                </c:pt>
                <c:pt idx="6" formatCode="#,##0;#,##0">
                  <c:v>1414</c:v>
                </c:pt>
                <c:pt idx="7" formatCode="#,##0;#,##0">
                  <c:v>11244.5</c:v>
                </c:pt>
              </c:numCache>
            </c:numRef>
          </c:val>
          <c:smooth val="0"/>
        </c:ser>
        <c:dLbls>
          <c:showLegendKey val="0"/>
          <c:showVal val="0"/>
          <c:showCatName val="0"/>
          <c:showSerName val="0"/>
          <c:showPercent val="0"/>
          <c:showBubbleSize val="0"/>
        </c:dLbls>
        <c:smooth val="0"/>
        <c:axId val="157558960"/>
        <c:axId val="157559520"/>
      </c:lineChart>
      <c:catAx>
        <c:axId val="157558960"/>
        <c:scaling>
          <c:orientation val="minMax"/>
        </c:scaling>
        <c:delete val="0"/>
        <c:axPos val="b"/>
        <c:numFmt formatCode="General" sourceLinked="1"/>
        <c:majorTickMark val="out"/>
        <c:minorTickMark val="none"/>
        <c:tickLblPos val="nextTo"/>
        <c:crossAx val="157559520"/>
        <c:crosses val="autoZero"/>
        <c:auto val="1"/>
        <c:lblAlgn val="ctr"/>
        <c:lblOffset val="100"/>
        <c:noMultiLvlLbl val="0"/>
      </c:catAx>
      <c:valAx>
        <c:axId val="157559520"/>
        <c:scaling>
          <c:orientation val="minMax"/>
        </c:scaling>
        <c:delete val="0"/>
        <c:axPos val="l"/>
        <c:majorGridlines/>
        <c:numFmt formatCode="###0;###0" sourceLinked="1"/>
        <c:majorTickMark val="out"/>
        <c:minorTickMark val="none"/>
        <c:tickLblPos val="nextTo"/>
        <c:crossAx val="157558960"/>
        <c:crosses val="autoZero"/>
        <c:crossBetween val="between"/>
      </c:valAx>
    </c:plotArea>
    <c:legend>
      <c:legendPos val="r"/>
      <c:layout/>
      <c:overlay val="0"/>
    </c:legend>
    <c:plotVisOnly val="1"/>
    <c:dispBlanksAs val="span"/>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strRef>
              <c:f>all!$A$19</c:f>
              <c:strCache>
                <c:ptCount val="1"/>
                <c:pt idx="0">
                  <c:v>intake  per 1000</c:v>
                </c:pt>
              </c:strCache>
            </c:strRef>
          </c:tx>
          <c:marker>
            <c:symbol val="none"/>
          </c:marker>
          <c:cat>
            <c:numRef>
              <c:f>all!$B$15:$K$15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all!$B$19:$K$19</c:f>
              <c:numCache>
                <c:formatCode>0.0</c:formatCode>
                <c:ptCount val="10"/>
                <c:pt idx="0">
                  <c:v>27.833833754637332</c:v>
                </c:pt>
                <c:pt idx="1">
                  <c:v>24.676739015335396</c:v>
                </c:pt>
                <c:pt idx="2">
                  <c:v>26.893857327401808</c:v>
                </c:pt>
                <c:pt idx="3">
                  <c:v>27.850338357456689</c:v>
                </c:pt>
                <c:pt idx="4">
                  <c:v>27.378516299081216</c:v>
                </c:pt>
                <c:pt idx="5">
                  <c:v>25.717314926422219</c:v>
                </c:pt>
                <c:pt idx="6">
                  <c:v>27.059427311240395</c:v>
                </c:pt>
                <c:pt idx="7">
                  <c:v>26.092205190461808</c:v>
                </c:pt>
                <c:pt idx="8">
                  <c:v>27.211112470484924</c:v>
                </c:pt>
                <c:pt idx="9">
                  <c:v>24.046420374329632</c:v>
                </c:pt>
              </c:numCache>
            </c:numRef>
          </c:val>
          <c:smooth val="0"/>
        </c:ser>
        <c:ser>
          <c:idx val="4"/>
          <c:order val="1"/>
          <c:tx>
            <c:strRef>
              <c:f>all!$A$20</c:f>
              <c:strCache>
                <c:ptCount val="1"/>
                <c:pt idx="0">
                  <c:v>deaths per 1000</c:v>
                </c:pt>
              </c:strCache>
            </c:strRef>
          </c:tx>
          <c:spPr>
            <a:ln>
              <a:solidFill>
                <a:srgbClr val="FF0000"/>
              </a:solidFill>
            </a:ln>
          </c:spPr>
          <c:marker>
            <c:symbol val="none"/>
          </c:marker>
          <c:cat>
            <c:numRef>
              <c:f>all!$B$15:$K$15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all!$B$20:$K$20</c:f>
              <c:numCache>
                <c:formatCode>0.0</c:formatCode>
                <c:ptCount val="10"/>
                <c:pt idx="0">
                  <c:v>15.517732361884637</c:v>
                </c:pt>
                <c:pt idx="1">
                  <c:v>12.081893219411404</c:v>
                </c:pt>
                <c:pt idx="2">
                  <c:v>13.071645432927522</c:v>
                </c:pt>
                <c:pt idx="3">
                  <c:v>15.204144908316932</c:v>
                </c:pt>
                <c:pt idx="4">
                  <c:v>15.481055466730519</c:v>
                </c:pt>
                <c:pt idx="5">
                  <c:v>14.132393636349109</c:v>
                </c:pt>
                <c:pt idx="6">
                  <c:v>13.88246679365605</c:v>
                </c:pt>
                <c:pt idx="7">
                  <c:v>12.359851689115111</c:v>
                </c:pt>
                <c:pt idx="8">
                  <c:v>13.195822920806462</c:v>
                </c:pt>
                <c:pt idx="9">
                  <c:v>12.169131834313697</c:v>
                </c:pt>
              </c:numCache>
            </c:numRef>
          </c:val>
          <c:smooth val="0"/>
        </c:ser>
        <c:ser>
          <c:idx val="5"/>
          <c:order val="2"/>
          <c:tx>
            <c:strRef>
              <c:f>all!$A$21</c:f>
              <c:strCache>
                <c:ptCount val="1"/>
                <c:pt idx="0">
                  <c:v>s/n per 1000</c:v>
                </c:pt>
              </c:strCache>
            </c:strRef>
          </c:tx>
          <c:spPr>
            <a:ln>
              <a:solidFill>
                <a:srgbClr val="00B050"/>
              </a:solidFill>
            </a:ln>
          </c:spPr>
          <c:marker>
            <c:symbol val="square"/>
            <c:size val="5"/>
            <c:spPr>
              <a:solidFill>
                <a:srgbClr val="00B050"/>
              </a:solidFill>
            </c:spPr>
          </c:marker>
          <c:cat>
            <c:numRef>
              <c:f>all!$B$15:$K$15</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all!$B$21:$K$21</c:f>
              <c:numCache>
                <c:formatCode>General</c:formatCode>
                <c:ptCount val="10"/>
                <c:pt idx="2" formatCode="0.0">
                  <c:v>0.25700024390135279</c:v>
                </c:pt>
                <c:pt idx="3" formatCode="0.0">
                  <c:v>1.6716804855601755</c:v>
                </c:pt>
                <c:pt idx="4" formatCode="0.0">
                  <c:v>4.7399647430246441</c:v>
                </c:pt>
                <c:pt idx="5" formatCode="0.0">
                  <c:v>4.6231226341765268</c:v>
                </c:pt>
                <c:pt idx="6" formatCode="0.0">
                  <c:v>1.1961907376692933</c:v>
                </c:pt>
                <c:pt idx="7" formatCode="0.0">
                  <c:v>8.0524123310865239</c:v>
                </c:pt>
              </c:numCache>
            </c:numRef>
          </c:val>
          <c:smooth val="0"/>
        </c:ser>
        <c:dLbls>
          <c:showLegendKey val="0"/>
          <c:showVal val="0"/>
          <c:showCatName val="0"/>
          <c:showSerName val="0"/>
          <c:showPercent val="0"/>
          <c:showBubbleSize val="0"/>
        </c:dLbls>
        <c:smooth val="0"/>
        <c:axId val="162606128"/>
        <c:axId val="162606688"/>
      </c:lineChart>
      <c:catAx>
        <c:axId val="162606128"/>
        <c:scaling>
          <c:orientation val="minMax"/>
        </c:scaling>
        <c:delete val="0"/>
        <c:axPos val="b"/>
        <c:numFmt formatCode="General" sourceLinked="1"/>
        <c:majorTickMark val="out"/>
        <c:minorTickMark val="none"/>
        <c:tickLblPos val="nextTo"/>
        <c:crossAx val="162606688"/>
        <c:crosses val="autoZero"/>
        <c:auto val="1"/>
        <c:lblAlgn val="ctr"/>
        <c:lblOffset val="100"/>
        <c:noMultiLvlLbl val="0"/>
      </c:catAx>
      <c:valAx>
        <c:axId val="162606688"/>
        <c:scaling>
          <c:orientation val="minMax"/>
        </c:scaling>
        <c:delete val="0"/>
        <c:axPos val="l"/>
        <c:majorGridlines/>
        <c:numFmt formatCode="0.0" sourceLinked="1"/>
        <c:majorTickMark val="out"/>
        <c:minorTickMark val="none"/>
        <c:tickLblPos val="nextTo"/>
        <c:crossAx val="162606128"/>
        <c:crosses val="autoZero"/>
        <c:crossBetween val="between"/>
      </c:valAx>
    </c:plotArea>
    <c:legend>
      <c:legendPos val="r"/>
      <c:overlay val="0"/>
    </c:legend>
    <c:plotVisOnly val="1"/>
    <c:dispBlanksAs val="span"/>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121920</xdr:rowOff>
    </xdr:from>
    <xdr:to>
      <xdr:col>18</xdr:col>
      <xdr:colOff>114300</xdr:colOff>
      <xdr:row>11</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12</xdr:row>
      <xdr:rowOff>0</xdr:rowOff>
    </xdr:from>
    <xdr:to>
      <xdr:col>18</xdr:col>
      <xdr:colOff>99060</xdr:colOff>
      <xdr:row>21</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358140</xdr:colOff>
      <xdr:row>24</xdr:row>
      <xdr:rowOff>15240</xdr:rowOff>
    </xdr:from>
    <xdr:to>
      <xdr:col>10</xdr:col>
      <xdr:colOff>137160</xdr:colOff>
      <xdr:row>35</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79" t="s">
        <v>56</v>
      </c>
      <c r="B77" s="280"/>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281" t="s">
        <v>57</v>
      </c>
      <c r="B83" s="282"/>
      <c r="C83" s="282"/>
      <c r="D83" s="282"/>
      <c r="E83" s="282"/>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83" t="s">
        <v>52</v>
      </c>
      <c r="B93" s="283"/>
      <c r="C93" s="283"/>
      <c r="D93" s="283"/>
      <c r="E93" s="283"/>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H1048576"/>
    </sheetView>
  </sheetViews>
  <sheetFormatPr defaultRowHeight="13.2"/>
  <cols>
    <col min="1" max="1" width="3.33203125" customWidth="1"/>
    <col min="2" max="2" width="28.6640625" style="4" customWidth="1"/>
    <col min="6" max="6" width="7.88671875" style="38" customWidth="1"/>
    <col min="7" max="8" width="7.88671875" style="37" customWidth="1"/>
    <col min="9" max="9" width="8.109375" style="37" customWidth="1"/>
    <col min="10" max="10" width="3" style="44" customWidth="1"/>
    <col min="11" max="11" width="8.88671875" style="44"/>
  </cols>
  <sheetData>
    <row r="1" spans="1:9" s="44" customFormat="1">
      <c r="A1"/>
      <c r="B1" s="119" t="s">
        <v>107</v>
      </c>
      <c r="C1"/>
      <c r="D1"/>
      <c r="E1"/>
      <c r="F1" s="38" t="s">
        <v>184</v>
      </c>
      <c r="G1" s="271"/>
      <c r="H1" s="272"/>
      <c r="I1" s="43"/>
    </row>
    <row r="2" spans="1:9" s="44" customFormat="1" ht="15.6">
      <c r="A2"/>
      <c r="B2" s="119" t="s">
        <v>108</v>
      </c>
      <c r="C2"/>
      <c r="D2"/>
      <c r="E2"/>
      <c r="F2" s="273" t="s">
        <v>185</v>
      </c>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274"/>
      <c r="G5" s="37"/>
      <c r="H5" s="37"/>
      <c r="I5" s="37"/>
    </row>
    <row r="6" spans="1:9" s="44" customFormat="1" ht="15.6">
      <c r="A6" s="19" t="s">
        <v>3</v>
      </c>
      <c r="B6" s="5" t="s">
        <v>63</v>
      </c>
      <c r="C6" s="120">
        <v>2227</v>
      </c>
      <c r="D6" s="120">
        <v>1656</v>
      </c>
      <c r="E6" s="41">
        <f>D6+C6</f>
        <v>3883</v>
      </c>
      <c r="F6" s="273"/>
      <c r="G6" s="49"/>
      <c r="H6" s="47"/>
      <c r="I6" s="47"/>
    </row>
    <row r="7" spans="1:9" s="44" customFormat="1" ht="15.6">
      <c r="A7" s="19"/>
      <c r="B7" s="5"/>
      <c r="C7" s="78"/>
      <c r="D7" s="78"/>
      <c r="E7" s="41"/>
      <c r="F7" s="273"/>
      <c r="G7" s="49"/>
      <c r="H7" s="49"/>
      <c r="I7" s="47"/>
    </row>
    <row r="8" spans="1:9" s="44" customFormat="1" ht="15.6">
      <c r="A8" s="19"/>
      <c r="B8" s="5" t="s">
        <v>4</v>
      </c>
      <c r="C8" s="78"/>
      <c r="D8" s="78"/>
      <c r="E8" s="41"/>
      <c r="F8" s="273"/>
      <c r="G8" s="49"/>
      <c r="H8" s="47"/>
      <c r="I8" s="49"/>
    </row>
    <row r="9" spans="1:9" s="44" customFormat="1" ht="15.6">
      <c r="A9" s="19"/>
      <c r="B9" s="7" t="s">
        <v>5</v>
      </c>
      <c r="C9"/>
      <c r="D9"/>
      <c r="E9" s="41"/>
      <c r="F9" s="38"/>
      <c r="G9" s="49"/>
      <c r="H9" s="275"/>
      <c r="I9" s="47"/>
    </row>
    <row r="10" spans="1:9" s="44" customFormat="1" ht="15.6">
      <c r="A10" s="19"/>
      <c r="B10" s="8" t="s">
        <v>6</v>
      </c>
      <c r="C10" s="121">
        <v>15688</v>
      </c>
      <c r="D10" s="121">
        <v>9563</v>
      </c>
      <c r="E10" s="41">
        <f>D10+C10</f>
        <v>25251</v>
      </c>
      <c r="F10" s="276">
        <f ca="1">C10/OFFSET(C10,4,0)</f>
        <v>0.26425455219229538</v>
      </c>
      <c r="G10" s="276">
        <f t="shared" ref="G10:H10" ca="1" si="0">D10/OFFSET(D10,4,0)</f>
        <v>0.27173017361407098</v>
      </c>
      <c r="H10" s="276">
        <f t="shared" ca="1" si="0"/>
        <v>0.26703680203045688</v>
      </c>
      <c r="I10" s="47"/>
    </row>
    <row r="11" spans="1:9" s="44" customFormat="1">
      <c r="A11" s="19"/>
      <c r="B11" s="8" t="s">
        <v>7</v>
      </c>
      <c r="C11" s="121">
        <v>12528</v>
      </c>
      <c r="D11" s="121">
        <v>11209</v>
      </c>
      <c r="E11" s="41">
        <f t="shared" ref="E11:E14" si="1">D11+C11</f>
        <v>23737</v>
      </c>
      <c r="F11" s="276">
        <f ca="1">C11/OFFSET(C11,3,0)</f>
        <v>0.21102632775784527</v>
      </c>
      <c r="G11" s="276">
        <f t="shared" ref="G11:H11" ca="1" si="2">D11/OFFSET(D11,3,0)</f>
        <v>0.31850083823487624</v>
      </c>
      <c r="H11" s="276">
        <f t="shared" ca="1" si="2"/>
        <v>0.25102580372250421</v>
      </c>
      <c r="I11" s="37"/>
    </row>
    <row r="12" spans="1:9" s="44" customFormat="1">
      <c r="A12" s="19"/>
      <c r="B12" s="8" t="s">
        <v>8</v>
      </c>
      <c r="C12" s="121">
        <v>8484</v>
      </c>
      <c r="D12" s="121">
        <v>3407</v>
      </c>
      <c r="E12" s="41">
        <f t="shared" si="1"/>
        <v>11891</v>
      </c>
      <c r="F12" s="276">
        <f ca="1">C12/OFFSET(C12,2,0)</f>
        <v>0.14290767598160595</v>
      </c>
      <c r="G12" s="276">
        <f t="shared" ref="G12:H12" ca="1" si="3">D12/OFFSET(D12,2,0)</f>
        <v>9.6809024521921971E-2</v>
      </c>
      <c r="H12" s="276">
        <f t="shared" ca="1" si="3"/>
        <v>0.12575084602368866</v>
      </c>
      <c r="I12" s="37"/>
    </row>
    <row r="13" spans="1:9" s="44" customFormat="1">
      <c r="A13" s="19"/>
      <c r="B13" s="8" t="s">
        <v>9</v>
      </c>
      <c r="C13" s="121">
        <v>22667</v>
      </c>
      <c r="D13" s="121">
        <v>11014</v>
      </c>
      <c r="E13" s="41">
        <f t="shared" si="1"/>
        <v>33681</v>
      </c>
      <c r="F13" s="276">
        <f ca="1">C13/OFFSET(C13,1,0)</f>
        <v>0.3818114440682534</v>
      </c>
      <c r="G13" s="276">
        <f t="shared" ref="G13:H13" ca="1" si="4">D13/OFFSET(D13,1,0)</f>
        <v>0.31295996362913081</v>
      </c>
      <c r="H13" s="276">
        <f t="shared" ca="1" si="4"/>
        <v>0.35618654822335027</v>
      </c>
      <c r="I13" s="37"/>
    </row>
    <row r="14" spans="1:9" s="44" customFormat="1">
      <c r="A14" s="19" t="s">
        <v>10</v>
      </c>
      <c r="B14" s="9" t="s">
        <v>11</v>
      </c>
      <c r="C14" s="77">
        <f>SUM(C10:C13)</f>
        <v>59367</v>
      </c>
      <c r="D14" s="77">
        <f>SUM(D10:D13)</f>
        <v>35193</v>
      </c>
      <c r="E14" s="41">
        <f t="shared" si="1"/>
        <v>94560</v>
      </c>
      <c r="F14" s="276"/>
      <c r="G14" s="276"/>
      <c r="H14" s="276"/>
      <c r="I14" s="37"/>
    </row>
    <row r="15" spans="1:9" s="44" customFormat="1" ht="36">
      <c r="A15" s="19"/>
      <c r="B15" s="7" t="s">
        <v>58</v>
      </c>
      <c r="C15" s="6"/>
      <c r="D15" s="6"/>
      <c r="E15" s="41"/>
      <c r="F15" s="38"/>
      <c r="G15" s="37"/>
      <c r="H15" s="37"/>
      <c r="I15" s="37"/>
    </row>
    <row r="16" spans="1:9" s="44" customFormat="1">
      <c r="A16" s="19"/>
      <c r="B16" s="8" t="s">
        <v>6</v>
      </c>
      <c r="C16" s="122">
        <v>1102</v>
      </c>
      <c r="D16" s="122">
        <v>785</v>
      </c>
      <c r="E16" s="41">
        <f t="shared" ref="E16:E72" si="5">D16+C16</f>
        <v>1887</v>
      </c>
      <c r="F16" s="276">
        <f ca="1">C16/OFFSET(C16,4,0)</f>
        <v>0.44044764188649083</v>
      </c>
      <c r="G16" s="276">
        <f t="shared" ref="G16:H16" ca="1" si="6">D16/OFFSET(D16,4,0)</f>
        <v>0.3261321146655588</v>
      </c>
      <c r="H16" s="276">
        <f t="shared" ca="1" si="6"/>
        <v>0.38439600733346913</v>
      </c>
      <c r="I16" s="37"/>
    </row>
    <row r="17" spans="1:9" s="44" customFormat="1">
      <c r="A17" s="19"/>
      <c r="B17" s="8" t="s">
        <v>7</v>
      </c>
      <c r="C17" s="122">
        <v>1018</v>
      </c>
      <c r="D17" s="122">
        <v>1445</v>
      </c>
      <c r="E17" s="41">
        <f t="shared" si="5"/>
        <v>2463</v>
      </c>
      <c r="F17" s="276">
        <f ca="1">C17/OFFSET(C17,3,0)</f>
        <v>0.40687450039968026</v>
      </c>
      <c r="G17" s="276">
        <f t="shared" ref="G17:H17" ca="1" si="7">D17/OFFSET(D17,3,0)</f>
        <v>0.60033236393851264</v>
      </c>
      <c r="H17" s="276">
        <f t="shared" ca="1" si="7"/>
        <v>0.5017315135465471</v>
      </c>
      <c r="I17" s="37"/>
    </row>
    <row r="18" spans="1:9" s="44" customFormat="1" ht="15.6">
      <c r="A18" s="19"/>
      <c r="B18" s="8" t="s">
        <v>8</v>
      </c>
      <c r="C18" s="122">
        <v>118</v>
      </c>
      <c r="D18" s="122">
        <v>41</v>
      </c>
      <c r="E18" s="41">
        <f t="shared" si="5"/>
        <v>159</v>
      </c>
      <c r="F18" s="276">
        <f ca="1">C18/OFFSET(C18,2,0)</f>
        <v>4.7162270183852918E-2</v>
      </c>
      <c r="G18" s="276">
        <f t="shared" ref="G18:H18" ca="1" si="8">D18/OFFSET(D18,2,0)</f>
        <v>1.7033651848774409E-2</v>
      </c>
      <c r="H18" s="276">
        <f t="shared" ca="1" si="8"/>
        <v>3.238948869423508E-2</v>
      </c>
      <c r="I18" s="53"/>
    </row>
    <row r="19" spans="1:9" s="44" customFormat="1">
      <c r="A19" s="19"/>
      <c r="B19" s="8" t="s">
        <v>9</v>
      </c>
      <c r="C19" s="122">
        <v>264</v>
      </c>
      <c r="D19" s="122">
        <v>136</v>
      </c>
      <c r="E19" s="41">
        <f t="shared" si="5"/>
        <v>400</v>
      </c>
      <c r="F19" s="276">
        <f ca="1">C19/OFFSET(C19,1,0)</f>
        <v>0.10551558752997602</v>
      </c>
      <c r="G19" s="276">
        <f t="shared" ref="G19:H19" ca="1" si="9">D19/OFFSET(D19,1,0)</f>
        <v>5.6501869547154131E-2</v>
      </c>
      <c r="H19" s="277">
        <f t="shared" ca="1" si="9"/>
        <v>8.1482990425748622E-2</v>
      </c>
      <c r="I19" s="37"/>
    </row>
    <row r="20" spans="1:9" s="44" customFormat="1" ht="34.799999999999997">
      <c r="A20" s="19" t="s">
        <v>12</v>
      </c>
      <c r="B20" s="9" t="s">
        <v>13</v>
      </c>
      <c r="C20" s="10">
        <f>SUM(C16:C19)</f>
        <v>2502</v>
      </c>
      <c r="D20" s="10">
        <f>SUM(D16:D19)</f>
        <v>2407</v>
      </c>
      <c r="E20" s="41">
        <f t="shared" si="5"/>
        <v>4909</v>
      </c>
      <c r="F20" s="276"/>
      <c r="G20" s="276"/>
      <c r="H20" s="276"/>
      <c r="I20" s="37"/>
    </row>
    <row r="21" spans="1:9" s="44" customFormat="1" ht="36">
      <c r="A21" s="19"/>
      <c r="B21" s="7" t="s">
        <v>59</v>
      </c>
      <c r="C21" s="6"/>
      <c r="D21" s="6"/>
      <c r="E21" s="41"/>
      <c r="F21" s="38"/>
      <c r="G21" s="37"/>
      <c r="H21" s="37"/>
      <c r="I21" s="37"/>
    </row>
    <row r="22" spans="1:9" s="44" customFormat="1" ht="15.6">
      <c r="A22" s="19"/>
      <c r="B22" s="8" t="s">
        <v>6</v>
      </c>
      <c r="C22" s="123">
        <v>215</v>
      </c>
      <c r="D22" s="123">
        <v>4</v>
      </c>
      <c r="E22" s="41">
        <f t="shared" si="5"/>
        <v>219</v>
      </c>
      <c r="F22" s="276">
        <f ca="1">C22/OFFSET(C22,4,0)</f>
        <v>0.75971731448763247</v>
      </c>
      <c r="G22" s="276">
        <f t="shared" ref="G22:H22" ca="1" si="10">D22/OFFSET(D22,4,0)</f>
        <v>0.125</v>
      </c>
      <c r="H22" s="276">
        <f t="shared" ca="1" si="10"/>
        <v>0.69523809523809521</v>
      </c>
      <c r="I22" s="53"/>
    </row>
    <row r="23" spans="1:9" s="44" customFormat="1">
      <c r="A23" s="19"/>
      <c r="B23" s="8" t="s">
        <v>7</v>
      </c>
      <c r="C23" s="123">
        <v>23</v>
      </c>
      <c r="D23" s="123">
        <v>24</v>
      </c>
      <c r="E23" s="41">
        <f t="shared" si="5"/>
        <v>47</v>
      </c>
      <c r="F23" s="276">
        <f ca="1">C23/OFFSET(C23,3,0)</f>
        <v>8.1272084805653705E-2</v>
      </c>
      <c r="G23" s="276">
        <f t="shared" ref="G23:H23" ca="1" si="11">D23/OFFSET(D23,3,0)</f>
        <v>0.75</v>
      </c>
      <c r="H23" s="276">
        <f t="shared" ca="1" si="11"/>
        <v>0.1492063492063492</v>
      </c>
      <c r="I23" s="37"/>
    </row>
    <row r="24" spans="1:9" s="44" customFormat="1">
      <c r="A24" s="19"/>
      <c r="B24" s="8" t="s">
        <v>8</v>
      </c>
      <c r="C24" s="123">
        <v>10</v>
      </c>
      <c r="D24" s="123">
        <v>1</v>
      </c>
      <c r="E24" s="41">
        <f t="shared" si="5"/>
        <v>11</v>
      </c>
      <c r="F24" s="276">
        <f ca="1">C24/OFFSET(C24,2,0)</f>
        <v>3.5335689045936397E-2</v>
      </c>
      <c r="G24" s="276">
        <f t="shared" ref="G24:H24" ca="1" si="12">D24/OFFSET(D24,2,0)</f>
        <v>3.125E-2</v>
      </c>
      <c r="H24" s="276">
        <f t="shared" ca="1" si="12"/>
        <v>3.4920634920634921E-2</v>
      </c>
      <c r="I24" s="37"/>
    </row>
    <row r="25" spans="1:9" s="44" customFormat="1">
      <c r="A25" s="19"/>
      <c r="B25" s="8" t="s">
        <v>9</v>
      </c>
      <c r="C25" s="123">
        <v>35</v>
      </c>
      <c r="D25" s="123">
        <v>3</v>
      </c>
      <c r="E25" s="41">
        <f t="shared" si="5"/>
        <v>38</v>
      </c>
      <c r="F25" s="276">
        <f ca="1">C25/OFFSET(C25,1,0)</f>
        <v>0.12367491166077739</v>
      </c>
      <c r="G25" s="276">
        <f t="shared" ref="G25:H25" ca="1" si="13">D25/OFFSET(D25,1,0)</f>
        <v>9.375E-2</v>
      </c>
      <c r="H25" s="277">
        <f t="shared" ca="1" si="13"/>
        <v>0.12063492063492064</v>
      </c>
      <c r="I25" s="37"/>
    </row>
    <row r="26" spans="1:9" s="44" customFormat="1" ht="34.799999999999997">
      <c r="A26" s="19" t="s">
        <v>14</v>
      </c>
      <c r="B26" s="9" t="s">
        <v>15</v>
      </c>
      <c r="C26" s="10">
        <f>SUM(C22:C25)</f>
        <v>283</v>
      </c>
      <c r="D26" s="10">
        <f>SUM(D22:D25)</f>
        <v>32</v>
      </c>
      <c r="E26" s="41">
        <f t="shared" si="5"/>
        <v>315</v>
      </c>
      <c r="F26" s="276"/>
      <c r="G26" s="276"/>
      <c r="H26" s="276"/>
      <c r="I26" s="37"/>
    </row>
    <row r="27" spans="1:9" s="44" customFormat="1" ht="24">
      <c r="A27" s="19"/>
      <c r="B27" s="7" t="s">
        <v>16</v>
      </c>
      <c r="C27" s="6"/>
      <c r="D27" s="6"/>
      <c r="E27" s="41"/>
      <c r="F27" s="38"/>
      <c r="G27" s="37"/>
      <c r="H27" s="37"/>
      <c r="I27" s="37"/>
    </row>
    <row r="28" spans="1:9" s="44" customFormat="1">
      <c r="A28" s="19"/>
      <c r="B28" s="8" t="s">
        <v>6</v>
      </c>
      <c r="C28" s="124">
        <v>0</v>
      </c>
      <c r="D28" s="124">
        <v>0</v>
      </c>
      <c r="E28" s="41">
        <f t="shared" si="5"/>
        <v>0</v>
      </c>
      <c r="F28" s="276">
        <f ca="1">C28/OFFSET(C28,4,0)</f>
        <v>0</v>
      </c>
      <c r="G28" s="276">
        <f t="shared" ref="G28:H28" ca="1" si="14">D28/OFFSET(D28,4,0)</f>
        <v>0</v>
      </c>
      <c r="H28" s="276">
        <f t="shared" ca="1" si="14"/>
        <v>0</v>
      </c>
      <c r="I28" s="37"/>
    </row>
    <row r="29" spans="1:9" s="44" customFormat="1" ht="15.6">
      <c r="A29" s="19"/>
      <c r="B29" s="8" t="s">
        <v>7</v>
      </c>
      <c r="C29" s="124">
        <v>0</v>
      </c>
      <c r="D29" s="124">
        <v>0</v>
      </c>
      <c r="E29" s="41">
        <f t="shared" si="5"/>
        <v>0</v>
      </c>
      <c r="F29" s="276">
        <f ca="1">C29/OFFSET(C29,3,0)</f>
        <v>0</v>
      </c>
      <c r="G29" s="276">
        <f t="shared" ref="G29:H29" ca="1" si="15">D29/OFFSET(D29,3,0)</f>
        <v>0</v>
      </c>
      <c r="H29" s="276">
        <f t="shared" ca="1" si="15"/>
        <v>0</v>
      </c>
      <c r="I29" s="47"/>
    </row>
    <row r="30" spans="1:9" s="44" customFormat="1">
      <c r="A30" s="19"/>
      <c r="B30" s="8" t="s">
        <v>8</v>
      </c>
      <c r="C30" s="124">
        <v>0</v>
      </c>
      <c r="D30" s="124">
        <v>0</v>
      </c>
      <c r="E30" s="41">
        <f t="shared" si="5"/>
        <v>0</v>
      </c>
      <c r="F30" s="276">
        <f ca="1">C30/OFFSET(C30,2,0)</f>
        <v>0</v>
      </c>
      <c r="G30" s="276">
        <f t="shared" ref="G30:H30" ca="1" si="16">D30/OFFSET(D30,2,0)</f>
        <v>0</v>
      </c>
      <c r="H30" s="276">
        <f t="shared" ca="1" si="16"/>
        <v>0</v>
      </c>
      <c r="I30" s="37"/>
    </row>
    <row r="31" spans="1:9" s="44" customFormat="1" ht="15.6">
      <c r="A31" s="19"/>
      <c r="B31" s="8" t="s">
        <v>9</v>
      </c>
      <c r="C31" s="124">
        <v>2477</v>
      </c>
      <c r="D31" s="124">
        <v>1028</v>
      </c>
      <c r="E31" s="41">
        <f t="shared" si="5"/>
        <v>3505</v>
      </c>
      <c r="F31" s="276">
        <f ca="1">C31/OFFSET(C31,1,0)</f>
        <v>1</v>
      </c>
      <c r="G31" s="276">
        <f t="shared" ref="G31:H31" ca="1" si="17">D31/OFFSET(D31,1,0)</f>
        <v>1</v>
      </c>
      <c r="H31" s="277">
        <f t="shared" ca="1" si="17"/>
        <v>1</v>
      </c>
      <c r="I31" s="47"/>
    </row>
    <row r="32" spans="1:9" s="44" customFormat="1" ht="34.799999999999997">
      <c r="A32" s="19" t="s">
        <v>17</v>
      </c>
      <c r="B32" s="9" t="s">
        <v>18</v>
      </c>
      <c r="C32" s="10">
        <f>SUM(C28:C31)</f>
        <v>2477</v>
      </c>
      <c r="D32" s="10">
        <f>SUM(D28:D31)</f>
        <v>1028</v>
      </c>
      <c r="E32" s="41">
        <f t="shared" si="5"/>
        <v>3505</v>
      </c>
      <c r="F32" s="38"/>
      <c r="G32" s="37"/>
      <c r="H32" s="37"/>
      <c r="I32" s="37"/>
    </row>
    <row r="33" spans="1:9" s="44" customFormat="1">
      <c r="A33" s="19" t="s">
        <v>19</v>
      </c>
      <c r="B33" s="29" t="s">
        <v>54</v>
      </c>
      <c r="C33" s="30">
        <f>C14+C20+C26+C32</f>
        <v>64629</v>
      </c>
      <c r="D33" s="30">
        <f>D14+D20+D26+D32</f>
        <v>38660</v>
      </c>
      <c r="E33" s="41">
        <f t="shared" si="5"/>
        <v>103289</v>
      </c>
      <c r="F33" s="273"/>
      <c r="G33" s="37"/>
      <c r="H33" s="37"/>
      <c r="I33" s="37"/>
    </row>
    <row r="34" spans="1:9" s="44" customFormat="1" ht="24">
      <c r="A34" s="20" t="s">
        <v>20</v>
      </c>
      <c r="B34" s="11" t="s">
        <v>21</v>
      </c>
      <c r="C34" s="125">
        <v>2477</v>
      </c>
      <c r="D34" s="125">
        <v>1028</v>
      </c>
      <c r="E34" s="41">
        <f t="shared" si="5"/>
        <v>3505</v>
      </c>
      <c r="F34" s="273"/>
      <c r="G34" s="49"/>
      <c r="H34" s="57"/>
      <c r="I34" s="49"/>
    </row>
    <row r="35" spans="1:9" s="44" customFormat="1" ht="24">
      <c r="A35" s="19" t="s">
        <v>22</v>
      </c>
      <c r="B35" s="5" t="s">
        <v>23</v>
      </c>
      <c r="C35" s="30">
        <f>C33-C34</f>
        <v>62152</v>
      </c>
      <c r="D35" s="30">
        <f>D33-D34</f>
        <v>37632</v>
      </c>
      <c r="E35" s="41">
        <f t="shared" si="5"/>
        <v>99784</v>
      </c>
      <c r="F35" s="273"/>
      <c r="G35" s="55"/>
      <c r="H35" s="58"/>
      <c r="I35" s="55"/>
    </row>
    <row r="36" spans="1:9" s="44" customFormat="1" ht="16.2" thickBot="1">
      <c r="A36" s="26"/>
      <c r="B36" s="27"/>
      <c r="C36" s="28"/>
      <c r="D36" s="28"/>
      <c r="E36" s="41"/>
      <c r="F36" s="273"/>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273"/>
      <c r="G38" s="47"/>
      <c r="H38" s="49"/>
      <c r="I38" s="49"/>
    </row>
    <row r="39" spans="1:9" s="44" customFormat="1">
      <c r="A39" s="19"/>
      <c r="B39" s="8" t="s">
        <v>6</v>
      </c>
      <c r="C39" s="126">
        <v>13491</v>
      </c>
      <c r="D39" s="126">
        <v>6589</v>
      </c>
      <c r="E39" s="41">
        <f t="shared" si="5"/>
        <v>20080</v>
      </c>
      <c r="F39" s="38"/>
      <c r="G39" s="37"/>
      <c r="H39" s="37"/>
      <c r="I39" s="37"/>
    </row>
    <row r="40" spans="1:9" s="44" customFormat="1">
      <c r="A40" s="19"/>
      <c r="B40" s="8" t="s">
        <v>7</v>
      </c>
      <c r="C40" s="126">
        <v>5384</v>
      </c>
      <c r="D40" s="126">
        <v>5573</v>
      </c>
      <c r="E40" s="41">
        <f t="shared" si="5"/>
        <v>10957</v>
      </c>
      <c r="F40" s="38"/>
      <c r="G40" s="37"/>
      <c r="H40" s="37"/>
      <c r="I40" s="37"/>
    </row>
    <row r="41" spans="1:9" s="44" customFormat="1">
      <c r="A41" s="19"/>
      <c r="B41" s="8" t="s">
        <v>8</v>
      </c>
      <c r="C41" s="126">
        <v>1190</v>
      </c>
      <c r="D41" s="126">
        <v>209</v>
      </c>
      <c r="E41" s="41">
        <f t="shared" si="5"/>
        <v>1399</v>
      </c>
      <c r="F41" s="273"/>
      <c r="G41" s="37"/>
      <c r="H41" s="37"/>
      <c r="I41" s="37"/>
    </row>
    <row r="42" spans="1:9" s="44" customFormat="1">
      <c r="A42" s="19"/>
      <c r="B42" s="8" t="s">
        <v>9</v>
      </c>
      <c r="C42" s="126">
        <v>361</v>
      </c>
      <c r="D42" s="126">
        <v>624</v>
      </c>
      <c r="E42" s="41">
        <f t="shared" si="5"/>
        <v>985</v>
      </c>
      <c r="F42" s="273"/>
      <c r="G42" s="37"/>
      <c r="H42" s="37"/>
      <c r="I42" s="37"/>
    </row>
    <row r="43" spans="1:9" s="44" customFormat="1">
      <c r="A43" s="19" t="s">
        <v>25</v>
      </c>
      <c r="B43" s="9" t="s">
        <v>26</v>
      </c>
      <c r="C43" s="30">
        <f>SUM(C39:C42)</f>
        <v>20426</v>
      </c>
      <c r="D43" s="30">
        <f>SUM(D39:D42)</f>
        <v>12995</v>
      </c>
      <c r="E43" s="41">
        <f t="shared" si="5"/>
        <v>33421</v>
      </c>
      <c r="F43" s="276"/>
      <c r="G43" s="276"/>
      <c r="H43" s="276"/>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27">
        <v>885</v>
      </c>
      <c r="D46" s="127">
        <v>848</v>
      </c>
      <c r="E46" s="41">
        <f t="shared" si="5"/>
        <v>1733</v>
      </c>
      <c r="F46" s="38"/>
      <c r="G46" s="37"/>
      <c r="H46" s="37"/>
      <c r="I46" s="37"/>
    </row>
    <row r="47" spans="1:9" s="44" customFormat="1">
      <c r="A47" s="19"/>
      <c r="B47" s="8" t="s">
        <v>7</v>
      </c>
      <c r="C47" s="127">
        <v>789</v>
      </c>
      <c r="D47" s="127">
        <v>1287</v>
      </c>
      <c r="E47" s="41">
        <f t="shared" si="5"/>
        <v>2076</v>
      </c>
      <c r="F47" s="38"/>
      <c r="G47" s="37"/>
      <c r="H47" s="37"/>
      <c r="I47" s="37"/>
    </row>
    <row r="48" spans="1:9" s="44" customFormat="1">
      <c r="A48" s="19"/>
      <c r="B48" s="8" t="s">
        <v>8</v>
      </c>
      <c r="C48" s="127">
        <v>562</v>
      </c>
      <c r="D48" s="127">
        <v>253</v>
      </c>
      <c r="E48" s="41">
        <f t="shared" si="5"/>
        <v>815</v>
      </c>
      <c r="F48" s="38"/>
      <c r="G48" s="37"/>
      <c r="H48" s="37"/>
      <c r="I48" s="37"/>
    </row>
    <row r="49" spans="1:9" s="44" customFormat="1" ht="14.4">
      <c r="A49" s="19"/>
      <c r="B49" s="8" t="s">
        <v>9</v>
      </c>
      <c r="C49" s="127">
        <v>265</v>
      </c>
      <c r="D49" s="127">
        <v>26</v>
      </c>
      <c r="E49" s="41">
        <f t="shared" si="5"/>
        <v>291</v>
      </c>
      <c r="F49" s="273" t="s">
        <v>186</v>
      </c>
      <c r="G49" s="37"/>
      <c r="H49" s="37"/>
      <c r="I49" s="61"/>
    </row>
    <row r="50" spans="1:9" s="44" customFormat="1" ht="23.4">
      <c r="A50" s="19" t="s">
        <v>27</v>
      </c>
      <c r="B50" s="5" t="s">
        <v>28</v>
      </c>
      <c r="C50" s="30">
        <f>SUM(C46:C49)</f>
        <v>2501</v>
      </c>
      <c r="D50" s="30">
        <f>SUM(D46:D49)</f>
        <v>2414</v>
      </c>
      <c r="E50" s="41">
        <f t="shared" si="5"/>
        <v>4915</v>
      </c>
      <c r="F50" s="276">
        <f>C46/C50</f>
        <v>0.35385845661735305</v>
      </c>
      <c r="G50" s="276">
        <f t="shared" ref="G50:H50" si="18">D46/D50</f>
        <v>0.3512841756420878</v>
      </c>
      <c r="H50" s="276">
        <f t="shared" si="18"/>
        <v>0.35259409969481181</v>
      </c>
      <c r="I50" s="37"/>
    </row>
    <row r="51" spans="1:9" s="44" customFormat="1" ht="14.4">
      <c r="A51" s="19"/>
      <c r="B51" s="5"/>
      <c r="C51" s="6"/>
      <c r="D51" s="6"/>
      <c r="E51" s="41"/>
      <c r="F51" s="273"/>
      <c r="G51" s="61"/>
      <c r="H51" s="62"/>
      <c r="I51" s="63"/>
    </row>
    <row r="52" spans="1:9" s="44" customFormat="1" ht="36">
      <c r="A52" s="19"/>
      <c r="B52" s="5" t="s">
        <v>61</v>
      </c>
      <c r="C52" s="6"/>
      <c r="D52" s="6"/>
      <c r="E52" s="41"/>
      <c r="F52" s="38"/>
      <c r="G52" s="64"/>
      <c r="H52" s="63"/>
      <c r="I52" s="65"/>
    </row>
    <row r="53" spans="1:9" s="44" customFormat="1" ht="14.4">
      <c r="A53" s="19"/>
      <c r="B53" s="8" t="s">
        <v>6</v>
      </c>
      <c r="C53" s="128">
        <v>401</v>
      </c>
      <c r="D53" s="128">
        <v>105</v>
      </c>
      <c r="E53" s="41">
        <f t="shared" si="5"/>
        <v>506</v>
      </c>
      <c r="F53" s="38"/>
      <c r="G53" s="278"/>
      <c r="H53" s="67"/>
      <c r="I53" s="61"/>
    </row>
    <row r="54" spans="1:9" s="44" customFormat="1">
      <c r="A54" s="19"/>
      <c r="B54" s="8" t="s">
        <v>7</v>
      </c>
      <c r="C54" s="128">
        <v>956</v>
      </c>
      <c r="D54" s="128">
        <v>466</v>
      </c>
      <c r="E54" s="41">
        <f t="shared" si="5"/>
        <v>1422</v>
      </c>
      <c r="F54" s="38"/>
      <c r="G54" s="37"/>
      <c r="H54" s="37"/>
      <c r="I54" s="37"/>
    </row>
    <row r="55" spans="1:9" s="44" customFormat="1" ht="14.4">
      <c r="A55" s="19"/>
      <c r="B55" s="8" t="s">
        <v>8</v>
      </c>
      <c r="C55" s="128">
        <v>1382</v>
      </c>
      <c r="D55" s="128">
        <v>163</v>
      </c>
      <c r="E55" s="41">
        <f t="shared" si="5"/>
        <v>1545</v>
      </c>
      <c r="F55" s="273"/>
      <c r="G55" s="61"/>
      <c r="H55" s="68"/>
      <c r="I55" s="67"/>
    </row>
    <row r="56" spans="1:9" s="44" customFormat="1">
      <c r="A56" s="19"/>
      <c r="B56" s="8" t="s">
        <v>9</v>
      </c>
      <c r="C56" s="128">
        <v>358</v>
      </c>
      <c r="D56" s="128">
        <v>55</v>
      </c>
      <c r="E56" s="41">
        <f t="shared" si="5"/>
        <v>413</v>
      </c>
      <c r="F56" s="273" t="s">
        <v>186</v>
      </c>
      <c r="G56" s="37"/>
      <c r="H56" s="37"/>
      <c r="I56" s="37"/>
    </row>
    <row r="57" spans="1:9" s="44" customFormat="1" ht="23.4">
      <c r="A57" s="19" t="s">
        <v>29</v>
      </c>
      <c r="B57" s="5" t="s">
        <v>30</v>
      </c>
      <c r="C57" s="30">
        <f>SUM(C53:C56)</f>
        <v>3097</v>
      </c>
      <c r="D57" s="30">
        <f>SUM(D53:D56)</f>
        <v>789</v>
      </c>
      <c r="E57" s="41">
        <f t="shared" si="5"/>
        <v>3886</v>
      </c>
      <c r="F57" s="276">
        <f>C53/C57</f>
        <v>0.12948014207297384</v>
      </c>
      <c r="G57" s="276">
        <f t="shared" ref="G57:H57" si="19">D53/D57</f>
        <v>0.13307984790874525</v>
      </c>
      <c r="H57" s="276">
        <f t="shared" si="19"/>
        <v>0.13021101389603706</v>
      </c>
      <c r="I57" s="37"/>
    </row>
    <row r="58" spans="1:9" s="44" customFormat="1">
      <c r="A58" s="19"/>
      <c r="B58" s="5"/>
      <c r="C58" s="6"/>
      <c r="D58" s="6"/>
      <c r="E58" s="41"/>
      <c r="F58" s="38"/>
      <c r="G58" s="37"/>
      <c r="H58" s="37"/>
      <c r="I58" s="37"/>
    </row>
    <row r="59" spans="1:9" s="44" customFormat="1">
      <c r="A59" s="90" t="s">
        <v>74</v>
      </c>
      <c r="B59" s="5" t="s">
        <v>31</v>
      </c>
      <c r="C59" s="129">
        <v>6127</v>
      </c>
      <c r="D59" s="129">
        <v>292</v>
      </c>
      <c r="E59" s="41">
        <f t="shared" si="5"/>
        <v>6419</v>
      </c>
      <c r="F59" s="38"/>
      <c r="G59" s="37"/>
      <c r="H59" s="37"/>
      <c r="I59" s="37"/>
    </row>
    <row r="60" spans="1:9" s="44" customFormat="1">
      <c r="A60" s="90" t="s">
        <v>75</v>
      </c>
      <c r="B60" s="87" t="s">
        <v>73</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30">
        <v>0</v>
      </c>
      <c r="D62" s="130">
        <v>0</v>
      </c>
      <c r="E62" s="41">
        <f t="shared" si="5"/>
        <v>0</v>
      </c>
      <c r="F62" s="38"/>
      <c r="G62" s="37"/>
      <c r="H62" s="64"/>
      <c r="I62" s="64"/>
    </row>
    <row r="63" spans="1:9" s="44" customFormat="1" ht="36">
      <c r="A63" s="19" t="s">
        <v>35</v>
      </c>
      <c r="B63" s="13" t="s">
        <v>36</v>
      </c>
      <c r="C63" s="130">
        <v>2354</v>
      </c>
      <c r="D63" s="130">
        <v>6478</v>
      </c>
      <c r="E63" s="41">
        <f t="shared" si="5"/>
        <v>8832</v>
      </c>
      <c r="F63" s="38"/>
      <c r="G63" s="37"/>
      <c r="H63" s="37"/>
      <c r="I63" s="37"/>
    </row>
    <row r="64" spans="1:9" s="44" customFormat="1" ht="36">
      <c r="A64" s="19" t="s">
        <v>37</v>
      </c>
      <c r="B64" s="13" t="s">
        <v>38</v>
      </c>
      <c r="C64" s="130">
        <v>5429</v>
      </c>
      <c r="D64" s="130">
        <v>2830</v>
      </c>
      <c r="E64" s="41">
        <f t="shared" si="5"/>
        <v>8259</v>
      </c>
      <c r="F64" s="38"/>
      <c r="G64" s="62"/>
      <c r="H64" s="61"/>
    </row>
    <row r="65" spans="1:9" s="44" customFormat="1" ht="36">
      <c r="A65" s="19" t="s">
        <v>39</v>
      </c>
      <c r="B65" s="13" t="s">
        <v>40</v>
      </c>
      <c r="C65" s="130">
        <v>23717</v>
      </c>
      <c r="D65" s="130">
        <v>12183</v>
      </c>
      <c r="E65" s="41">
        <f t="shared" si="5"/>
        <v>35900</v>
      </c>
      <c r="F65" s="273" t="s">
        <v>187</v>
      </c>
      <c r="G65" s="37"/>
      <c r="H65" s="37"/>
    </row>
    <row r="66" spans="1:9" s="44" customFormat="1" ht="26.4">
      <c r="A66" s="19" t="s">
        <v>41</v>
      </c>
      <c r="B66" s="29" t="s">
        <v>55</v>
      </c>
      <c r="C66" s="30">
        <f>SUM(C62:C65)</f>
        <v>31500</v>
      </c>
      <c r="D66" s="30">
        <f>SUM(D62:D65)</f>
        <v>21491</v>
      </c>
      <c r="E66" s="41">
        <f t="shared" si="5"/>
        <v>52991</v>
      </c>
      <c r="F66" s="276">
        <f>C66/C33</f>
        <v>0.487397298426403</v>
      </c>
      <c r="G66" s="276">
        <f t="shared" ref="G66:H66" si="20">D66/D33</f>
        <v>0.55589756854630112</v>
      </c>
      <c r="H66" s="276">
        <f t="shared" si="20"/>
        <v>0.51303623812797106</v>
      </c>
    </row>
    <row r="67" spans="1:9" s="44" customFormat="1" ht="24">
      <c r="A67" s="20" t="s">
        <v>42</v>
      </c>
      <c r="B67" s="11" t="s">
        <v>21</v>
      </c>
      <c r="C67" s="131">
        <v>2477</v>
      </c>
      <c r="D67" s="131">
        <v>1028</v>
      </c>
      <c r="E67" s="41">
        <f t="shared" si="5"/>
        <v>3505</v>
      </c>
      <c r="F67" s="38"/>
      <c r="G67" s="37"/>
      <c r="H67" s="37"/>
    </row>
    <row r="68" spans="1:9" s="44" customFormat="1" ht="23.4">
      <c r="A68" s="19" t="s">
        <v>43</v>
      </c>
      <c r="B68" s="5" t="s">
        <v>44</v>
      </c>
      <c r="C68" s="30">
        <f>C66-C67</f>
        <v>29023</v>
      </c>
      <c r="D68" s="30">
        <f>D66-D67</f>
        <v>20463</v>
      </c>
      <c r="E68" s="41">
        <f t="shared" si="5"/>
        <v>49486</v>
      </c>
      <c r="F68" s="38"/>
      <c r="G68" s="63"/>
      <c r="H68" s="69"/>
    </row>
    <row r="69" spans="1:9" s="44" customFormat="1">
      <c r="A69" s="19"/>
      <c r="B69" s="5"/>
      <c r="C69" s="6"/>
      <c r="D69" s="6"/>
      <c r="E69" s="41"/>
      <c r="F69" s="38"/>
      <c r="G69" s="37"/>
      <c r="H69" s="37"/>
    </row>
    <row r="70" spans="1:9" s="44" customFormat="1" ht="47.4">
      <c r="A70" s="19" t="s">
        <v>45</v>
      </c>
      <c r="B70" s="5" t="s">
        <v>46</v>
      </c>
      <c r="C70" s="77">
        <f>C43+C50+C57+C59+C60+C68</f>
        <v>61174</v>
      </c>
      <c r="D70" s="77">
        <f>D43+D50+D57+D59+D60+D68</f>
        <v>36953</v>
      </c>
      <c r="E70" s="41">
        <f t="shared" si="5"/>
        <v>98127</v>
      </c>
      <c r="F70" s="38"/>
      <c r="G70" s="70"/>
      <c r="H70" s="64"/>
    </row>
    <row r="71" spans="1:9" s="44" customFormat="1">
      <c r="A71" s="19"/>
      <c r="B71" s="14"/>
      <c r="C71" s="6"/>
      <c r="D71" s="6"/>
      <c r="E71" s="41"/>
      <c r="F71" s="38"/>
      <c r="G71" s="37"/>
      <c r="H71" s="37"/>
    </row>
    <row r="72" spans="1:9" s="44" customFormat="1" ht="23.4">
      <c r="A72" s="19" t="s">
        <v>47</v>
      </c>
      <c r="B72" s="5" t="s">
        <v>48</v>
      </c>
      <c r="C72" s="132">
        <v>330</v>
      </c>
      <c r="D72" s="132">
        <v>382</v>
      </c>
      <c r="E72" s="41">
        <f t="shared" si="5"/>
        <v>712</v>
      </c>
      <c r="F72" s="273"/>
      <c r="G72" s="71"/>
      <c r="H72" s="72"/>
    </row>
    <row r="73" spans="1:9" s="44" customFormat="1">
      <c r="A73" s="19"/>
      <c r="B73" s="14"/>
      <c r="C73" s="6"/>
      <c r="D73" s="6"/>
      <c r="E73" s="41"/>
      <c r="F73" s="38"/>
      <c r="G73" s="37"/>
      <c r="H73" s="37"/>
      <c r="I73" s="37"/>
    </row>
    <row r="74" spans="1:9" s="44" customFormat="1" ht="47.4">
      <c r="A74" s="19" t="s">
        <v>49</v>
      </c>
      <c r="B74" s="5" t="s">
        <v>50</v>
      </c>
      <c r="C74" s="10">
        <f>C70+C72</f>
        <v>61504</v>
      </c>
      <c r="D74" s="10">
        <f>D70+D72</f>
        <v>37335</v>
      </c>
      <c r="E74" s="41">
        <f>D74+C74</f>
        <v>98839</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33">
        <v>2832</v>
      </c>
      <c r="D76" s="133">
        <v>1877</v>
      </c>
      <c r="E76" s="41">
        <f>D76+C76</f>
        <v>4709</v>
      </c>
      <c r="F76" s="38"/>
      <c r="G76" s="37"/>
      <c r="H76" s="37"/>
      <c r="I76" s="37"/>
    </row>
    <row r="77" spans="1:9" s="44" customFormat="1" ht="30.75" customHeight="1">
      <c r="A77" s="279" t="s">
        <v>56</v>
      </c>
      <c r="B77" s="280"/>
      <c r="C77" s="92">
        <f>C6+C33-C67-C74</f>
        <v>2875</v>
      </c>
      <c r="D77" s="92">
        <f>D6+D33-D67-D74</f>
        <v>1953</v>
      </c>
      <c r="E77" s="93">
        <f>(E6+E33)-(E67+E74)</f>
        <v>4828</v>
      </c>
      <c r="F77" s="38"/>
      <c r="G77" s="37"/>
      <c r="H77" s="37"/>
      <c r="I77" s="37"/>
    </row>
    <row r="78" spans="1:9" s="44" customFormat="1" ht="16.2" customHeight="1">
      <c r="A78" s="74"/>
      <c r="B78" s="75" t="s">
        <v>67</v>
      </c>
      <c r="C78" s="94">
        <f>1-C68/C35</f>
        <v>0.53303192174024971</v>
      </c>
      <c r="D78" s="94">
        <f t="shared" ref="D78:E78" si="21">1-D68/D35</f>
        <v>0.45623405612244894</v>
      </c>
      <c r="E78" s="94">
        <f t="shared" si="21"/>
        <v>0.50406878858334003</v>
      </c>
      <c r="F78" s="31"/>
      <c r="G78" s="37"/>
      <c r="H78" s="37"/>
      <c r="I78" s="37"/>
    </row>
    <row r="79" spans="1:9" s="44" customFormat="1" ht="16.2" customHeight="1">
      <c r="A79" s="74"/>
      <c r="B79" s="75" t="s">
        <v>68</v>
      </c>
      <c r="C79" s="94">
        <f>1-C66/C33</f>
        <v>0.512602701573597</v>
      </c>
      <c r="D79" s="94">
        <f t="shared" ref="D79:E79" si="22">1-D66/D33</f>
        <v>0.44410243145369888</v>
      </c>
      <c r="E79" s="94">
        <f t="shared" si="22"/>
        <v>0.48696376187202894</v>
      </c>
      <c r="F79" s="38"/>
      <c r="G79" s="37"/>
      <c r="H79" s="37"/>
      <c r="I79" s="37"/>
    </row>
    <row r="80" spans="1:9" ht="16.2" customHeight="1">
      <c r="A80" s="74"/>
      <c r="B80" s="75" t="s">
        <v>70</v>
      </c>
      <c r="C80" s="94">
        <f>C59/C35</f>
        <v>9.8580898442528E-2</v>
      </c>
      <c r="D80" s="94">
        <f t="shared" ref="D80:E80" si="23">D59/D35</f>
        <v>7.7593537414965986E-3</v>
      </c>
      <c r="E80" s="94">
        <f t="shared" si="23"/>
        <v>6.4328950533151602E-2</v>
      </c>
    </row>
    <row r="81" spans="1:11" ht="16.2" customHeight="1">
      <c r="A81" s="74"/>
      <c r="B81" s="75" t="s">
        <v>69</v>
      </c>
      <c r="C81" s="94">
        <f>D66/E66</f>
        <v>0.40555943462097338</v>
      </c>
      <c r="D81" s="94"/>
      <c r="E81" s="94"/>
    </row>
    <row r="82" spans="1:11" ht="16.2" customHeight="1">
      <c r="A82" s="74"/>
      <c r="B82" s="75"/>
      <c r="C82" s="31"/>
      <c r="D82" s="31"/>
      <c r="E82" s="31"/>
    </row>
    <row r="83" spans="1:11" ht="64.2" customHeight="1">
      <c r="A83" s="281" t="s">
        <v>57</v>
      </c>
      <c r="B83" s="282"/>
      <c r="C83" s="282"/>
      <c r="D83" s="282"/>
      <c r="E83" s="282"/>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0.52811199271592091</v>
      </c>
      <c r="D92" s="36" t="s">
        <v>66</v>
      </c>
      <c r="E92" s="34">
        <f>(D74-D68)/D74</f>
        <v>0.45190839694656487</v>
      </c>
      <c r="F92" s="38"/>
      <c r="G92" s="37"/>
      <c r="H92" s="37"/>
      <c r="I92" s="37"/>
      <c r="J92" s="73"/>
      <c r="K92" s="73"/>
    </row>
    <row r="93" spans="1:11" ht="68.25" customHeight="1">
      <c r="A93" s="283" t="s">
        <v>52</v>
      </c>
      <c r="B93" s="283"/>
      <c r="C93" s="283"/>
      <c r="D93" s="283"/>
      <c r="E93" s="283"/>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H1048576"/>
    </sheetView>
  </sheetViews>
  <sheetFormatPr defaultRowHeight="13.2"/>
  <cols>
    <col min="1" max="1" width="3.33203125" customWidth="1"/>
    <col min="2" max="2" width="28.6640625" style="4" customWidth="1"/>
    <col min="6" max="6" width="7.88671875" style="38" customWidth="1"/>
    <col min="7" max="8" width="7.88671875" style="37" customWidth="1"/>
    <col min="9" max="9" width="8.109375" style="37" customWidth="1"/>
    <col min="10" max="10" width="3" style="44" customWidth="1"/>
    <col min="11" max="11" width="8.88671875" style="44"/>
  </cols>
  <sheetData>
    <row r="1" spans="1:9" s="44" customFormat="1">
      <c r="A1"/>
      <c r="B1" s="134" t="s">
        <v>107</v>
      </c>
      <c r="C1"/>
      <c r="D1"/>
      <c r="E1"/>
      <c r="F1" s="38" t="s">
        <v>184</v>
      </c>
      <c r="G1" s="271"/>
      <c r="H1" s="272"/>
      <c r="I1" s="43"/>
    </row>
    <row r="2" spans="1:9" s="44" customFormat="1" ht="15.6">
      <c r="A2"/>
      <c r="B2" s="134" t="s">
        <v>109</v>
      </c>
      <c r="C2"/>
      <c r="D2"/>
      <c r="E2"/>
      <c r="F2" s="273" t="s">
        <v>185</v>
      </c>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274"/>
      <c r="G5" s="37"/>
      <c r="H5" s="37"/>
      <c r="I5" s="37"/>
    </row>
    <row r="6" spans="1:9" s="44" customFormat="1" ht="15.6">
      <c r="A6" s="19" t="s">
        <v>3</v>
      </c>
      <c r="B6" s="5" t="s">
        <v>63</v>
      </c>
      <c r="C6" s="135">
        <v>2291</v>
      </c>
      <c r="D6" s="135">
        <v>1609</v>
      </c>
      <c r="E6" s="41">
        <f>D6+C6</f>
        <v>3900</v>
      </c>
      <c r="F6" s="273"/>
      <c r="G6" s="49"/>
      <c r="H6" s="47"/>
      <c r="I6" s="47"/>
    </row>
    <row r="7" spans="1:9" s="44" customFormat="1" ht="15.6">
      <c r="A7" s="19"/>
      <c r="B7" s="5"/>
      <c r="C7" s="78"/>
      <c r="D7" s="78"/>
      <c r="E7" s="41"/>
      <c r="F7" s="273"/>
      <c r="G7" s="49"/>
      <c r="H7" s="49"/>
      <c r="I7" s="47"/>
    </row>
    <row r="8" spans="1:9" s="44" customFormat="1" ht="15.6">
      <c r="A8" s="19"/>
      <c r="B8" s="5" t="s">
        <v>4</v>
      </c>
      <c r="C8" s="78"/>
      <c r="D8" s="78"/>
      <c r="E8" s="41"/>
      <c r="F8" s="273"/>
      <c r="G8" s="49"/>
      <c r="H8" s="47"/>
      <c r="I8" s="49"/>
    </row>
    <row r="9" spans="1:9" s="44" customFormat="1" ht="15.6">
      <c r="A9" s="19"/>
      <c r="B9" s="7" t="s">
        <v>5</v>
      </c>
      <c r="C9"/>
      <c r="D9"/>
      <c r="E9" s="41"/>
      <c r="F9" s="38"/>
      <c r="G9" s="49"/>
      <c r="H9" s="275"/>
      <c r="I9" s="47"/>
    </row>
    <row r="10" spans="1:9" s="44" customFormat="1" ht="15.6">
      <c r="A10" s="19"/>
      <c r="B10" s="8" t="s">
        <v>6</v>
      </c>
      <c r="C10" s="136">
        <v>15587</v>
      </c>
      <c r="D10" s="136">
        <v>11110</v>
      </c>
      <c r="E10" s="41">
        <f>D10+C10</f>
        <v>26697</v>
      </c>
      <c r="F10" s="276">
        <f ca="1">C10/OFFSET(C10,4,0)</f>
        <v>0.28114572247975322</v>
      </c>
      <c r="G10" s="276">
        <f t="shared" ref="G10:H10" ca="1" si="0">D10/OFFSET(D10,4,0)</f>
        <v>0.32818361740466134</v>
      </c>
      <c r="H10" s="276">
        <f t="shared" ca="1" si="0"/>
        <v>0.29897865478083635</v>
      </c>
      <c r="I10" s="47"/>
    </row>
    <row r="11" spans="1:9" s="44" customFormat="1">
      <c r="A11" s="19"/>
      <c r="B11" s="8" t="s">
        <v>7</v>
      </c>
      <c r="C11" s="136">
        <v>12139</v>
      </c>
      <c r="D11" s="136">
        <v>9666</v>
      </c>
      <c r="E11" s="41">
        <f t="shared" ref="E11:E14" si="1">D11+C11</f>
        <v>21805</v>
      </c>
      <c r="F11" s="276">
        <f ca="1">C11/OFFSET(C11,3,0)</f>
        <v>0.21895348208004906</v>
      </c>
      <c r="G11" s="276">
        <f t="shared" ref="G11:H11" ca="1" si="2">D11/OFFSET(D11,3,0)</f>
        <v>0.28552860898590965</v>
      </c>
      <c r="H11" s="276">
        <f t="shared" ca="1" si="2"/>
        <v>0.24419333885815397</v>
      </c>
      <c r="I11" s="37"/>
    </row>
    <row r="12" spans="1:9" s="44" customFormat="1">
      <c r="A12" s="19"/>
      <c r="B12" s="8" t="s">
        <v>8</v>
      </c>
      <c r="C12" s="136">
        <v>8511</v>
      </c>
      <c r="D12" s="136">
        <v>2405</v>
      </c>
      <c r="E12" s="41">
        <f t="shared" si="1"/>
        <v>10916</v>
      </c>
      <c r="F12" s="276">
        <f ca="1">C12/OFFSET(C12,2,0)</f>
        <v>0.15351454699590555</v>
      </c>
      <c r="G12" s="276">
        <f t="shared" ref="G12:H12" ca="1" si="3">D12/OFFSET(D12,2,0)</f>
        <v>7.1042448232062155E-2</v>
      </c>
      <c r="H12" s="276">
        <f t="shared" ca="1" si="3"/>
        <v>0.12224785539901897</v>
      </c>
      <c r="I12" s="37"/>
    </row>
    <row r="13" spans="1:9" s="44" customFormat="1">
      <c r="A13" s="19"/>
      <c r="B13" s="8" t="s">
        <v>9</v>
      </c>
      <c r="C13" s="136">
        <v>19204</v>
      </c>
      <c r="D13" s="136">
        <v>10672</v>
      </c>
      <c r="E13" s="41">
        <f t="shared" si="1"/>
        <v>29876</v>
      </c>
      <c r="F13" s="276">
        <f ca="1">C13/OFFSET(C13,1,0)</f>
        <v>0.34638624844429211</v>
      </c>
      <c r="G13" s="276">
        <f t="shared" ref="G13:H13" ca="1" si="4">D13/OFFSET(D13,1,0)</f>
        <v>0.31524532537736683</v>
      </c>
      <c r="H13" s="276">
        <f t="shared" ca="1" si="4"/>
        <v>0.33458015096199073</v>
      </c>
      <c r="I13" s="37"/>
    </row>
    <row r="14" spans="1:9" s="44" customFormat="1">
      <c r="A14" s="19" t="s">
        <v>10</v>
      </c>
      <c r="B14" s="9" t="s">
        <v>11</v>
      </c>
      <c r="C14" s="77">
        <f>SUM(C10:C13)</f>
        <v>55441</v>
      </c>
      <c r="D14" s="77">
        <f>SUM(D10:D13)</f>
        <v>33853</v>
      </c>
      <c r="E14" s="41">
        <f t="shared" si="1"/>
        <v>89294</v>
      </c>
      <c r="F14" s="276"/>
      <c r="G14" s="276"/>
      <c r="H14" s="276"/>
      <c r="I14" s="37"/>
    </row>
    <row r="15" spans="1:9" s="44" customFormat="1" ht="36">
      <c r="A15" s="19"/>
      <c r="B15" s="7" t="s">
        <v>58</v>
      </c>
      <c r="C15" s="6"/>
      <c r="D15" s="6"/>
      <c r="E15" s="41"/>
      <c r="F15" s="38"/>
      <c r="G15" s="37"/>
      <c r="H15" s="37"/>
      <c r="I15" s="37"/>
    </row>
    <row r="16" spans="1:9" s="44" customFormat="1">
      <c r="A16" s="19"/>
      <c r="B16" s="8" t="s">
        <v>6</v>
      </c>
      <c r="C16" s="137">
        <v>1535</v>
      </c>
      <c r="D16" s="138">
        <v>908</v>
      </c>
      <c r="E16" s="41">
        <f t="shared" ref="E16:E72" si="5">D16+C16</f>
        <v>2443</v>
      </c>
      <c r="F16" s="276">
        <f ca="1">C16/OFFSET(C16,4,0)</f>
        <v>0.52821748107364075</v>
      </c>
      <c r="G16" s="276">
        <f t="shared" ref="G16:H16" ca="1" si="6">D16/OFFSET(D16,4,0)</f>
        <v>0.31494970516822757</v>
      </c>
      <c r="H16" s="276">
        <f t="shared" ca="1" si="6"/>
        <v>0.42200725513905685</v>
      </c>
      <c r="I16" s="37"/>
    </row>
    <row r="17" spans="1:9" s="44" customFormat="1">
      <c r="A17" s="19"/>
      <c r="B17" s="8" t="s">
        <v>7</v>
      </c>
      <c r="C17" s="137">
        <v>1107</v>
      </c>
      <c r="D17" s="137">
        <v>1784</v>
      </c>
      <c r="E17" s="41">
        <f t="shared" si="5"/>
        <v>2891</v>
      </c>
      <c r="F17" s="276">
        <f ca="1">C17/OFFSET(C17,3,0)</f>
        <v>0.38093599449415005</v>
      </c>
      <c r="G17" s="276">
        <f t="shared" ref="G17:H17" ca="1" si="7">D17/OFFSET(D17,3,0)</f>
        <v>0.61879986125563646</v>
      </c>
      <c r="H17" s="276">
        <f t="shared" ca="1" si="7"/>
        <v>0.49939540507859737</v>
      </c>
      <c r="I17" s="37"/>
    </row>
    <row r="18" spans="1:9" s="44" customFormat="1" ht="15.6">
      <c r="A18" s="19"/>
      <c r="B18" s="8" t="s">
        <v>8</v>
      </c>
      <c r="C18" s="138">
        <v>97</v>
      </c>
      <c r="D18" s="138">
        <v>40</v>
      </c>
      <c r="E18" s="41">
        <f t="shared" si="5"/>
        <v>137</v>
      </c>
      <c r="F18" s="276">
        <f ca="1">C18/OFFSET(C18,2,0)</f>
        <v>3.3379215416379907E-2</v>
      </c>
      <c r="G18" s="276">
        <f t="shared" ref="G18:H18" ca="1" si="8">D18/OFFSET(D18,2,0)</f>
        <v>1.387443635102324E-2</v>
      </c>
      <c r="H18" s="276">
        <f t="shared" ca="1" si="8"/>
        <v>2.366557263776127E-2</v>
      </c>
      <c r="I18" s="53"/>
    </row>
    <row r="19" spans="1:9" s="44" customFormat="1">
      <c r="A19" s="19"/>
      <c r="B19" s="8" t="s">
        <v>9</v>
      </c>
      <c r="C19" s="138">
        <v>167</v>
      </c>
      <c r="D19" s="138">
        <v>151</v>
      </c>
      <c r="E19" s="41">
        <f t="shared" si="5"/>
        <v>318</v>
      </c>
      <c r="F19" s="276">
        <f ca="1">C19/OFFSET(C19,1,0)</f>
        <v>5.7467309015829318E-2</v>
      </c>
      <c r="G19" s="276">
        <f t="shared" ref="G19:H19" ca="1" si="9">D19/OFFSET(D19,1,0)</f>
        <v>5.2375997225112728E-2</v>
      </c>
      <c r="H19" s="277">
        <f t="shared" ca="1" si="9"/>
        <v>5.4931767144584559E-2</v>
      </c>
      <c r="I19" s="37"/>
    </row>
    <row r="20" spans="1:9" s="44" customFormat="1" ht="34.799999999999997">
      <c r="A20" s="19" t="s">
        <v>12</v>
      </c>
      <c r="B20" s="9" t="s">
        <v>13</v>
      </c>
      <c r="C20" s="10">
        <f>SUM(C16:C19)</f>
        <v>2906</v>
      </c>
      <c r="D20" s="10">
        <f>SUM(D16:D19)</f>
        <v>2883</v>
      </c>
      <c r="E20" s="41">
        <f t="shared" si="5"/>
        <v>5789</v>
      </c>
      <c r="F20" s="276"/>
      <c r="G20" s="276"/>
      <c r="H20" s="276"/>
      <c r="I20" s="37"/>
    </row>
    <row r="21" spans="1:9" s="44" customFormat="1" ht="36">
      <c r="A21" s="19"/>
      <c r="B21" s="7" t="s">
        <v>59</v>
      </c>
      <c r="C21" s="6"/>
      <c r="D21" s="6"/>
      <c r="E21" s="41"/>
      <c r="F21" s="38"/>
      <c r="G21" s="37"/>
      <c r="H21" s="37"/>
      <c r="I21" s="37"/>
    </row>
    <row r="22" spans="1:9" s="44" customFormat="1" ht="15.6">
      <c r="A22" s="19"/>
      <c r="B22" s="8" t="s">
        <v>6</v>
      </c>
      <c r="C22" s="139">
        <v>315</v>
      </c>
      <c r="D22" s="139">
        <v>47</v>
      </c>
      <c r="E22" s="41">
        <f t="shared" si="5"/>
        <v>362</v>
      </c>
      <c r="F22" s="276">
        <f ca="1">C22/OFFSET(C22,4,0)</f>
        <v>0.78553615960099754</v>
      </c>
      <c r="G22" s="276">
        <f t="shared" ref="G22:H22" ca="1" si="10">D22/OFFSET(D22,4,0)</f>
        <v>0.54651162790697672</v>
      </c>
      <c r="H22" s="276">
        <f t="shared" ca="1" si="10"/>
        <v>0.74332648870636553</v>
      </c>
      <c r="I22" s="53"/>
    </row>
    <row r="23" spans="1:9" s="44" customFormat="1">
      <c r="A23" s="19"/>
      <c r="B23" s="8" t="s">
        <v>7</v>
      </c>
      <c r="C23" s="139">
        <v>15</v>
      </c>
      <c r="D23" s="139">
        <v>22</v>
      </c>
      <c r="E23" s="41">
        <f t="shared" si="5"/>
        <v>37</v>
      </c>
      <c r="F23" s="276">
        <f ca="1">C23/OFFSET(C23,3,0)</f>
        <v>3.7406483790523692E-2</v>
      </c>
      <c r="G23" s="276">
        <f t="shared" ref="G23:H23" ca="1" si="11">D23/OFFSET(D23,3,0)</f>
        <v>0.2558139534883721</v>
      </c>
      <c r="H23" s="276">
        <f t="shared" ca="1" si="11"/>
        <v>7.5975359342915813E-2</v>
      </c>
      <c r="I23" s="37"/>
    </row>
    <row r="24" spans="1:9" s="44" customFormat="1">
      <c r="A24" s="19"/>
      <c r="B24" s="8" t="s">
        <v>8</v>
      </c>
      <c r="C24" s="139">
        <v>19</v>
      </c>
      <c r="D24" s="139">
        <v>1</v>
      </c>
      <c r="E24" s="41">
        <f t="shared" si="5"/>
        <v>20</v>
      </c>
      <c r="F24" s="276">
        <f ca="1">C24/OFFSET(C24,2,0)</f>
        <v>4.738154613466334E-2</v>
      </c>
      <c r="G24" s="276">
        <f t="shared" ref="G24:H24" ca="1" si="12">D24/OFFSET(D24,2,0)</f>
        <v>1.1627906976744186E-2</v>
      </c>
      <c r="H24" s="276">
        <f t="shared" ca="1" si="12"/>
        <v>4.1067761806981518E-2</v>
      </c>
      <c r="I24" s="37"/>
    </row>
    <row r="25" spans="1:9" s="44" customFormat="1">
      <c r="A25" s="19"/>
      <c r="B25" s="8" t="s">
        <v>9</v>
      </c>
      <c r="C25" s="139">
        <v>52</v>
      </c>
      <c r="D25" s="139">
        <v>16</v>
      </c>
      <c r="E25" s="41">
        <f t="shared" si="5"/>
        <v>68</v>
      </c>
      <c r="F25" s="276">
        <f ca="1">C25/OFFSET(C25,1,0)</f>
        <v>0.12967581047381546</v>
      </c>
      <c r="G25" s="276">
        <f t="shared" ref="G25:H25" ca="1" si="13">D25/OFFSET(D25,1,0)</f>
        <v>0.18604651162790697</v>
      </c>
      <c r="H25" s="277">
        <f t="shared" ca="1" si="13"/>
        <v>0.13963039014373715</v>
      </c>
      <c r="I25" s="37"/>
    </row>
    <row r="26" spans="1:9" s="44" customFormat="1" ht="34.799999999999997">
      <c r="A26" s="19" t="s">
        <v>14</v>
      </c>
      <c r="B26" s="9" t="s">
        <v>15</v>
      </c>
      <c r="C26" s="10">
        <f>SUM(C22:C25)</f>
        <v>401</v>
      </c>
      <c r="D26" s="10">
        <f>SUM(D22:D25)</f>
        <v>86</v>
      </c>
      <c r="E26" s="41">
        <f t="shared" si="5"/>
        <v>487</v>
      </c>
      <c r="F26" s="276"/>
      <c r="G26" s="276"/>
      <c r="H26" s="276"/>
      <c r="I26" s="37"/>
    </row>
    <row r="27" spans="1:9" s="44" customFormat="1" ht="24">
      <c r="A27" s="19"/>
      <c r="B27" s="7" t="s">
        <v>16</v>
      </c>
      <c r="C27" s="6"/>
      <c r="D27" s="6"/>
      <c r="E27" s="41"/>
      <c r="F27" s="38"/>
      <c r="G27" s="37"/>
      <c r="H27" s="37"/>
      <c r="I27" s="37"/>
    </row>
    <row r="28" spans="1:9" s="44" customFormat="1">
      <c r="A28" s="19"/>
      <c r="B28" s="8" t="s">
        <v>6</v>
      </c>
      <c r="C28" s="141">
        <v>0</v>
      </c>
      <c r="D28" s="141">
        <v>0</v>
      </c>
      <c r="E28" s="41">
        <f t="shared" si="5"/>
        <v>0</v>
      </c>
      <c r="F28" s="276">
        <f ca="1">C28/OFFSET(C28,4,0)</f>
        <v>0</v>
      </c>
      <c r="G28" s="276">
        <f t="shared" ref="G28:H28" ca="1" si="14">D28/OFFSET(D28,4,0)</f>
        <v>0</v>
      </c>
      <c r="H28" s="276">
        <f t="shared" ca="1" si="14"/>
        <v>0</v>
      </c>
      <c r="I28" s="37"/>
    </row>
    <row r="29" spans="1:9" s="44" customFormat="1" ht="15.6">
      <c r="A29" s="19"/>
      <c r="B29" s="8" t="s">
        <v>7</v>
      </c>
      <c r="C29" s="141">
        <v>0</v>
      </c>
      <c r="D29" s="141">
        <v>0</v>
      </c>
      <c r="E29" s="41">
        <f t="shared" si="5"/>
        <v>0</v>
      </c>
      <c r="F29" s="276">
        <f ca="1">C29/OFFSET(C29,3,0)</f>
        <v>0</v>
      </c>
      <c r="G29" s="276">
        <f t="shared" ref="G29:H29" ca="1" si="15">D29/OFFSET(D29,3,0)</f>
        <v>0</v>
      </c>
      <c r="H29" s="276">
        <f t="shared" ca="1" si="15"/>
        <v>0</v>
      </c>
      <c r="I29" s="47"/>
    </row>
    <row r="30" spans="1:9" s="44" customFormat="1">
      <c r="A30" s="19"/>
      <c r="B30" s="8" t="s">
        <v>8</v>
      </c>
      <c r="C30" s="141">
        <v>0</v>
      </c>
      <c r="D30" s="141">
        <v>0</v>
      </c>
      <c r="E30" s="41">
        <f t="shared" si="5"/>
        <v>0</v>
      </c>
      <c r="F30" s="276">
        <f ca="1">C30/OFFSET(C30,2,0)</f>
        <v>0</v>
      </c>
      <c r="G30" s="276">
        <f t="shared" ref="G30:H30" ca="1" si="16">D30/OFFSET(D30,2,0)</f>
        <v>0</v>
      </c>
      <c r="H30" s="276">
        <f t="shared" ca="1" si="16"/>
        <v>0</v>
      </c>
      <c r="I30" s="37"/>
    </row>
    <row r="31" spans="1:9" s="44" customFormat="1" ht="15.6">
      <c r="A31" s="19"/>
      <c r="B31" s="8" t="s">
        <v>9</v>
      </c>
      <c r="C31" s="140">
        <v>2886</v>
      </c>
      <c r="D31" s="140">
        <v>1141</v>
      </c>
      <c r="E31" s="41">
        <f t="shared" si="5"/>
        <v>4027</v>
      </c>
      <c r="F31" s="276">
        <f ca="1">C31/OFFSET(C31,1,0)</f>
        <v>1</v>
      </c>
      <c r="G31" s="276">
        <f t="shared" ref="G31:H31" ca="1" si="17">D31/OFFSET(D31,1,0)</f>
        <v>1</v>
      </c>
      <c r="H31" s="277">
        <f t="shared" ca="1" si="17"/>
        <v>1</v>
      </c>
      <c r="I31" s="47"/>
    </row>
    <row r="32" spans="1:9" s="44" customFormat="1" ht="34.799999999999997">
      <c r="A32" s="19" t="s">
        <v>17</v>
      </c>
      <c r="B32" s="9" t="s">
        <v>18</v>
      </c>
      <c r="C32" s="10">
        <f>SUM(C28:C31)</f>
        <v>2886</v>
      </c>
      <c r="D32" s="10">
        <f>SUM(D28:D31)</f>
        <v>1141</v>
      </c>
      <c r="E32" s="41">
        <f t="shared" si="5"/>
        <v>4027</v>
      </c>
      <c r="F32" s="38"/>
      <c r="G32" s="37"/>
      <c r="H32" s="37"/>
      <c r="I32" s="37"/>
    </row>
    <row r="33" spans="1:9" s="44" customFormat="1">
      <c r="A33" s="19" t="s">
        <v>19</v>
      </c>
      <c r="B33" s="29" t="s">
        <v>54</v>
      </c>
      <c r="C33" s="30">
        <f>C14+C20+C26+C32</f>
        <v>61634</v>
      </c>
      <c r="D33" s="30">
        <f>D14+D20+D26+D32</f>
        <v>37963</v>
      </c>
      <c r="E33" s="41">
        <f t="shared" si="5"/>
        <v>99597</v>
      </c>
      <c r="F33" s="273"/>
      <c r="G33" s="37"/>
      <c r="H33" s="37"/>
      <c r="I33" s="37"/>
    </row>
    <row r="34" spans="1:9" s="44" customFormat="1" ht="24">
      <c r="A34" s="20" t="s">
        <v>20</v>
      </c>
      <c r="B34" s="11" t="s">
        <v>21</v>
      </c>
      <c r="C34" s="142">
        <v>2886</v>
      </c>
      <c r="D34" s="142">
        <v>1139</v>
      </c>
      <c r="E34" s="41">
        <f t="shared" si="5"/>
        <v>4025</v>
      </c>
      <c r="F34" s="273"/>
      <c r="G34" s="49"/>
      <c r="H34" s="57"/>
      <c r="I34" s="49"/>
    </row>
    <row r="35" spans="1:9" s="44" customFormat="1" ht="24">
      <c r="A35" s="19" t="s">
        <v>22</v>
      </c>
      <c r="B35" s="5" t="s">
        <v>23</v>
      </c>
      <c r="C35" s="30">
        <f>C33-C34</f>
        <v>58748</v>
      </c>
      <c r="D35" s="30">
        <f>D33-D34</f>
        <v>36824</v>
      </c>
      <c r="E35" s="41">
        <f t="shared" si="5"/>
        <v>95572</v>
      </c>
      <c r="F35" s="273"/>
      <c r="G35" s="55"/>
      <c r="H35" s="58"/>
      <c r="I35" s="55"/>
    </row>
    <row r="36" spans="1:9" s="44" customFormat="1" ht="16.2" thickBot="1">
      <c r="A36" s="26"/>
      <c r="B36" s="27"/>
      <c r="C36" s="28"/>
      <c r="D36" s="28"/>
      <c r="E36" s="41"/>
      <c r="F36" s="273"/>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273"/>
      <c r="G38" s="47"/>
      <c r="H38" s="49"/>
      <c r="I38" s="49"/>
    </row>
    <row r="39" spans="1:9" s="44" customFormat="1">
      <c r="A39" s="19"/>
      <c r="B39" s="8" t="s">
        <v>6</v>
      </c>
      <c r="C39" s="143">
        <v>13038</v>
      </c>
      <c r="D39" s="143">
        <v>6864</v>
      </c>
      <c r="E39" s="41">
        <f t="shared" si="5"/>
        <v>19902</v>
      </c>
      <c r="F39" s="38"/>
      <c r="G39" s="37"/>
      <c r="H39" s="37"/>
      <c r="I39" s="37"/>
    </row>
    <row r="40" spans="1:9" s="44" customFormat="1">
      <c r="A40" s="19"/>
      <c r="B40" s="8" t="s">
        <v>7</v>
      </c>
      <c r="C40" s="143">
        <v>5682</v>
      </c>
      <c r="D40" s="143">
        <v>5265</v>
      </c>
      <c r="E40" s="41">
        <f t="shared" si="5"/>
        <v>10947</v>
      </c>
      <c r="F40" s="38"/>
      <c r="G40" s="37"/>
      <c r="H40" s="37"/>
      <c r="I40" s="37"/>
    </row>
    <row r="41" spans="1:9" s="44" customFormat="1">
      <c r="A41" s="19"/>
      <c r="B41" s="8" t="s">
        <v>8</v>
      </c>
      <c r="C41" s="143">
        <v>1296</v>
      </c>
      <c r="D41" s="144">
        <v>306</v>
      </c>
      <c r="E41" s="41">
        <f t="shared" si="5"/>
        <v>1602</v>
      </c>
      <c r="F41" s="273"/>
      <c r="G41" s="37"/>
      <c r="H41" s="37"/>
      <c r="I41" s="37"/>
    </row>
    <row r="42" spans="1:9" s="44" customFormat="1">
      <c r="A42" s="19"/>
      <c r="B42" s="8" t="s">
        <v>9</v>
      </c>
      <c r="C42" s="144">
        <v>415</v>
      </c>
      <c r="D42" s="144">
        <v>396</v>
      </c>
      <c r="E42" s="41">
        <f t="shared" si="5"/>
        <v>811</v>
      </c>
      <c r="F42" s="273"/>
      <c r="G42" s="37"/>
      <c r="H42" s="37"/>
      <c r="I42" s="37"/>
    </row>
    <row r="43" spans="1:9" s="44" customFormat="1">
      <c r="A43" s="19" t="s">
        <v>25</v>
      </c>
      <c r="B43" s="9" t="s">
        <v>26</v>
      </c>
      <c r="C43" s="30">
        <f>SUM(C39:C42)</f>
        <v>20431</v>
      </c>
      <c r="D43" s="30">
        <f>SUM(D39:D42)</f>
        <v>12831</v>
      </c>
      <c r="E43" s="41">
        <f t="shared" si="5"/>
        <v>33262</v>
      </c>
      <c r="F43" s="276"/>
      <c r="G43" s="276"/>
      <c r="H43" s="276"/>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45">
        <v>1118</v>
      </c>
      <c r="D46" s="146">
        <v>682</v>
      </c>
      <c r="E46" s="41">
        <f t="shared" si="5"/>
        <v>1800</v>
      </c>
      <c r="F46" s="38"/>
      <c r="G46" s="37"/>
      <c r="H46" s="37"/>
      <c r="I46" s="37"/>
    </row>
    <row r="47" spans="1:9" s="44" customFormat="1">
      <c r="A47" s="19"/>
      <c r="B47" s="8" t="s">
        <v>7</v>
      </c>
      <c r="C47" s="145">
        <v>1166</v>
      </c>
      <c r="D47" s="145">
        <v>1927</v>
      </c>
      <c r="E47" s="41">
        <f t="shared" si="5"/>
        <v>3093</v>
      </c>
      <c r="F47" s="38"/>
      <c r="G47" s="37"/>
      <c r="H47" s="37"/>
      <c r="I47" s="37"/>
    </row>
    <row r="48" spans="1:9" s="44" customFormat="1">
      <c r="A48" s="19"/>
      <c r="B48" s="8" t="s">
        <v>8</v>
      </c>
      <c r="C48" s="146">
        <v>540</v>
      </c>
      <c r="D48" s="146">
        <v>203</v>
      </c>
      <c r="E48" s="41">
        <f t="shared" si="5"/>
        <v>743</v>
      </c>
      <c r="F48" s="38"/>
      <c r="G48" s="37"/>
      <c r="H48" s="37"/>
      <c r="I48" s="37"/>
    </row>
    <row r="49" spans="1:9" s="44" customFormat="1" ht="14.4">
      <c r="A49" s="19"/>
      <c r="B49" s="8" t="s">
        <v>9</v>
      </c>
      <c r="C49" s="146">
        <v>156</v>
      </c>
      <c r="D49" s="146">
        <v>196</v>
      </c>
      <c r="E49" s="41">
        <f t="shared" si="5"/>
        <v>352</v>
      </c>
      <c r="F49" s="273" t="s">
        <v>186</v>
      </c>
      <c r="G49" s="37"/>
      <c r="H49" s="37"/>
      <c r="I49" s="61"/>
    </row>
    <row r="50" spans="1:9" s="44" customFormat="1" ht="23.4">
      <c r="A50" s="19" t="s">
        <v>27</v>
      </c>
      <c r="B50" s="5" t="s">
        <v>28</v>
      </c>
      <c r="C50" s="30">
        <f>SUM(C46:C49)</f>
        <v>2980</v>
      </c>
      <c r="D50" s="30">
        <f>SUM(D46:D49)</f>
        <v>3008</v>
      </c>
      <c r="E50" s="41">
        <f t="shared" si="5"/>
        <v>5988</v>
      </c>
      <c r="F50" s="276">
        <f>C46/C50</f>
        <v>0.37516778523489935</v>
      </c>
      <c r="G50" s="276">
        <f t="shared" ref="G50:H50" si="18">D46/D50</f>
        <v>0.22672872340425532</v>
      </c>
      <c r="H50" s="276">
        <f t="shared" si="18"/>
        <v>0.30060120240480964</v>
      </c>
      <c r="I50" s="37"/>
    </row>
    <row r="51" spans="1:9" s="44" customFormat="1" ht="14.4">
      <c r="A51" s="19"/>
      <c r="B51" s="5"/>
      <c r="C51" s="6"/>
      <c r="D51" s="6"/>
      <c r="E51" s="41"/>
      <c r="F51" s="273"/>
      <c r="G51" s="61"/>
      <c r="H51" s="62"/>
      <c r="I51" s="63"/>
    </row>
    <row r="52" spans="1:9" s="44" customFormat="1" ht="36">
      <c r="A52" s="19"/>
      <c r="B52" s="5" t="s">
        <v>61</v>
      </c>
      <c r="C52" s="6"/>
      <c r="D52" s="6"/>
      <c r="E52" s="41"/>
      <c r="F52" s="38"/>
      <c r="G52" s="64"/>
      <c r="H52" s="63"/>
      <c r="I52" s="65"/>
    </row>
    <row r="53" spans="1:9" s="44" customFormat="1" ht="14.4">
      <c r="A53" s="19"/>
      <c r="B53" s="8" t="s">
        <v>6</v>
      </c>
      <c r="C53" s="148">
        <v>810</v>
      </c>
      <c r="D53" s="148">
        <v>303</v>
      </c>
      <c r="E53" s="41">
        <f t="shared" si="5"/>
        <v>1113</v>
      </c>
      <c r="F53" s="38"/>
      <c r="G53" s="278"/>
      <c r="H53" s="67"/>
      <c r="I53" s="61"/>
    </row>
    <row r="54" spans="1:9" s="44" customFormat="1">
      <c r="A54" s="19"/>
      <c r="B54" s="8" t="s">
        <v>7</v>
      </c>
      <c r="C54" s="147">
        <v>1560</v>
      </c>
      <c r="D54" s="148">
        <v>680</v>
      </c>
      <c r="E54" s="41">
        <f t="shared" si="5"/>
        <v>2240</v>
      </c>
      <c r="F54" s="38"/>
      <c r="G54" s="37"/>
      <c r="H54" s="37"/>
      <c r="I54" s="37"/>
    </row>
    <row r="55" spans="1:9" s="44" customFormat="1" ht="14.4">
      <c r="A55" s="19"/>
      <c r="B55" s="8" t="s">
        <v>8</v>
      </c>
      <c r="C55" s="147">
        <v>1703</v>
      </c>
      <c r="D55" s="148">
        <v>168</v>
      </c>
      <c r="E55" s="41">
        <f t="shared" si="5"/>
        <v>1871</v>
      </c>
      <c r="F55" s="273"/>
      <c r="G55" s="61"/>
      <c r="H55" s="68"/>
      <c r="I55" s="67"/>
    </row>
    <row r="56" spans="1:9" s="44" customFormat="1">
      <c r="A56" s="19"/>
      <c r="B56" s="8" t="s">
        <v>9</v>
      </c>
      <c r="C56" s="148">
        <v>671</v>
      </c>
      <c r="D56" s="148">
        <v>66</v>
      </c>
      <c r="E56" s="41">
        <f t="shared" si="5"/>
        <v>737</v>
      </c>
      <c r="F56" s="273" t="s">
        <v>186</v>
      </c>
      <c r="G56" s="37"/>
      <c r="H56" s="37"/>
      <c r="I56" s="37"/>
    </row>
    <row r="57" spans="1:9" s="44" customFormat="1" ht="23.4">
      <c r="A57" s="19" t="s">
        <v>29</v>
      </c>
      <c r="B57" s="5" t="s">
        <v>30</v>
      </c>
      <c r="C57" s="30">
        <f>SUM(C53:C56)</f>
        <v>4744</v>
      </c>
      <c r="D57" s="30">
        <f>SUM(D53:D56)</f>
        <v>1217</v>
      </c>
      <c r="E57" s="41">
        <f t="shared" si="5"/>
        <v>5961</v>
      </c>
      <c r="F57" s="276">
        <f>C53/C57</f>
        <v>0.17074198988195616</v>
      </c>
      <c r="G57" s="276">
        <f t="shared" ref="G57:H57" si="19">D53/D57</f>
        <v>0.24897288414133115</v>
      </c>
      <c r="H57" s="276">
        <f t="shared" si="19"/>
        <v>0.18671363865123303</v>
      </c>
      <c r="I57" s="37"/>
    </row>
    <row r="58" spans="1:9" s="44" customFormat="1">
      <c r="A58" s="19"/>
      <c r="B58" s="5"/>
      <c r="C58" s="6"/>
      <c r="D58" s="6"/>
      <c r="E58" s="41"/>
      <c r="F58" s="38"/>
      <c r="G58" s="37"/>
      <c r="H58" s="37"/>
      <c r="I58" s="37"/>
    </row>
    <row r="59" spans="1:9" s="44" customFormat="1">
      <c r="A59" s="90" t="s">
        <v>74</v>
      </c>
      <c r="B59" s="5" t="s">
        <v>31</v>
      </c>
      <c r="C59" s="149">
        <v>5363</v>
      </c>
      <c r="D59" s="150">
        <v>309</v>
      </c>
      <c r="E59" s="41">
        <f t="shared" si="5"/>
        <v>5672</v>
      </c>
      <c r="F59" s="38"/>
      <c r="G59" s="37"/>
      <c r="H59" s="37"/>
      <c r="I59" s="37"/>
    </row>
    <row r="60" spans="1:9" s="44" customFormat="1">
      <c r="A60" s="90" t="s">
        <v>75</v>
      </c>
      <c r="B60" s="87" t="s">
        <v>73</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52">
        <v>0</v>
      </c>
      <c r="D62" s="152">
        <v>0</v>
      </c>
      <c r="E62" s="41">
        <f t="shared" si="5"/>
        <v>0</v>
      </c>
      <c r="F62" s="38"/>
      <c r="G62" s="37"/>
      <c r="H62" s="64"/>
      <c r="I62" s="64"/>
    </row>
    <row r="63" spans="1:9" s="44" customFormat="1" ht="36">
      <c r="A63" s="19" t="s">
        <v>35</v>
      </c>
      <c r="B63" s="13" t="s">
        <v>36</v>
      </c>
      <c r="C63" s="151">
        <v>1423</v>
      </c>
      <c r="D63" s="151">
        <v>5286</v>
      </c>
      <c r="E63" s="41">
        <f t="shared" si="5"/>
        <v>6709</v>
      </c>
      <c r="F63" s="38"/>
      <c r="G63" s="37"/>
      <c r="H63" s="37"/>
      <c r="I63" s="37"/>
    </row>
    <row r="64" spans="1:9" s="44" customFormat="1" ht="36">
      <c r="A64" s="19" t="s">
        <v>37</v>
      </c>
      <c r="B64" s="13" t="s">
        <v>38</v>
      </c>
      <c r="C64" s="151">
        <v>5116</v>
      </c>
      <c r="D64" s="151">
        <v>1901</v>
      </c>
      <c r="E64" s="41">
        <f t="shared" si="5"/>
        <v>7017</v>
      </c>
      <c r="F64" s="38"/>
      <c r="G64" s="62"/>
      <c r="H64" s="61"/>
    </row>
    <row r="65" spans="1:9" s="44" customFormat="1" ht="36">
      <c r="A65" s="19" t="s">
        <v>39</v>
      </c>
      <c r="B65" s="13" t="s">
        <v>40</v>
      </c>
      <c r="C65" s="151">
        <v>20902</v>
      </c>
      <c r="D65" s="151">
        <v>12551</v>
      </c>
      <c r="E65" s="41">
        <f t="shared" si="5"/>
        <v>33453</v>
      </c>
      <c r="F65" s="273" t="s">
        <v>187</v>
      </c>
      <c r="G65" s="37"/>
      <c r="H65" s="37"/>
    </row>
    <row r="66" spans="1:9" s="44" customFormat="1" ht="26.4">
      <c r="A66" s="19" t="s">
        <v>41</v>
      </c>
      <c r="B66" s="29" t="s">
        <v>55</v>
      </c>
      <c r="C66" s="30">
        <f>SUM(C62:C65)</f>
        <v>27441</v>
      </c>
      <c r="D66" s="30">
        <f>SUM(D62:D65)</f>
        <v>19738</v>
      </c>
      <c r="E66" s="41">
        <f t="shared" si="5"/>
        <v>47179</v>
      </c>
      <c r="F66" s="276">
        <f>C66/C33</f>
        <v>0.44522503812830583</v>
      </c>
      <c r="G66" s="276">
        <f t="shared" ref="G66:H66" si="20">D66/D33</f>
        <v>0.51992729763190471</v>
      </c>
      <c r="H66" s="276">
        <f t="shared" si="20"/>
        <v>0.47369900699820278</v>
      </c>
    </row>
    <row r="67" spans="1:9" s="44" customFormat="1" ht="24">
      <c r="A67" s="20" t="s">
        <v>42</v>
      </c>
      <c r="B67" s="11" t="s">
        <v>21</v>
      </c>
      <c r="C67" s="153">
        <v>2886</v>
      </c>
      <c r="D67" s="153">
        <v>1139</v>
      </c>
      <c r="E67" s="41">
        <f t="shared" si="5"/>
        <v>4025</v>
      </c>
      <c r="F67" s="38"/>
      <c r="G67" s="37"/>
      <c r="H67" s="37"/>
    </row>
    <row r="68" spans="1:9" s="44" customFormat="1" ht="23.4">
      <c r="A68" s="19" t="s">
        <v>43</v>
      </c>
      <c r="B68" s="5" t="s">
        <v>44</v>
      </c>
      <c r="C68" s="30">
        <f>C66-C67</f>
        <v>24555</v>
      </c>
      <c r="D68" s="30">
        <f>D66-D67</f>
        <v>18599</v>
      </c>
      <c r="E68" s="41">
        <f t="shared" si="5"/>
        <v>43154</v>
      </c>
      <c r="F68" s="38"/>
      <c r="G68" s="63"/>
      <c r="H68" s="69"/>
    </row>
    <row r="69" spans="1:9" s="44" customFormat="1">
      <c r="A69" s="19"/>
      <c r="B69" s="5"/>
      <c r="C69" s="6"/>
      <c r="D69" s="6"/>
      <c r="E69" s="41"/>
      <c r="F69" s="38"/>
      <c r="G69" s="37"/>
      <c r="H69" s="37"/>
    </row>
    <row r="70" spans="1:9" s="44" customFormat="1" ht="47.4">
      <c r="A70" s="19" t="s">
        <v>45</v>
      </c>
      <c r="B70" s="5" t="s">
        <v>46</v>
      </c>
      <c r="C70" s="77">
        <f>C43+C50+C57+C59+C60+C68</f>
        <v>58073</v>
      </c>
      <c r="D70" s="77">
        <f>D43+D50+D57+D59+D60+D68</f>
        <v>35964</v>
      </c>
      <c r="E70" s="41">
        <f t="shared" si="5"/>
        <v>94037</v>
      </c>
      <c r="F70" s="38"/>
      <c r="G70" s="70"/>
      <c r="H70" s="64"/>
    </row>
    <row r="71" spans="1:9" s="44" customFormat="1">
      <c r="A71" s="19"/>
      <c r="B71" s="14"/>
      <c r="C71" s="6"/>
      <c r="D71" s="6"/>
      <c r="E71" s="41"/>
      <c r="F71" s="38"/>
      <c r="G71" s="37"/>
      <c r="H71" s="37"/>
    </row>
    <row r="72" spans="1:9" s="44" customFormat="1" ht="23.4">
      <c r="A72" s="19" t="s">
        <v>47</v>
      </c>
      <c r="B72" s="5" t="s">
        <v>48</v>
      </c>
      <c r="C72" s="155">
        <v>289</v>
      </c>
      <c r="D72" s="155">
        <v>385</v>
      </c>
      <c r="E72" s="41">
        <f t="shared" si="5"/>
        <v>674</v>
      </c>
      <c r="F72" s="273"/>
      <c r="G72" s="71"/>
      <c r="H72" s="72"/>
    </row>
    <row r="73" spans="1:9" s="44" customFormat="1">
      <c r="A73" s="19"/>
      <c r="B73" s="14"/>
      <c r="C73" s="6"/>
      <c r="D73" s="6"/>
      <c r="E73" s="41"/>
      <c r="F73" s="38"/>
      <c r="G73" s="37"/>
      <c r="H73" s="37"/>
      <c r="I73" s="37"/>
    </row>
    <row r="74" spans="1:9" s="44" customFormat="1" ht="47.4">
      <c r="A74" s="19" t="s">
        <v>49</v>
      </c>
      <c r="B74" s="5" t="s">
        <v>50</v>
      </c>
      <c r="C74" s="10">
        <f>C70+C72</f>
        <v>58362</v>
      </c>
      <c r="D74" s="10">
        <f>D70+D72</f>
        <v>36349</v>
      </c>
      <c r="E74" s="41">
        <f>D74+C74</f>
        <v>94711</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54">
        <v>2656</v>
      </c>
      <c r="D76" s="154">
        <v>2084</v>
      </c>
      <c r="E76" s="41">
        <f>D76+C76</f>
        <v>4740</v>
      </c>
      <c r="F76" s="38"/>
      <c r="G76" s="37"/>
      <c r="H76" s="37"/>
      <c r="I76" s="37"/>
    </row>
    <row r="77" spans="1:9" s="44" customFormat="1" ht="30.75" customHeight="1">
      <c r="A77" s="279" t="s">
        <v>56</v>
      </c>
      <c r="B77" s="280"/>
      <c r="C77" s="92">
        <f>C6+C33-C67-C74</f>
        <v>2677</v>
      </c>
      <c r="D77" s="92">
        <f>D6+D33-D67-D74</f>
        <v>2084</v>
      </c>
      <c r="E77" s="93">
        <f>(E6+E33)-(E67+E74)</f>
        <v>4761</v>
      </c>
      <c r="F77" s="38"/>
      <c r="G77" s="37"/>
      <c r="H77" s="37"/>
      <c r="I77" s="37"/>
    </row>
    <row r="78" spans="1:9" s="44" customFormat="1" ht="16.2" customHeight="1">
      <c r="A78" s="74"/>
      <c r="B78" s="75" t="s">
        <v>67</v>
      </c>
      <c r="C78" s="94">
        <f>1-C68/C35</f>
        <v>0.58202832436848917</v>
      </c>
      <c r="D78" s="94">
        <f t="shared" ref="D78:E78" si="21">1-D68/D35</f>
        <v>0.49492179013686721</v>
      </c>
      <c r="E78" s="94">
        <f t="shared" si="21"/>
        <v>0.54846607793077473</v>
      </c>
      <c r="F78" s="31"/>
      <c r="G78" s="37"/>
      <c r="H78" s="37"/>
      <c r="I78" s="37"/>
    </row>
    <row r="79" spans="1:9" s="44" customFormat="1" ht="16.2" customHeight="1">
      <c r="A79" s="74"/>
      <c r="B79" s="75" t="s">
        <v>68</v>
      </c>
      <c r="C79" s="94">
        <f>1-C66/C33</f>
        <v>0.55477496187169417</v>
      </c>
      <c r="D79" s="94">
        <f t="shared" ref="D79:E79" si="22">1-D66/D33</f>
        <v>0.48007270236809529</v>
      </c>
      <c r="E79" s="94">
        <f t="shared" si="22"/>
        <v>0.52630099300179722</v>
      </c>
      <c r="F79" s="38"/>
      <c r="G79" s="37"/>
      <c r="H79" s="37"/>
      <c r="I79" s="37"/>
    </row>
    <row r="80" spans="1:9" ht="16.2" customHeight="1">
      <c r="A80" s="74"/>
      <c r="B80" s="75" t="s">
        <v>70</v>
      </c>
      <c r="C80" s="94">
        <f>C59/C35</f>
        <v>9.1288214066861856E-2</v>
      </c>
      <c r="D80" s="94">
        <f t="shared" ref="D80:E80" si="23">D59/D35</f>
        <v>8.3912665652835106E-3</v>
      </c>
      <c r="E80" s="94">
        <f t="shared" si="23"/>
        <v>5.9347926170845014E-2</v>
      </c>
    </row>
    <row r="81" spans="1:11" ht="16.2" customHeight="1">
      <c r="A81" s="74"/>
      <c r="B81" s="75" t="s">
        <v>69</v>
      </c>
      <c r="C81" s="94">
        <f>D66/E66</f>
        <v>0.41836410267279933</v>
      </c>
      <c r="D81" s="94"/>
      <c r="E81" s="94"/>
    </row>
    <row r="82" spans="1:11" ht="16.2" customHeight="1">
      <c r="A82" s="74"/>
      <c r="B82" s="75"/>
      <c r="C82" s="31"/>
      <c r="D82" s="31"/>
      <c r="E82" s="31"/>
    </row>
    <row r="83" spans="1:11" ht="64.2" customHeight="1">
      <c r="A83" s="281" t="s">
        <v>57</v>
      </c>
      <c r="B83" s="282"/>
      <c r="C83" s="282"/>
      <c r="D83" s="282"/>
      <c r="E83" s="282"/>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0.57926390459545596</v>
      </c>
      <c r="D92" s="36" t="s">
        <v>66</v>
      </c>
      <c r="E92" s="34">
        <f>(D74-D68)/D74</f>
        <v>0.48832154942364303</v>
      </c>
      <c r="F92" s="38"/>
      <c r="G92" s="37"/>
      <c r="H92" s="37"/>
      <c r="I92" s="37"/>
      <c r="J92" s="73"/>
      <c r="K92" s="73"/>
    </row>
    <row r="93" spans="1:11" ht="68.25" customHeight="1">
      <c r="A93" s="283" t="s">
        <v>52</v>
      </c>
      <c r="B93" s="283"/>
      <c r="C93" s="283"/>
      <c r="D93" s="283"/>
      <c r="E93" s="283"/>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H1048576"/>
    </sheetView>
  </sheetViews>
  <sheetFormatPr defaultRowHeight="13.2"/>
  <cols>
    <col min="1" max="1" width="3.33203125" customWidth="1"/>
    <col min="2" max="2" width="28.6640625" style="4" customWidth="1"/>
    <col min="6" max="6" width="7.88671875" style="38" customWidth="1"/>
    <col min="7" max="8" width="7.88671875" style="37" customWidth="1"/>
    <col min="9" max="9" width="8.109375" style="37" customWidth="1"/>
    <col min="10" max="10" width="3" style="44" customWidth="1"/>
    <col min="11" max="11" width="8.88671875" style="44"/>
  </cols>
  <sheetData>
    <row r="1" spans="1:9" s="44" customFormat="1">
      <c r="A1"/>
      <c r="B1" s="156" t="s">
        <v>107</v>
      </c>
      <c r="C1"/>
      <c r="D1"/>
      <c r="E1"/>
      <c r="F1" s="38" t="s">
        <v>184</v>
      </c>
      <c r="G1" s="271"/>
      <c r="H1" s="272"/>
      <c r="I1" s="43"/>
    </row>
    <row r="2" spans="1:9" s="44" customFormat="1" ht="15.6">
      <c r="A2"/>
      <c r="B2" s="156" t="s">
        <v>72</v>
      </c>
      <c r="C2"/>
      <c r="D2"/>
      <c r="E2"/>
      <c r="F2" s="273" t="s">
        <v>185</v>
      </c>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274"/>
      <c r="G5" s="37"/>
      <c r="H5" s="37"/>
      <c r="I5" s="37"/>
    </row>
    <row r="6" spans="1:9" s="44" customFormat="1" ht="15.6">
      <c r="A6" s="19" t="s">
        <v>3</v>
      </c>
      <c r="B6" s="5" t="s">
        <v>63</v>
      </c>
      <c r="C6" s="157">
        <v>2640</v>
      </c>
      <c r="D6" s="157">
        <v>2106</v>
      </c>
      <c r="E6" s="41">
        <f>D6+C6</f>
        <v>4746</v>
      </c>
      <c r="F6" s="273"/>
      <c r="G6" s="49"/>
      <c r="H6" s="47"/>
      <c r="I6" s="47"/>
    </row>
    <row r="7" spans="1:9" s="44" customFormat="1" ht="15.6">
      <c r="A7" s="19"/>
      <c r="B7" s="5"/>
      <c r="C7" s="78"/>
      <c r="D7" s="78"/>
      <c r="E7" s="41"/>
      <c r="F7" s="273"/>
      <c r="G7" s="49"/>
      <c r="H7" s="49"/>
      <c r="I7" s="47"/>
    </row>
    <row r="8" spans="1:9" s="44" customFormat="1" ht="15.6">
      <c r="A8" s="19"/>
      <c r="B8" s="5" t="s">
        <v>4</v>
      </c>
      <c r="C8" s="78"/>
      <c r="D8" s="78"/>
      <c r="E8" s="41"/>
      <c r="F8" s="273"/>
      <c r="G8" s="49"/>
      <c r="H8" s="47"/>
      <c r="I8" s="49"/>
    </row>
    <row r="9" spans="1:9" s="44" customFormat="1" ht="15.6">
      <c r="A9" s="19"/>
      <c r="B9" s="7" t="s">
        <v>5</v>
      </c>
      <c r="C9"/>
      <c r="D9"/>
      <c r="E9" s="41"/>
      <c r="F9" s="38"/>
      <c r="G9" s="49"/>
      <c r="H9" s="275"/>
      <c r="I9" s="47"/>
    </row>
    <row r="10" spans="1:9" s="44" customFormat="1" ht="15.6">
      <c r="A10" s="19"/>
      <c r="B10" s="8" t="s">
        <v>6</v>
      </c>
      <c r="C10" s="158">
        <v>18604</v>
      </c>
      <c r="D10" s="158">
        <v>15647</v>
      </c>
      <c r="E10" s="41">
        <f>D10+C10</f>
        <v>34251</v>
      </c>
      <c r="F10" s="276">
        <f ca="1">C10/OFFSET(C10,4,0)</f>
        <v>0.32321617818238679</v>
      </c>
      <c r="G10" s="276">
        <f t="shared" ref="G10:H10" ca="1" si="0">D10/OFFSET(D10,4,0)</f>
        <v>0.44502275312855516</v>
      </c>
      <c r="H10" s="276">
        <f t="shared" ca="1" si="0"/>
        <v>0.36940648626495109</v>
      </c>
      <c r="I10" s="47"/>
    </row>
    <row r="11" spans="1:9" s="44" customFormat="1">
      <c r="A11" s="19"/>
      <c r="B11" s="8" t="s">
        <v>7</v>
      </c>
      <c r="C11" s="158">
        <v>10794</v>
      </c>
      <c r="D11" s="158">
        <v>8100</v>
      </c>
      <c r="E11" s="41">
        <f t="shared" ref="E11:E14" si="1">D11+C11</f>
        <v>18894</v>
      </c>
      <c r="F11" s="276">
        <f ca="1">C11/OFFSET(C11,3,0)</f>
        <v>0.18752931774353274</v>
      </c>
      <c r="G11" s="276">
        <f t="shared" ref="G11:H11" ca="1" si="2">D11/OFFSET(D11,3,0)</f>
        <v>0.23037542662116042</v>
      </c>
      <c r="H11" s="276">
        <f t="shared" ca="1" si="2"/>
        <v>0.20377700363463799</v>
      </c>
      <c r="I11" s="37"/>
    </row>
    <row r="12" spans="1:9" s="44" customFormat="1">
      <c r="A12" s="19"/>
      <c r="B12" s="8" t="s">
        <v>8</v>
      </c>
      <c r="C12" s="158">
        <v>5704</v>
      </c>
      <c r="D12" s="158">
        <v>1079</v>
      </c>
      <c r="E12" s="41">
        <f t="shared" si="1"/>
        <v>6783</v>
      </c>
      <c r="F12" s="276">
        <f ca="1">C12/OFFSET(C12,2,0)</f>
        <v>9.9098316510015813E-2</v>
      </c>
      <c r="G12" s="276">
        <f t="shared" ref="G12:H12" ca="1" si="3">D12/OFFSET(D12,2,0)</f>
        <v>3.0688282138794085E-2</v>
      </c>
      <c r="H12" s="276">
        <f t="shared" ca="1" si="3"/>
        <v>7.3156526709735867E-2</v>
      </c>
      <c r="I12" s="37"/>
    </row>
    <row r="13" spans="1:9" s="44" customFormat="1">
      <c r="A13" s="19"/>
      <c r="B13" s="8" t="s">
        <v>9</v>
      </c>
      <c r="C13" s="158">
        <v>22457</v>
      </c>
      <c r="D13" s="158">
        <v>10334</v>
      </c>
      <c r="E13" s="41">
        <f t="shared" si="1"/>
        <v>32791</v>
      </c>
      <c r="F13" s="276">
        <f ca="1">C13/OFFSET(C13,1,0)</f>
        <v>0.39015618756406467</v>
      </c>
      <c r="G13" s="276">
        <f t="shared" ref="G13:H13" ca="1" si="4">D13/OFFSET(D13,1,0)</f>
        <v>0.29391353811149035</v>
      </c>
      <c r="H13" s="276">
        <f t="shared" ca="1" si="4"/>
        <v>0.35365998339067506</v>
      </c>
      <c r="I13" s="37"/>
    </row>
    <row r="14" spans="1:9" s="44" customFormat="1">
      <c r="A14" s="19" t="s">
        <v>10</v>
      </c>
      <c r="B14" s="9" t="s">
        <v>11</v>
      </c>
      <c r="C14" s="77">
        <f>SUM(C10:C13)</f>
        <v>57559</v>
      </c>
      <c r="D14" s="77">
        <f>SUM(D10:D13)</f>
        <v>35160</v>
      </c>
      <c r="E14" s="41">
        <f t="shared" si="1"/>
        <v>92719</v>
      </c>
      <c r="F14" s="276"/>
      <c r="G14" s="276"/>
      <c r="H14" s="276"/>
      <c r="I14" s="37"/>
    </row>
    <row r="15" spans="1:9" s="44" customFormat="1" ht="36">
      <c r="A15" s="19"/>
      <c r="B15" s="7" t="s">
        <v>58</v>
      </c>
      <c r="C15" s="6"/>
      <c r="D15" s="6"/>
      <c r="E15" s="41"/>
      <c r="F15" s="38"/>
      <c r="G15" s="37"/>
      <c r="H15" s="37"/>
      <c r="I15" s="37"/>
    </row>
    <row r="16" spans="1:9" s="44" customFormat="1">
      <c r="A16" s="19"/>
      <c r="B16" s="8" t="s">
        <v>6</v>
      </c>
      <c r="C16" s="159">
        <v>1444</v>
      </c>
      <c r="D16" s="160">
        <v>802</v>
      </c>
      <c r="E16" s="41">
        <f t="shared" ref="E16:E72" si="5">D16+C16</f>
        <v>2246</v>
      </c>
      <c r="F16" s="276">
        <f ca="1">C16/OFFSET(C16,4,0)</f>
        <v>0.41011076398750357</v>
      </c>
      <c r="G16" s="276">
        <f t="shared" ref="G16:H16" ca="1" si="6">D16/OFFSET(D16,4,0)</f>
        <v>0.25517021953547564</v>
      </c>
      <c r="H16" s="276">
        <f t="shared" ca="1" si="6"/>
        <v>0.33703481392557022</v>
      </c>
      <c r="I16" s="37"/>
    </row>
    <row r="17" spans="1:9" s="44" customFormat="1">
      <c r="A17" s="19"/>
      <c r="B17" s="8" t="s">
        <v>7</v>
      </c>
      <c r="C17" s="159">
        <v>1684</v>
      </c>
      <c r="D17" s="159">
        <v>2055</v>
      </c>
      <c r="E17" s="41">
        <f t="shared" si="5"/>
        <v>3739</v>
      </c>
      <c r="F17" s="276">
        <f ca="1">C17/OFFSET(C17,3,0)</f>
        <v>0.47827321783584209</v>
      </c>
      <c r="G17" s="276">
        <f t="shared" ref="G17:H17" ca="1" si="7">D17/OFFSET(D17,3,0)</f>
        <v>0.65383391664015267</v>
      </c>
      <c r="H17" s="276">
        <f t="shared" ca="1" si="7"/>
        <v>0.5610744297719088</v>
      </c>
      <c r="I17" s="37"/>
    </row>
    <row r="18" spans="1:9" s="44" customFormat="1" ht="15.6">
      <c r="A18" s="19"/>
      <c r="B18" s="8" t="s">
        <v>8</v>
      </c>
      <c r="C18" s="160">
        <v>168</v>
      </c>
      <c r="D18" s="160">
        <v>51</v>
      </c>
      <c r="E18" s="41">
        <f t="shared" si="5"/>
        <v>219</v>
      </c>
      <c r="F18" s="276">
        <f ca="1">C18/OFFSET(C18,2,0)</f>
        <v>4.7713717693836977E-2</v>
      </c>
      <c r="G18" s="276">
        <f t="shared" ref="G18:H18" ca="1" si="8">D18/OFFSET(D18,2,0)</f>
        <v>1.6226535157492842E-2</v>
      </c>
      <c r="H18" s="276">
        <f t="shared" ca="1" si="8"/>
        <v>3.2863145258103243E-2</v>
      </c>
      <c r="I18" s="53"/>
    </row>
    <row r="19" spans="1:9" s="44" customFormat="1">
      <c r="A19" s="19"/>
      <c r="B19" s="8" t="s">
        <v>9</v>
      </c>
      <c r="C19" s="160">
        <v>225</v>
      </c>
      <c r="D19" s="160">
        <v>235</v>
      </c>
      <c r="E19" s="41">
        <f t="shared" si="5"/>
        <v>460</v>
      </c>
      <c r="F19" s="276">
        <f ca="1">C19/OFFSET(C19,1,0)</f>
        <v>6.3902300482817379E-2</v>
      </c>
      <c r="G19" s="276">
        <f t="shared" ref="G19:H19" ca="1" si="9">D19/OFFSET(D19,1,0)</f>
        <v>7.4769328666878784E-2</v>
      </c>
      <c r="H19" s="277">
        <f t="shared" ca="1" si="9"/>
        <v>6.9027611044417764E-2</v>
      </c>
      <c r="I19" s="37"/>
    </row>
    <row r="20" spans="1:9" s="44" customFormat="1" ht="34.799999999999997">
      <c r="A20" s="19" t="s">
        <v>12</v>
      </c>
      <c r="B20" s="9" t="s">
        <v>13</v>
      </c>
      <c r="C20" s="10">
        <f>SUM(C16:C19)</f>
        <v>3521</v>
      </c>
      <c r="D20" s="10">
        <f>SUM(D16:D19)</f>
        <v>3143</v>
      </c>
      <c r="E20" s="41">
        <f t="shared" si="5"/>
        <v>6664</v>
      </c>
      <c r="F20" s="276"/>
      <c r="G20" s="276"/>
      <c r="H20" s="276"/>
      <c r="I20" s="37"/>
    </row>
    <row r="21" spans="1:9" s="44" customFormat="1" ht="36">
      <c r="A21" s="19"/>
      <c r="B21" s="7" t="s">
        <v>59</v>
      </c>
      <c r="C21" s="6"/>
      <c r="D21" s="6"/>
      <c r="E21" s="41"/>
      <c r="F21" s="38"/>
      <c r="G21" s="37"/>
      <c r="H21" s="37"/>
      <c r="I21" s="37"/>
    </row>
    <row r="22" spans="1:9" s="44" customFormat="1" ht="15.6">
      <c r="A22" s="19"/>
      <c r="B22" s="8" t="s">
        <v>6</v>
      </c>
      <c r="C22" s="161">
        <v>274</v>
      </c>
      <c r="D22" s="161">
        <v>46</v>
      </c>
      <c r="E22" s="41">
        <f t="shared" si="5"/>
        <v>320</v>
      </c>
      <c r="F22" s="276">
        <f ca="1">C22/OFFSET(C22,4,0)</f>
        <v>0.79420289855072468</v>
      </c>
      <c r="G22" s="276">
        <f t="shared" ref="G22:H22" ca="1" si="10">D22/OFFSET(D22,4,0)</f>
        <v>0.58974358974358976</v>
      </c>
      <c r="H22" s="276">
        <f t="shared" ca="1" si="10"/>
        <v>0.75650118203309691</v>
      </c>
      <c r="I22" s="53"/>
    </row>
    <row r="23" spans="1:9" s="44" customFormat="1">
      <c r="A23" s="19"/>
      <c r="B23" s="8" t="s">
        <v>7</v>
      </c>
      <c r="C23" s="161">
        <v>21</v>
      </c>
      <c r="D23" s="161">
        <v>18</v>
      </c>
      <c r="E23" s="41">
        <f t="shared" si="5"/>
        <v>39</v>
      </c>
      <c r="F23" s="276">
        <f ca="1">C23/OFFSET(C23,3,0)</f>
        <v>6.0869565217391307E-2</v>
      </c>
      <c r="G23" s="276">
        <f t="shared" ref="G23:H23" ca="1" si="11">D23/OFFSET(D23,3,0)</f>
        <v>0.23076923076923078</v>
      </c>
      <c r="H23" s="276">
        <f t="shared" ca="1" si="11"/>
        <v>9.2198581560283682E-2</v>
      </c>
      <c r="I23" s="37"/>
    </row>
    <row r="24" spans="1:9" s="44" customFormat="1">
      <c r="A24" s="19"/>
      <c r="B24" s="8" t="s">
        <v>8</v>
      </c>
      <c r="C24" s="161">
        <v>12</v>
      </c>
      <c r="D24" s="161">
        <v>0</v>
      </c>
      <c r="E24" s="41">
        <f t="shared" si="5"/>
        <v>12</v>
      </c>
      <c r="F24" s="276">
        <f ca="1">C24/OFFSET(C24,2,0)</f>
        <v>3.4782608695652174E-2</v>
      </c>
      <c r="G24" s="276">
        <f t="shared" ref="G24:H24" ca="1" si="12">D24/OFFSET(D24,2,0)</f>
        <v>0</v>
      </c>
      <c r="H24" s="276">
        <f t="shared" ca="1" si="12"/>
        <v>2.8368794326241134E-2</v>
      </c>
      <c r="I24" s="37"/>
    </row>
    <row r="25" spans="1:9" s="44" customFormat="1">
      <c r="A25" s="19"/>
      <c r="B25" s="8" t="s">
        <v>9</v>
      </c>
      <c r="C25" s="161">
        <v>38</v>
      </c>
      <c r="D25" s="161">
        <v>14</v>
      </c>
      <c r="E25" s="41">
        <f t="shared" si="5"/>
        <v>52</v>
      </c>
      <c r="F25" s="276">
        <f ca="1">C25/OFFSET(C25,1,0)</f>
        <v>0.11014492753623188</v>
      </c>
      <c r="G25" s="276">
        <f t="shared" ref="G25:H25" ca="1" si="13">D25/OFFSET(D25,1,0)</f>
        <v>0.17948717948717949</v>
      </c>
      <c r="H25" s="277">
        <f t="shared" ca="1" si="13"/>
        <v>0.12293144208037825</v>
      </c>
      <c r="I25" s="37"/>
    </row>
    <row r="26" spans="1:9" s="44" customFormat="1" ht="34.799999999999997">
      <c r="A26" s="19" t="s">
        <v>14</v>
      </c>
      <c r="B26" s="9" t="s">
        <v>15</v>
      </c>
      <c r="C26" s="10">
        <f>SUM(C22:C25)</f>
        <v>345</v>
      </c>
      <c r="D26" s="10">
        <f>SUM(D22:D25)</f>
        <v>78</v>
      </c>
      <c r="E26" s="41">
        <f t="shared" si="5"/>
        <v>423</v>
      </c>
      <c r="F26" s="276"/>
      <c r="G26" s="276"/>
      <c r="H26" s="276"/>
      <c r="I26" s="37"/>
    </row>
    <row r="27" spans="1:9" s="44" customFormat="1" ht="24">
      <c r="A27" s="19"/>
      <c r="B27" s="7" t="s">
        <v>16</v>
      </c>
      <c r="C27" s="6"/>
      <c r="D27" s="6"/>
      <c r="E27" s="41"/>
      <c r="F27" s="38"/>
      <c r="G27" s="37"/>
      <c r="H27" s="37"/>
      <c r="I27" s="37"/>
    </row>
    <row r="28" spans="1:9" s="44" customFormat="1">
      <c r="A28" s="19"/>
      <c r="B28" s="8" t="s">
        <v>6</v>
      </c>
      <c r="C28" s="163">
        <v>0</v>
      </c>
      <c r="D28" s="163">
        <v>0</v>
      </c>
      <c r="E28" s="41">
        <f t="shared" si="5"/>
        <v>0</v>
      </c>
      <c r="F28" s="276">
        <f ca="1">C28/OFFSET(C28,4,0)</f>
        <v>0</v>
      </c>
      <c r="G28" s="276">
        <f t="shared" ref="G28:H28" ca="1" si="14">D28/OFFSET(D28,4,0)</f>
        <v>0</v>
      </c>
      <c r="H28" s="276">
        <f t="shared" ca="1" si="14"/>
        <v>0</v>
      </c>
      <c r="I28" s="37"/>
    </row>
    <row r="29" spans="1:9" s="44" customFormat="1" ht="15.6">
      <c r="A29" s="19"/>
      <c r="B29" s="8" t="s">
        <v>7</v>
      </c>
      <c r="C29" s="163">
        <v>0</v>
      </c>
      <c r="D29" s="163">
        <v>1</v>
      </c>
      <c r="E29" s="41">
        <f t="shared" si="5"/>
        <v>1</v>
      </c>
      <c r="F29" s="276">
        <f ca="1">C29/OFFSET(C29,3,0)</f>
        <v>0</v>
      </c>
      <c r="G29" s="276">
        <f t="shared" ref="G29:H29" ca="1" si="15">D29/OFFSET(D29,3,0)</f>
        <v>8.9525514771709937E-4</v>
      </c>
      <c r="H29" s="276">
        <f t="shared" ca="1" si="15"/>
        <v>2.461841457410143E-4</v>
      </c>
      <c r="I29" s="47"/>
    </row>
    <row r="30" spans="1:9" s="44" customFormat="1">
      <c r="A30" s="19"/>
      <c r="B30" s="8" t="s">
        <v>8</v>
      </c>
      <c r="C30" s="163">
        <v>0</v>
      </c>
      <c r="D30" s="163">
        <v>0</v>
      </c>
      <c r="E30" s="41">
        <f t="shared" si="5"/>
        <v>0</v>
      </c>
      <c r="F30" s="276">
        <f ca="1">C30/OFFSET(C30,2,0)</f>
        <v>0</v>
      </c>
      <c r="G30" s="276">
        <f t="shared" ref="G30:H30" ca="1" si="16">D30/OFFSET(D30,2,0)</f>
        <v>0</v>
      </c>
      <c r="H30" s="276">
        <f t="shared" ca="1" si="16"/>
        <v>0</v>
      </c>
      <c r="I30" s="37"/>
    </row>
    <row r="31" spans="1:9" s="44" customFormat="1" ht="15.6">
      <c r="A31" s="19"/>
      <c r="B31" s="8" t="s">
        <v>9</v>
      </c>
      <c r="C31" s="162">
        <v>2945</v>
      </c>
      <c r="D31" s="162">
        <v>1116</v>
      </c>
      <c r="E31" s="41">
        <f t="shared" si="5"/>
        <v>4061</v>
      </c>
      <c r="F31" s="276">
        <f ca="1">C31/OFFSET(C31,1,0)</f>
        <v>1</v>
      </c>
      <c r="G31" s="276">
        <f t="shared" ref="G31:H31" ca="1" si="17">D31/OFFSET(D31,1,0)</f>
        <v>0.99910474485228296</v>
      </c>
      <c r="H31" s="277">
        <f t="shared" ca="1" si="17"/>
        <v>0.99975381585425893</v>
      </c>
      <c r="I31" s="47"/>
    </row>
    <row r="32" spans="1:9" s="44" customFormat="1" ht="34.799999999999997">
      <c r="A32" s="19" t="s">
        <v>17</v>
      </c>
      <c r="B32" s="9" t="s">
        <v>18</v>
      </c>
      <c r="C32" s="10">
        <f>SUM(C28:C31)</f>
        <v>2945</v>
      </c>
      <c r="D32" s="10">
        <f>SUM(D28:D31)</f>
        <v>1117</v>
      </c>
      <c r="E32" s="41">
        <f t="shared" si="5"/>
        <v>4062</v>
      </c>
      <c r="F32" s="38"/>
      <c r="G32" s="37"/>
      <c r="H32" s="37"/>
      <c r="I32" s="37"/>
    </row>
    <row r="33" spans="1:9" s="44" customFormat="1">
      <c r="A33" s="19" t="s">
        <v>19</v>
      </c>
      <c r="B33" s="29" t="s">
        <v>54</v>
      </c>
      <c r="C33" s="30">
        <f>C14+C20+C26+C32</f>
        <v>64370</v>
      </c>
      <c r="D33" s="30">
        <f>D14+D20+D26+D32</f>
        <v>39498</v>
      </c>
      <c r="E33" s="41">
        <f t="shared" si="5"/>
        <v>103868</v>
      </c>
      <c r="F33" s="273"/>
      <c r="G33" s="37"/>
      <c r="H33" s="37"/>
      <c r="I33" s="37"/>
    </row>
    <row r="34" spans="1:9" s="44" customFormat="1" ht="24">
      <c r="A34" s="20" t="s">
        <v>20</v>
      </c>
      <c r="B34" s="11" t="s">
        <v>21</v>
      </c>
      <c r="C34" s="164">
        <v>2945</v>
      </c>
      <c r="D34" s="164">
        <v>1116</v>
      </c>
      <c r="E34" s="41">
        <f t="shared" si="5"/>
        <v>4061</v>
      </c>
      <c r="F34" s="273"/>
      <c r="G34" s="49"/>
      <c r="H34" s="57"/>
      <c r="I34" s="49"/>
    </row>
    <row r="35" spans="1:9" s="44" customFormat="1" ht="24">
      <c r="A35" s="19" t="s">
        <v>22</v>
      </c>
      <c r="B35" s="5" t="s">
        <v>23</v>
      </c>
      <c r="C35" s="30">
        <f>C33-C34</f>
        <v>61425</v>
      </c>
      <c r="D35" s="30">
        <f>D33-D34</f>
        <v>38382</v>
      </c>
      <c r="E35" s="41">
        <f t="shared" si="5"/>
        <v>99807</v>
      </c>
      <c r="F35" s="273"/>
      <c r="G35" s="55"/>
      <c r="H35" s="58"/>
      <c r="I35" s="55"/>
    </row>
    <row r="36" spans="1:9" s="44" customFormat="1" ht="16.2" thickBot="1">
      <c r="A36" s="26"/>
      <c r="B36" s="27"/>
      <c r="C36" s="28"/>
      <c r="D36" s="28"/>
      <c r="E36" s="41"/>
      <c r="F36" s="273"/>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273"/>
      <c r="G38" s="47"/>
      <c r="H38" s="49"/>
      <c r="I38" s="49"/>
    </row>
    <row r="39" spans="1:9" s="44" customFormat="1">
      <c r="A39" s="19"/>
      <c r="B39" s="8" t="s">
        <v>6</v>
      </c>
      <c r="C39" s="165">
        <v>14594</v>
      </c>
      <c r="D39" s="165">
        <v>6998</v>
      </c>
      <c r="E39" s="41">
        <f t="shared" si="5"/>
        <v>21592</v>
      </c>
      <c r="F39" s="38"/>
      <c r="G39" s="37"/>
      <c r="H39" s="37"/>
      <c r="I39" s="37"/>
    </row>
    <row r="40" spans="1:9" s="44" customFormat="1">
      <c r="A40" s="19"/>
      <c r="B40" s="8" t="s">
        <v>7</v>
      </c>
      <c r="C40" s="165">
        <v>5262</v>
      </c>
      <c r="D40" s="165">
        <v>4148</v>
      </c>
      <c r="E40" s="41">
        <f t="shared" si="5"/>
        <v>9410</v>
      </c>
      <c r="F40" s="38"/>
      <c r="G40" s="37"/>
      <c r="H40" s="37"/>
      <c r="I40" s="37"/>
    </row>
    <row r="41" spans="1:9" s="44" customFormat="1">
      <c r="A41" s="19"/>
      <c r="B41" s="8" t="s">
        <v>8</v>
      </c>
      <c r="C41" s="165">
        <v>1362</v>
      </c>
      <c r="D41" s="166">
        <v>194</v>
      </c>
      <c r="E41" s="41">
        <f t="shared" si="5"/>
        <v>1556</v>
      </c>
      <c r="F41" s="273"/>
      <c r="G41" s="37"/>
      <c r="H41" s="37"/>
      <c r="I41" s="37"/>
    </row>
    <row r="42" spans="1:9" s="44" customFormat="1">
      <c r="A42" s="19"/>
      <c r="B42" s="8" t="s">
        <v>9</v>
      </c>
      <c r="C42" s="166">
        <v>586</v>
      </c>
      <c r="D42" s="166">
        <v>447</v>
      </c>
      <c r="E42" s="41">
        <f t="shared" si="5"/>
        <v>1033</v>
      </c>
      <c r="F42" s="273"/>
      <c r="G42" s="37"/>
      <c r="H42" s="37"/>
      <c r="I42" s="37"/>
    </row>
    <row r="43" spans="1:9" s="44" customFormat="1">
      <c r="A43" s="19" t="s">
        <v>25</v>
      </c>
      <c r="B43" s="9" t="s">
        <v>26</v>
      </c>
      <c r="C43" s="30">
        <f>SUM(C39:C42)</f>
        <v>21804</v>
      </c>
      <c r="D43" s="30">
        <f>SUM(D39:D42)</f>
        <v>11787</v>
      </c>
      <c r="E43" s="41">
        <f t="shared" si="5"/>
        <v>33591</v>
      </c>
      <c r="F43" s="276"/>
      <c r="G43" s="276"/>
      <c r="H43" s="276"/>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167">
        <v>1413</v>
      </c>
      <c r="D46" s="168">
        <v>661</v>
      </c>
      <c r="E46" s="41">
        <f t="shared" si="5"/>
        <v>2074</v>
      </c>
      <c r="F46" s="38"/>
      <c r="G46" s="37"/>
      <c r="H46" s="37"/>
      <c r="I46" s="37"/>
    </row>
    <row r="47" spans="1:9" s="44" customFormat="1">
      <c r="A47" s="19"/>
      <c r="B47" s="8" t="s">
        <v>7</v>
      </c>
      <c r="C47" s="167">
        <v>1122</v>
      </c>
      <c r="D47" s="167">
        <v>1976</v>
      </c>
      <c r="E47" s="41">
        <f t="shared" si="5"/>
        <v>3098</v>
      </c>
      <c r="F47" s="38"/>
      <c r="G47" s="37"/>
      <c r="H47" s="37"/>
      <c r="I47" s="37"/>
    </row>
    <row r="48" spans="1:9" s="44" customFormat="1">
      <c r="A48" s="19"/>
      <c r="B48" s="8" t="s">
        <v>8</v>
      </c>
      <c r="C48" s="168">
        <v>720</v>
      </c>
      <c r="D48" s="168">
        <v>267</v>
      </c>
      <c r="E48" s="41">
        <f t="shared" si="5"/>
        <v>987</v>
      </c>
      <c r="F48" s="38"/>
      <c r="G48" s="37"/>
      <c r="H48" s="37"/>
      <c r="I48" s="37"/>
    </row>
    <row r="49" spans="1:9" s="44" customFormat="1" ht="14.4">
      <c r="A49" s="19"/>
      <c r="B49" s="8" t="s">
        <v>9</v>
      </c>
      <c r="C49" s="168">
        <v>267</v>
      </c>
      <c r="D49" s="168">
        <v>239</v>
      </c>
      <c r="E49" s="41">
        <f t="shared" si="5"/>
        <v>506</v>
      </c>
      <c r="F49" s="273" t="s">
        <v>186</v>
      </c>
      <c r="G49" s="37"/>
      <c r="H49" s="37"/>
      <c r="I49" s="61"/>
    </row>
    <row r="50" spans="1:9" s="44" customFormat="1" ht="23.4">
      <c r="A50" s="19" t="s">
        <v>27</v>
      </c>
      <c r="B50" s="5" t="s">
        <v>28</v>
      </c>
      <c r="C50" s="30">
        <f>SUM(C46:C49)</f>
        <v>3522</v>
      </c>
      <c r="D50" s="30">
        <f>SUM(D46:D49)</f>
        <v>3143</v>
      </c>
      <c r="E50" s="41">
        <f t="shared" si="5"/>
        <v>6665</v>
      </c>
      <c r="F50" s="276">
        <f>C46/C50</f>
        <v>0.40119250425894376</v>
      </c>
      <c r="G50" s="276">
        <f t="shared" ref="G50:H50" si="18">D46/D50</f>
        <v>0.21030862233534839</v>
      </c>
      <c r="H50" s="276">
        <f t="shared" si="18"/>
        <v>0.31117779444861215</v>
      </c>
      <c r="I50" s="37"/>
    </row>
    <row r="51" spans="1:9" s="44" customFormat="1" ht="14.4">
      <c r="A51" s="19"/>
      <c r="B51" s="5"/>
      <c r="C51" s="6"/>
      <c r="D51" s="6"/>
      <c r="E51" s="41"/>
      <c r="F51" s="273"/>
      <c r="G51" s="61"/>
      <c r="H51" s="62"/>
      <c r="I51" s="63"/>
    </row>
    <row r="52" spans="1:9" s="44" customFormat="1" ht="36">
      <c r="A52" s="19"/>
      <c r="B52" s="5" t="s">
        <v>61</v>
      </c>
      <c r="C52" s="6"/>
      <c r="D52" s="6"/>
      <c r="E52" s="41"/>
      <c r="F52" s="38"/>
      <c r="G52" s="64"/>
      <c r="H52" s="63"/>
      <c r="I52" s="65"/>
    </row>
    <row r="53" spans="1:9" s="44" customFormat="1" ht="14.4">
      <c r="A53" s="19"/>
      <c r="B53" s="8" t="s">
        <v>6</v>
      </c>
      <c r="C53" s="169">
        <v>1311</v>
      </c>
      <c r="D53" s="170">
        <v>181</v>
      </c>
      <c r="E53" s="41">
        <f t="shared" si="5"/>
        <v>1492</v>
      </c>
      <c r="F53" s="38"/>
      <c r="G53" s="278"/>
      <c r="H53" s="67"/>
      <c r="I53" s="61"/>
    </row>
    <row r="54" spans="1:9" s="44" customFormat="1">
      <c r="A54" s="19"/>
      <c r="B54" s="8" t="s">
        <v>7</v>
      </c>
      <c r="C54" s="169">
        <v>1426</v>
      </c>
      <c r="D54" s="170">
        <v>527</v>
      </c>
      <c r="E54" s="41">
        <f t="shared" si="5"/>
        <v>1953</v>
      </c>
      <c r="F54" s="38"/>
      <c r="G54" s="37"/>
      <c r="H54" s="37"/>
      <c r="I54" s="37"/>
    </row>
    <row r="55" spans="1:9" s="44" customFormat="1" ht="14.4">
      <c r="A55" s="19"/>
      <c r="B55" s="8" t="s">
        <v>8</v>
      </c>
      <c r="C55" s="169">
        <v>1640</v>
      </c>
      <c r="D55" s="170">
        <v>134</v>
      </c>
      <c r="E55" s="41">
        <f t="shared" si="5"/>
        <v>1774</v>
      </c>
      <c r="F55" s="273"/>
      <c r="G55" s="61"/>
      <c r="H55" s="68"/>
      <c r="I55" s="67"/>
    </row>
    <row r="56" spans="1:9" s="44" customFormat="1">
      <c r="A56" s="19"/>
      <c r="B56" s="8" t="s">
        <v>9</v>
      </c>
      <c r="C56" s="170">
        <v>704</v>
      </c>
      <c r="D56" s="170">
        <v>108</v>
      </c>
      <c r="E56" s="41">
        <f t="shared" si="5"/>
        <v>812</v>
      </c>
      <c r="F56" s="273" t="s">
        <v>186</v>
      </c>
      <c r="G56" s="37"/>
      <c r="H56" s="37"/>
      <c r="I56" s="37"/>
    </row>
    <row r="57" spans="1:9" s="44" customFormat="1" ht="23.4">
      <c r="A57" s="19" t="s">
        <v>29</v>
      </c>
      <c r="B57" s="5" t="s">
        <v>30</v>
      </c>
      <c r="C57" s="30">
        <f>SUM(C53:C56)</f>
        <v>5081</v>
      </c>
      <c r="D57" s="30">
        <f>SUM(D53:D56)</f>
        <v>950</v>
      </c>
      <c r="E57" s="41">
        <f t="shared" si="5"/>
        <v>6031</v>
      </c>
      <c r="F57" s="276">
        <f>C53/C57</f>
        <v>0.25802007478842748</v>
      </c>
      <c r="G57" s="276">
        <f t="shared" ref="G57:H57" si="19">D53/D57</f>
        <v>0.19052631578947368</v>
      </c>
      <c r="H57" s="276">
        <f t="shared" si="19"/>
        <v>0.2473884927872658</v>
      </c>
      <c r="I57" s="37"/>
    </row>
    <row r="58" spans="1:9" s="44" customFormat="1">
      <c r="A58" s="19"/>
      <c r="B58" s="5"/>
      <c r="C58" s="6"/>
      <c r="D58" s="6"/>
      <c r="E58" s="41"/>
      <c r="F58" s="38"/>
      <c r="G58" s="37"/>
      <c r="H58" s="37"/>
      <c r="I58" s="37"/>
    </row>
    <row r="59" spans="1:9" s="44" customFormat="1">
      <c r="A59" s="90" t="s">
        <v>74</v>
      </c>
      <c r="B59" s="5" t="s">
        <v>31</v>
      </c>
      <c r="C59" s="177">
        <v>5423</v>
      </c>
      <c r="D59" s="178">
        <v>324</v>
      </c>
      <c r="E59" s="41">
        <f t="shared" si="5"/>
        <v>5747</v>
      </c>
      <c r="F59" s="38"/>
      <c r="G59" s="37"/>
      <c r="H59" s="37"/>
      <c r="I59" s="37"/>
    </row>
    <row r="60" spans="1:9" s="44" customFormat="1">
      <c r="A60" s="90" t="s">
        <v>75</v>
      </c>
      <c r="B60" s="87" t="s">
        <v>73</v>
      </c>
      <c r="C60" s="88"/>
      <c r="D60" s="88"/>
      <c r="E60" s="41">
        <f t="shared" si="5"/>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72">
        <v>0</v>
      </c>
      <c r="D62" s="172">
        <v>0</v>
      </c>
      <c r="E62" s="41">
        <f t="shared" si="5"/>
        <v>0</v>
      </c>
      <c r="F62" s="38"/>
      <c r="G62" s="37"/>
      <c r="H62" s="64"/>
      <c r="I62" s="64"/>
    </row>
    <row r="63" spans="1:9" s="44" customFormat="1" ht="36">
      <c r="A63" s="19" t="s">
        <v>35</v>
      </c>
      <c r="B63" s="13" t="s">
        <v>36</v>
      </c>
      <c r="C63" s="171">
        <v>1033</v>
      </c>
      <c r="D63" s="171">
        <v>7342</v>
      </c>
      <c r="E63" s="41">
        <f t="shared" si="5"/>
        <v>8375</v>
      </c>
      <c r="F63" s="38"/>
      <c r="G63" s="37"/>
      <c r="H63" s="37"/>
      <c r="I63" s="37"/>
    </row>
    <row r="64" spans="1:9" s="44" customFormat="1" ht="36">
      <c r="A64" s="19" t="s">
        <v>37</v>
      </c>
      <c r="B64" s="13" t="s">
        <v>38</v>
      </c>
      <c r="C64" s="171">
        <v>2405</v>
      </c>
      <c r="D64" s="172">
        <v>714</v>
      </c>
      <c r="E64" s="41">
        <f t="shared" si="5"/>
        <v>3119</v>
      </c>
      <c r="F64" s="38"/>
      <c r="G64" s="62"/>
      <c r="H64" s="61"/>
    </row>
    <row r="65" spans="1:9" s="44" customFormat="1" ht="36">
      <c r="A65" s="19" t="s">
        <v>39</v>
      </c>
      <c r="B65" s="13" t="s">
        <v>40</v>
      </c>
      <c r="C65" s="171">
        <v>24257</v>
      </c>
      <c r="D65" s="171">
        <v>14619</v>
      </c>
      <c r="E65" s="41">
        <f t="shared" si="5"/>
        <v>38876</v>
      </c>
      <c r="F65" s="273" t="s">
        <v>187</v>
      </c>
      <c r="G65" s="37"/>
      <c r="H65" s="37"/>
    </row>
    <row r="66" spans="1:9" s="44" customFormat="1" ht="26.4">
      <c r="A66" s="19" t="s">
        <v>41</v>
      </c>
      <c r="B66" s="29" t="s">
        <v>55</v>
      </c>
      <c r="C66" s="30">
        <f>SUM(C62:C65)</f>
        <v>27695</v>
      </c>
      <c r="D66" s="30">
        <f>SUM(D62:D65)</f>
        <v>22675</v>
      </c>
      <c r="E66" s="41">
        <f t="shared" si="5"/>
        <v>50370</v>
      </c>
      <c r="F66" s="276">
        <f>C66/C33</f>
        <v>0.43024700947646422</v>
      </c>
      <c r="G66" s="276">
        <f t="shared" ref="G66:H66" si="20">D66/D33</f>
        <v>0.57407970023798671</v>
      </c>
      <c r="H66" s="276">
        <f t="shared" si="20"/>
        <v>0.48494242692648359</v>
      </c>
    </row>
    <row r="67" spans="1:9" s="44" customFormat="1" ht="24">
      <c r="A67" s="20" t="s">
        <v>42</v>
      </c>
      <c r="B67" s="11" t="s">
        <v>21</v>
      </c>
      <c r="C67" s="173">
        <v>2945</v>
      </c>
      <c r="D67" s="173">
        <v>1116</v>
      </c>
      <c r="E67" s="41">
        <f t="shared" si="5"/>
        <v>4061</v>
      </c>
      <c r="F67" s="38"/>
      <c r="G67" s="37"/>
      <c r="H67" s="37"/>
    </row>
    <row r="68" spans="1:9" s="44" customFormat="1" ht="23.4">
      <c r="A68" s="19" t="s">
        <v>43</v>
      </c>
      <c r="B68" s="5" t="s">
        <v>44</v>
      </c>
      <c r="C68" s="30">
        <f>C66-C67</f>
        <v>24750</v>
      </c>
      <c r="D68" s="30">
        <f>D66-D67</f>
        <v>21559</v>
      </c>
      <c r="E68" s="41">
        <f t="shared" si="5"/>
        <v>46309</v>
      </c>
      <c r="F68" s="38"/>
      <c r="G68" s="63"/>
      <c r="H68" s="69"/>
    </row>
    <row r="69" spans="1:9" s="44" customFormat="1">
      <c r="A69" s="19"/>
      <c r="B69" s="5"/>
      <c r="C69" s="6"/>
      <c r="D69" s="6"/>
      <c r="E69" s="41"/>
      <c r="F69" s="38"/>
      <c r="G69" s="37"/>
      <c r="H69" s="37"/>
    </row>
    <row r="70" spans="1:9" s="44" customFormat="1" ht="47.4">
      <c r="A70" s="19" t="s">
        <v>45</v>
      </c>
      <c r="B70" s="5" t="s">
        <v>46</v>
      </c>
      <c r="C70" s="77">
        <f>C43+C50+C57+C59+C60+C68</f>
        <v>60580</v>
      </c>
      <c r="D70" s="77">
        <f>D43+D50+D57+D59+D60+D68</f>
        <v>37763</v>
      </c>
      <c r="E70" s="41">
        <f t="shared" si="5"/>
        <v>98343</v>
      </c>
      <c r="F70" s="38"/>
      <c r="G70" s="70"/>
      <c r="H70" s="64"/>
    </row>
    <row r="71" spans="1:9" s="44" customFormat="1">
      <c r="A71" s="19"/>
      <c r="B71" s="14"/>
      <c r="C71" s="6"/>
      <c r="D71" s="6"/>
      <c r="E71" s="41"/>
      <c r="F71" s="38"/>
      <c r="G71" s="37"/>
      <c r="H71" s="37"/>
    </row>
    <row r="72" spans="1:9" s="44" customFormat="1" ht="23.4">
      <c r="A72" s="19" t="s">
        <v>47</v>
      </c>
      <c r="B72" s="5" t="s">
        <v>48</v>
      </c>
      <c r="C72" s="174">
        <v>316</v>
      </c>
      <c r="D72" s="174">
        <v>465</v>
      </c>
      <c r="E72" s="41">
        <f t="shared" si="5"/>
        <v>781</v>
      </c>
      <c r="F72" s="273"/>
      <c r="G72" s="71"/>
      <c r="H72" s="72"/>
    </row>
    <row r="73" spans="1:9" s="44" customFormat="1">
      <c r="A73" s="19"/>
      <c r="B73" s="14"/>
      <c r="C73" s="6"/>
      <c r="D73" s="6"/>
      <c r="E73" s="41"/>
      <c r="F73" s="38"/>
      <c r="G73" s="37"/>
      <c r="H73" s="37"/>
      <c r="I73" s="37"/>
    </row>
    <row r="74" spans="1:9" s="44" customFormat="1" ht="47.4">
      <c r="A74" s="19" t="s">
        <v>49</v>
      </c>
      <c r="B74" s="5" t="s">
        <v>50</v>
      </c>
      <c r="C74" s="10">
        <f>C70+C72</f>
        <v>60896</v>
      </c>
      <c r="D74" s="10">
        <f>D70+D72</f>
        <v>38228</v>
      </c>
      <c r="E74" s="41">
        <f>D74+C74</f>
        <v>99124</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175">
        <v>3144</v>
      </c>
      <c r="D76" s="175">
        <v>2193</v>
      </c>
      <c r="E76" s="41">
        <f>D76+C76</f>
        <v>5337</v>
      </c>
      <c r="F76" s="38"/>
      <c r="G76" s="37"/>
      <c r="H76" s="37"/>
      <c r="I76" s="37"/>
    </row>
    <row r="77" spans="1:9" s="44" customFormat="1" ht="66" customHeight="1">
      <c r="A77" s="279" t="s">
        <v>56</v>
      </c>
      <c r="B77" s="280"/>
      <c r="C77" s="92">
        <f>C6+C33-C67-C74</f>
        <v>3169</v>
      </c>
      <c r="D77" s="92">
        <f>D6+D33-D67-D74</f>
        <v>2260</v>
      </c>
      <c r="E77" s="93">
        <f>(E6+E33)-(E67+E74)</f>
        <v>5429</v>
      </c>
      <c r="F77" s="38"/>
      <c r="G77" s="37"/>
      <c r="H77" s="37"/>
      <c r="I77" s="37"/>
    </row>
    <row r="78" spans="1:9" s="44" customFormat="1" ht="16.2" customHeight="1">
      <c r="A78" s="74"/>
      <c r="B78" s="75" t="s">
        <v>67</v>
      </c>
      <c r="C78" s="94">
        <f>1-C68/C35</f>
        <v>0.59706959706959706</v>
      </c>
      <c r="D78" s="94">
        <f t="shared" ref="D78:E78" si="21">1-D68/D35</f>
        <v>0.4383044135271742</v>
      </c>
      <c r="E78" s="94">
        <f t="shared" si="21"/>
        <v>0.53601450800044081</v>
      </c>
      <c r="F78" s="31"/>
      <c r="G78" s="37"/>
      <c r="H78" s="37"/>
      <c r="I78" s="37"/>
    </row>
    <row r="79" spans="1:9" s="44" customFormat="1" ht="16.2" customHeight="1">
      <c r="A79" s="74"/>
      <c r="B79" s="75" t="s">
        <v>68</v>
      </c>
      <c r="C79" s="94">
        <f>1-C66/C33</f>
        <v>0.56975299052353578</v>
      </c>
      <c r="D79" s="94">
        <f t="shared" ref="D79:E79" si="22">1-D66/D33</f>
        <v>0.42592029976201329</v>
      </c>
      <c r="E79" s="94">
        <f t="shared" si="22"/>
        <v>0.51505757307351641</v>
      </c>
      <c r="F79" s="38"/>
      <c r="G79" s="37"/>
      <c r="H79" s="37"/>
      <c r="I79" s="37"/>
    </row>
    <row r="80" spans="1:9" ht="16.2" customHeight="1">
      <c r="A80" s="74"/>
      <c r="B80" s="75" t="s">
        <v>70</v>
      </c>
      <c r="C80" s="94">
        <f>C59/C35</f>
        <v>8.828652828652829E-2</v>
      </c>
      <c r="D80" s="94">
        <f t="shared" ref="D80:E80" si="23">D59/D35</f>
        <v>8.4414569329373142E-3</v>
      </c>
      <c r="E80" s="94">
        <f t="shared" si="23"/>
        <v>5.7581131583957036E-2</v>
      </c>
    </row>
    <row r="81" spans="1:11" ht="16.2" customHeight="1">
      <c r="A81" s="74"/>
      <c r="B81" s="75" t="s">
        <v>69</v>
      </c>
      <c r="C81" s="94">
        <f>D66/E66</f>
        <v>0.45016875124081795</v>
      </c>
      <c r="D81" s="94"/>
      <c r="E81" s="94"/>
    </row>
    <row r="82" spans="1:11" ht="16.2" customHeight="1">
      <c r="A82" s="74"/>
      <c r="B82" s="75"/>
      <c r="C82" s="31"/>
      <c r="D82" s="31"/>
      <c r="E82" s="31"/>
    </row>
    <row r="83" spans="1:11" ht="64.2" customHeight="1">
      <c r="A83" s="281" t="s">
        <v>57</v>
      </c>
      <c r="B83" s="282"/>
      <c r="C83" s="282"/>
      <c r="D83" s="282"/>
      <c r="E83" s="282"/>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0.59356936416184969</v>
      </c>
      <c r="D92" s="36" t="s">
        <v>66</v>
      </c>
      <c r="E92" s="34">
        <f>(D74-D68)/D74</f>
        <v>0.4360416448676363</v>
      </c>
      <c r="F92" s="38"/>
      <c r="G92" s="37"/>
      <c r="H92" s="37"/>
      <c r="I92" s="37"/>
      <c r="J92" s="73"/>
      <c r="K92" s="73"/>
    </row>
    <row r="93" spans="1:11" ht="68.25" customHeight="1">
      <c r="A93" s="283" t="s">
        <v>52</v>
      </c>
      <c r="B93" s="283"/>
      <c r="C93" s="283"/>
      <c r="D93" s="283"/>
      <c r="E93" s="283"/>
    </row>
    <row r="94" spans="1:11" ht="25.5" customHeight="1"/>
    <row r="95" spans="1:11" ht="18.75" customHeight="1">
      <c r="A95" s="3" t="s">
        <v>53</v>
      </c>
    </row>
  </sheetData>
  <mergeCells count="3">
    <mergeCell ref="A83:E83"/>
    <mergeCell ref="A77:B77"/>
    <mergeCell ref="A93:E93"/>
  </mergeCells>
  <phoneticPr fontId="18" type="noConversion"/>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B1" sqref="B1"/>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79" t="s">
        <v>56</v>
      </c>
      <c r="B77" s="280"/>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281" t="s">
        <v>57</v>
      </c>
      <c r="B83" s="282"/>
      <c r="C83" s="282"/>
      <c r="D83" s="282"/>
      <c r="E83" s="282"/>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83" t="s">
        <v>52</v>
      </c>
      <c r="B93" s="283"/>
      <c r="C93" s="283"/>
      <c r="D93" s="283"/>
      <c r="E93" s="283"/>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279" t="s">
        <v>56</v>
      </c>
      <c r="B77" s="280"/>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281" t="s">
        <v>57</v>
      </c>
      <c r="B83" s="282"/>
      <c r="C83" s="282"/>
      <c r="D83" s="282"/>
      <c r="E83" s="282"/>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283" t="s">
        <v>52</v>
      </c>
      <c r="B93" s="283"/>
      <c r="C93" s="283"/>
      <c r="D93" s="283"/>
      <c r="E93" s="283"/>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5"/>
  <sheetViews>
    <sheetView topLeftCell="A19" workbookViewId="0">
      <selection activeCell="K23" sqref="K23"/>
    </sheetView>
  </sheetViews>
  <sheetFormatPr defaultRowHeight="13.2"/>
  <cols>
    <col min="1" max="1" width="18.88671875" style="212" customWidth="1"/>
    <col min="2" max="2" width="11.109375" style="212" bestFit="1" customWidth="1"/>
    <col min="3" max="4" width="8.88671875" style="212"/>
    <col min="5" max="5" width="16.21875" style="212" customWidth="1"/>
    <col min="6" max="6" width="11" style="212" customWidth="1"/>
    <col min="7" max="7" width="10.109375" style="212" bestFit="1" customWidth="1"/>
    <col min="8" max="9" width="8.88671875" style="212"/>
    <col min="10" max="10" width="9.77734375" style="212" customWidth="1"/>
    <col min="11" max="11" width="11.109375" style="212" bestFit="1" customWidth="1"/>
    <col min="12" max="16384" width="8.88671875" style="212"/>
  </cols>
  <sheetData>
    <row r="1" spans="1:13">
      <c r="A1" s="210" t="s">
        <v>106</v>
      </c>
      <c r="B1" s="211"/>
      <c r="D1" s="211" t="s">
        <v>93</v>
      </c>
      <c r="E1" s="212">
        <v>2001</v>
      </c>
    </row>
    <row r="2" spans="1:13">
      <c r="A2" s="212" t="s">
        <v>91</v>
      </c>
      <c r="D2" s="212" t="s">
        <v>94</v>
      </c>
      <c r="E2" s="212">
        <v>2006</v>
      </c>
    </row>
    <row r="3" spans="1:13">
      <c r="A3" s="211" t="s">
        <v>92</v>
      </c>
    </row>
    <row r="4" spans="1:13">
      <c r="A4" s="212" t="s">
        <v>95</v>
      </c>
    </row>
    <row r="5" spans="1:13">
      <c r="A5" s="211" t="s">
        <v>96</v>
      </c>
    </row>
    <row r="6" spans="1:13">
      <c r="A6" s="212" t="s">
        <v>97</v>
      </c>
    </row>
    <row r="7" spans="1:13">
      <c r="B7" s="212">
        <v>2007</v>
      </c>
      <c r="C7" s="212">
        <v>2001</v>
      </c>
    </row>
    <row r="8" spans="1:13">
      <c r="A8" s="213" t="s">
        <v>98</v>
      </c>
      <c r="B8" s="212">
        <v>11315</v>
      </c>
    </row>
    <row r="9" spans="1:13">
      <c r="A9" s="213" t="s">
        <v>99</v>
      </c>
      <c r="B9" s="212">
        <v>12027</v>
      </c>
    </row>
    <row r="10" spans="1:13">
      <c r="A10" s="213" t="s">
        <v>100</v>
      </c>
      <c r="B10" s="212">
        <v>10424</v>
      </c>
    </row>
    <row r="11" spans="1:13">
      <c r="A11" s="213" t="s">
        <v>101</v>
      </c>
      <c r="B11" s="213">
        <v>10801</v>
      </c>
    </row>
    <row r="12" spans="1:13">
      <c r="A12" s="213" t="s">
        <v>102</v>
      </c>
      <c r="B12" s="212">
        <f>B9+B11</f>
        <v>22828</v>
      </c>
    </row>
    <row r="13" spans="1:13">
      <c r="A13" s="213" t="s">
        <v>103</v>
      </c>
      <c r="B13" s="212">
        <f>B10+B8</f>
        <v>21739</v>
      </c>
    </row>
    <row r="14" spans="1:13">
      <c r="A14" s="214" t="s">
        <v>104</v>
      </c>
      <c r="B14" s="212">
        <f>SUM(B12:B13)</f>
        <v>44567</v>
      </c>
      <c r="C14" s="215">
        <v>27387</v>
      </c>
    </row>
    <row r="15" spans="1:13">
      <c r="A15" s="212" t="s">
        <v>105</v>
      </c>
      <c r="C15" s="215">
        <f>B14-C14</f>
        <v>17180</v>
      </c>
      <c r="K15" s="211"/>
      <c r="L15" s="211"/>
      <c r="M15" s="211"/>
    </row>
    <row r="16" spans="1:13">
      <c r="J16" s="106"/>
      <c r="K16" s="216"/>
      <c r="M16" s="217"/>
    </row>
    <row r="17" spans="1:12" s="38" customFormat="1" ht="13.95" customHeight="1">
      <c r="A17" s="176" t="s">
        <v>110</v>
      </c>
    </row>
    <row r="18" spans="1:12" s="38" customFormat="1" ht="13.95" customHeight="1">
      <c r="A18" s="176" t="s">
        <v>111</v>
      </c>
    </row>
    <row r="19" spans="1:12" s="96" customFormat="1" ht="13.05" customHeight="1">
      <c r="A19" s="180" t="s">
        <v>112</v>
      </c>
      <c r="B19" s="180" t="s">
        <v>113</v>
      </c>
      <c r="C19" s="180" t="s">
        <v>114</v>
      </c>
      <c r="D19" s="180" t="s">
        <v>115</v>
      </c>
      <c r="E19" s="180" t="s">
        <v>116</v>
      </c>
      <c r="F19" s="180" t="s">
        <v>117</v>
      </c>
      <c r="G19" s="187"/>
      <c r="H19" s="187"/>
      <c r="I19" s="96" t="s">
        <v>93</v>
      </c>
      <c r="K19" s="96" t="s">
        <v>139</v>
      </c>
    </row>
    <row r="20" spans="1:12" s="96" customFormat="1" ht="27" customHeight="1">
      <c r="A20" s="181" t="s">
        <v>118</v>
      </c>
      <c r="B20" s="182">
        <v>4501</v>
      </c>
      <c r="C20" s="182">
        <v>3944</v>
      </c>
      <c r="D20" s="182">
        <v>3341</v>
      </c>
      <c r="E20" s="182">
        <v>3881</v>
      </c>
      <c r="F20" s="183" t="s">
        <v>119</v>
      </c>
      <c r="G20" s="183" t="s">
        <v>120</v>
      </c>
      <c r="H20" s="183" t="s">
        <v>121</v>
      </c>
      <c r="I20" s="96" t="s">
        <v>103</v>
      </c>
      <c r="J20" s="96" t="s">
        <v>102</v>
      </c>
      <c r="K20" s="96" t="s">
        <v>103</v>
      </c>
      <c r="L20" s="96" t="s">
        <v>102</v>
      </c>
    </row>
    <row r="21" spans="1:12" s="96" customFormat="1" ht="13.05" customHeight="1">
      <c r="A21" s="183" t="s">
        <v>122</v>
      </c>
      <c r="B21" s="182">
        <v>3747</v>
      </c>
      <c r="C21" s="182">
        <v>4997</v>
      </c>
      <c r="D21" s="182">
        <v>4064</v>
      </c>
      <c r="E21" s="182">
        <v>3809</v>
      </c>
      <c r="F21" s="184">
        <v>0</v>
      </c>
      <c r="G21" s="184">
        <v>0</v>
      </c>
      <c r="H21" s="184">
        <v>0</v>
      </c>
      <c r="I21" s="190">
        <f>B20+D20</f>
        <v>7842</v>
      </c>
      <c r="J21" s="190">
        <f>C20+E20</f>
        <v>7825</v>
      </c>
    </row>
    <row r="22" spans="1:12" s="96" customFormat="1" ht="13.05" customHeight="1">
      <c r="A22" s="183" t="s">
        <v>123</v>
      </c>
      <c r="B22" s="182">
        <v>4364</v>
      </c>
      <c r="C22" s="182">
        <v>5001</v>
      </c>
      <c r="D22" s="182">
        <v>5590</v>
      </c>
      <c r="E22" s="182">
        <v>5412</v>
      </c>
      <c r="F22" s="184">
        <v>0</v>
      </c>
      <c r="G22" s="184">
        <v>0</v>
      </c>
      <c r="H22" s="184">
        <v>0</v>
      </c>
      <c r="K22" s="203">
        <f>B21+D21+F21+H21-I$21</f>
        <v>-31</v>
      </c>
      <c r="L22" s="190">
        <f>C21+E21+G21-J$21</f>
        <v>981</v>
      </c>
    </row>
    <row r="23" spans="1:12" s="96" customFormat="1" ht="13.05" customHeight="1">
      <c r="A23" s="183" t="s">
        <v>124</v>
      </c>
      <c r="B23" s="182">
        <v>4847</v>
      </c>
      <c r="C23" s="182">
        <v>6094</v>
      </c>
      <c r="D23" s="182">
        <v>5672</v>
      </c>
      <c r="E23" s="182">
        <v>5165</v>
      </c>
      <c r="F23" s="184">
        <v>54</v>
      </c>
      <c r="G23" s="184">
        <v>119</v>
      </c>
      <c r="H23" s="184">
        <v>327</v>
      </c>
      <c r="K23" s="190">
        <f t="shared" ref="K23:K25" si="0">B22+D22+F22+H22-I$21</f>
        <v>2112</v>
      </c>
      <c r="L23" s="190">
        <f t="shared" ref="L23:L25" si="1">C22+E22+G22-J$21</f>
        <v>2588</v>
      </c>
    </row>
    <row r="24" spans="1:12" s="96" customFormat="1" ht="13.05" customHeight="1">
      <c r="A24" s="183" t="s">
        <v>125</v>
      </c>
      <c r="B24" s="182">
        <v>4208</v>
      </c>
      <c r="C24" s="182">
        <v>4497</v>
      </c>
      <c r="D24" s="182">
        <v>3710</v>
      </c>
      <c r="E24" s="182">
        <v>3107</v>
      </c>
      <c r="F24" s="184">
        <v>59</v>
      </c>
      <c r="G24" s="184">
        <v>149</v>
      </c>
      <c r="H24" s="184">
        <v>284</v>
      </c>
      <c r="K24" s="190">
        <f>B23+D23+F23+H23-I$21</f>
        <v>3058</v>
      </c>
      <c r="L24" s="190">
        <f t="shared" si="1"/>
        <v>3553</v>
      </c>
    </row>
    <row r="25" spans="1:12" s="96" customFormat="1" ht="13.05" customHeight="1">
      <c r="A25" s="183" t="s">
        <v>126</v>
      </c>
      <c r="B25" s="182">
        <v>3359</v>
      </c>
      <c r="C25" s="182">
        <v>4794</v>
      </c>
      <c r="D25" s="182">
        <v>3070</v>
      </c>
      <c r="E25" s="182">
        <v>2396</v>
      </c>
      <c r="F25" s="184">
        <v>138</v>
      </c>
      <c r="G25" s="184">
        <v>303</v>
      </c>
      <c r="H25" s="184">
        <v>446</v>
      </c>
      <c r="K25" s="190">
        <f t="shared" si="0"/>
        <v>419</v>
      </c>
      <c r="L25" s="190">
        <f t="shared" si="1"/>
        <v>-72</v>
      </c>
    </row>
    <row r="26" spans="1:12" s="96" customFormat="1" ht="13.05" customHeight="1">
      <c r="A26" s="232" t="s">
        <v>148</v>
      </c>
      <c r="B26" s="233">
        <v>3403</v>
      </c>
      <c r="C26" s="233">
        <v>3760</v>
      </c>
      <c r="D26" s="233">
        <v>3108</v>
      </c>
      <c r="E26" s="233">
        <v>1897</v>
      </c>
      <c r="F26" s="234">
        <v>100</v>
      </c>
      <c r="G26" s="234">
        <v>166</v>
      </c>
      <c r="H26" s="234">
        <v>344</v>
      </c>
      <c r="J26" s="190"/>
      <c r="K26" s="190">
        <f t="shared" ref="K26" si="2">B25+D25+F25+H25-I$21</f>
        <v>-829</v>
      </c>
      <c r="L26" s="190">
        <f t="shared" ref="L26" si="3">C25+E25+G25-J$21</f>
        <v>-332</v>
      </c>
    </row>
    <row r="27" spans="1:12" s="96" customFormat="1" ht="13.05" customHeight="1">
      <c r="A27" s="185"/>
      <c r="B27" s="231"/>
      <c r="C27" s="231"/>
      <c r="D27" s="231"/>
      <c r="E27" s="231"/>
      <c r="F27" s="230"/>
      <c r="G27" s="230"/>
      <c r="H27" s="230"/>
      <c r="K27" s="190">
        <f t="shared" ref="K27" si="4">B26+D26+F26+H26-I$21</f>
        <v>-887</v>
      </c>
      <c r="L27" s="190">
        <f t="shared" ref="L27" si="5">C26+E26+G26-J$21</f>
        <v>-2002</v>
      </c>
    </row>
    <row r="28" spans="1:12" s="96" customFormat="1" ht="13.95" customHeight="1">
      <c r="A28" s="185" t="s">
        <v>127</v>
      </c>
      <c r="K28" s="190"/>
      <c r="L28" s="190"/>
    </row>
    <row r="29" spans="1:12" s="96" customFormat="1" ht="13.95" customHeight="1">
      <c r="A29" s="185" t="s">
        <v>128</v>
      </c>
    </row>
    <row r="30" spans="1:12" s="96" customFormat="1" ht="13.05" customHeight="1">
      <c r="A30" s="186" t="s">
        <v>112</v>
      </c>
      <c r="B30" s="180" t="s">
        <v>113</v>
      </c>
      <c r="C30" s="180" t="s">
        <v>114</v>
      </c>
      <c r="D30" s="180" t="s">
        <v>115</v>
      </c>
      <c r="E30" s="180" t="s">
        <v>116</v>
      </c>
      <c r="F30" s="180" t="s">
        <v>117</v>
      </c>
      <c r="G30" s="187"/>
      <c r="H30" s="187"/>
      <c r="I30" s="96" t="s">
        <v>93</v>
      </c>
      <c r="K30" s="96" t="s">
        <v>139</v>
      </c>
    </row>
    <row r="31" spans="1:12" s="96" customFormat="1" ht="25.95" customHeight="1">
      <c r="A31" s="188" t="s">
        <v>118</v>
      </c>
      <c r="B31" s="184">
        <v>0</v>
      </c>
      <c r="C31" s="184">
        <v>0</v>
      </c>
      <c r="D31" s="184">
        <v>0</v>
      </c>
      <c r="E31" s="184">
        <v>0</v>
      </c>
      <c r="F31" s="183" t="s">
        <v>119</v>
      </c>
      <c r="G31" s="183" t="s">
        <v>129</v>
      </c>
      <c r="H31" s="183" t="s">
        <v>130</v>
      </c>
      <c r="I31" s="96" t="s">
        <v>103</v>
      </c>
      <c r="J31" s="96" t="s">
        <v>102</v>
      </c>
      <c r="K31" s="96" t="s">
        <v>103</v>
      </c>
      <c r="L31" s="96" t="s">
        <v>102</v>
      </c>
    </row>
    <row r="32" spans="1:12" s="96" customFormat="1" ht="12" customHeight="1">
      <c r="A32" s="189" t="s">
        <v>122</v>
      </c>
      <c r="B32" s="184">
        <v>0</v>
      </c>
      <c r="C32" s="184">
        <v>0</v>
      </c>
      <c r="D32" s="184">
        <v>0</v>
      </c>
      <c r="E32" s="184">
        <v>0</v>
      </c>
      <c r="F32" s="184">
        <v>0</v>
      </c>
      <c r="G32" s="184">
        <v>0</v>
      </c>
      <c r="H32" s="184">
        <v>0</v>
      </c>
      <c r="I32" s="190">
        <f>B31+D31</f>
        <v>0</v>
      </c>
      <c r="J32" s="190">
        <f>C31+E31</f>
        <v>0</v>
      </c>
    </row>
    <row r="33" spans="1:12" s="96" customFormat="1" ht="13.05" customHeight="1">
      <c r="A33" s="189" t="s">
        <v>131</v>
      </c>
      <c r="B33" s="184">
        <v>26</v>
      </c>
      <c r="C33" s="184">
        <v>31</v>
      </c>
      <c r="D33" s="184">
        <v>60</v>
      </c>
      <c r="E33" s="184">
        <v>282</v>
      </c>
      <c r="F33" s="184">
        <v>0</v>
      </c>
      <c r="G33" s="184">
        <v>0</v>
      </c>
      <c r="H33" s="184">
        <v>0</v>
      </c>
      <c r="K33" s="190">
        <f>B32+D32+F32+H32-I$32</f>
        <v>0</v>
      </c>
      <c r="L33" s="190">
        <f>C32+E32+G32-J$32</f>
        <v>0</v>
      </c>
    </row>
    <row r="34" spans="1:12" s="96" customFormat="1" ht="13.05" customHeight="1">
      <c r="A34" s="189" t="s">
        <v>132</v>
      </c>
      <c r="B34" s="182">
        <v>1538</v>
      </c>
      <c r="C34" s="182">
        <v>3735</v>
      </c>
      <c r="D34" s="182">
        <v>1503</v>
      </c>
      <c r="E34" s="182">
        <v>1852</v>
      </c>
      <c r="F34" s="184">
        <v>167</v>
      </c>
      <c r="G34" s="184">
        <v>268</v>
      </c>
      <c r="H34" s="184">
        <v>180</v>
      </c>
      <c r="K34" s="190">
        <f t="shared" ref="K34:K35" si="6">B33+D33+F33+H33-I$32</f>
        <v>86</v>
      </c>
      <c r="L34" s="190">
        <f t="shared" ref="L34:L35" si="7">C33+E33+G33-J$32</f>
        <v>313</v>
      </c>
    </row>
    <row r="35" spans="1:12" s="96" customFormat="1" ht="13.05" customHeight="1">
      <c r="A35" s="189" t="s">
        <v>125</v>
      </c>
      <c r="B35" s="182">
        <v>1568</v>
      </c>
      <c r="C35" s="182">
        <v>3177</v>
      </c>
      <c r="D35" s="182">
        <v>1170</v>
      </c>
      <c r="E35" s="184">
        <v>962</v>
      </c>
      <c r="F35" s="184">
        <v>137</v>
      </c>
      <c r="G35" s="184">
        <v>442</v>
      </c>
      <c r="H35" s="184">
        <v>174</v>
      </c>
      <c r="K35" s="190">
        <f t="shared" si="6"/>
        <v>3388</v>
      </c>
      <c r="L35" s="190">
        <f t="shared" si="7"/>
        <v>5855</v>
      </c>
    </row>
    <row r="36" spans="1:12" s="96" customFormat="1" ht="13.05" customHeight="1">
      <c r="A36" s="235" t="s">
        <v>149</v>
      </c>
      <c r="B36" s="236">
        <v>1033</v>
      </c>
      <c r="C36" s="236">
        <v>2173</v>
      </c>
      <c r="D36" s="237">
        <v>18</v>
      </c>
      <c r="E36" s="237">
        <v>141</v>
      </c>
      <c r="F36" s="237">
        <v>9</v>
      </c>
      <c r="G36" s="237">
        <v>58</v>
      </c>
      <c r="H36" s="237">
        <v>32</v>
      </c>
      <c r="I36" s="238"/>
      <c r="K36" s="190">
        <f>B35+D35+F35+H35-I$32</f>
        <v>3049</v>
      </c>
      <c r="L36" s="190">
        <f>C35+E35+G35-J$32</f>
        <v>4581</v>
      </c>
    </row>
    <row r="37" spans="1:12" s="96" customFormat="1" ht="13.05" customHeight="1">
      <c r="A37" s="235" t="s">
        <v>148</v>
      </c>
      <c r="B37" s="237">
        <v>953</v>
      </c>
      <c r="C37" s="236">
        <v>3515</v>
      </c>
      <c r="D37" s="237">
        <v>59</v>
      </c>
      <c r="E37" s="237">
        <v>340</v>
      </c>
      <c r="F37" s="237">
        <v>10</v>
      </c>
      <c r="G37" s="237">
        <v>46</v>
      </c>
      <c r="H37" s="237">
        <v>66</v>
      </c>
      <c r="J37" s="190"/>
      <c r="K37" s="190">
        <f>B36+D36+F36+H36-I$32</f>
        <v>1092</v>
      </c>
      <c r="L37" s="190">
        <f>C36+E36+G36-J$32</f>
        <v>2372</v>
      </c>
    </row>
    <row r="38" spans="1:12" s="96" customFormat="1" ht="13.05" customHeight="1">
      <c r="A38" s="185"/>
      <c r="B38" s="230"/>
      <c r="C38" s="231"/>
      <c r="D38" s="230"/>
      <c r="E38" s="230"/>
      <c r="F38" s="230"/>
      <c r="G38" s="230"/>
      <c r="H38" s="230"/>
      <c r="K38" s="190">
        <f>B37+D37+F37+H37-I$32</f>
        <v>1088</v>
      </c>
      <c r="L38" s="190">
        <f>C37+E37+G37-J$32</f>
        <v>3901</v>
      </c>
    </row>
    <row r="39" spans="1:12" s="38" customFormat="1" ht="13.95" customHeight="1">
      <c r="A39" s="179" t="s">
        <v>133</v>
      </c>
      <c r="K39" s="190"/>
      <c r="L39" s="190"/>
    </row>
    <row r="40" spans="1:12" s="38" customFormat="1" ht="13.95" customHeight="1">
      <c r="A40" s="38" t="s">
        <v>134</v>
      </c>
    </row>
    <row r="41" spans="1:12" s="38" customFormat="1" ht="13.95" customHeight="1">
      <c r="A41" s="38" t="s">
        <v>135</v>
      </c>
    </row>
    <row r="42" spans="1:12" s="38" customFormat="1" ht="13.95" customHeight="1">
      <c r="A42" s="176" t="s">
        <v>136</v>
      </c>
    </row>
    <row r="43" spans="1:12" s="38" customFormat="1" ht="13.95" customHeight="1">
      <c r="A43" s="176" t="s">
        <v>137</v>
      </c>
    </row>
    <row r="44" spans="1:12" s="99" customFormat="1" ht="13.05" customHeight="1">
      <c r="A44" s="191" t="s">
        <v>112</v>
      </c>
      <c r="B44" s="192" t="s">
        <v>113</v>
      </c>
      <c r="C44" s="192" t="s">
        <v>114</v>
      </c>
      <c r="D44" s="192" t="s">
        <v>115</v>
      </c>
      <c r="E44" s="192" t="s">
        <v>116</v>
      </c>
      <c r="F44" s="192" t="s">
        <v>117</v>
      </c>
      <c r="G44" s="193"/>
      <c r="H44" s="193"/>
      <c r="I44" s="96" t="s">
        <v>93</v>
      </c>
      <c r="J44" s="96"/>
      <c r="K44" s="96" t="s">
        <v>139</v>
      </c>
      <c r="L44" s="215">
        <v>17180</v>
      </c>
    </row>
    <row r="45" spans="1:12" s="99" customFormat="1" ht="25.95" customHeight="1">
      <c r="A45" s="194" t="s">
        <v>118</v>
      </c>
      <c r="B45" s="195">
        <v>0</v>
      </c>
      <c r="C45" s="195">
        <v>0</v>
      </c>
      <c r="D45" s="195">
        <v>0</v>
      </c>
      <c r="E45" s="195">
        <v>0</v>
      </c>
      <c r="F45" s="196" t="s">
        <v>119</v>
      </c>
      <c r="G45" s="196" t="s">
        <v>129</v>
      </c>
      <c r="H45" s="196" t="s">
        <v>130</v>
      </c>
      <c r="I45" s="96" t="s">
        <v>103</v>
      </c>
      <c r="J45" s="96" t="s">
        <v>102</v>
      </c>
      <c r="K45" s="96" t="s">
        <v>103</v>
      </c>
      <c r="L45" s="96" t="s">
        <v>102</v>
      </c>
    </row>
    <row r="46" spans="1:12" s="99" customFormat="1" ht="12" customHeight="1">
      <c r="A46" s="197" t="s">
        <v>122</v>
      </c>
      <c r="B46" s="195">
        <v>0</v>
      </c>
      <c r="C46" s="195">
        <v>0</v>
      </c>
      <c r="D46" s="195">
        <v>0</v>
      </c>
      <c r="E46" s="195">
        <v>0</v>
      </c>
      <c r="F46" s="195">
        <v>0</v>
      </c>
      <c r="G46" s="195">
        <v>0</v>
      </c>
      <c r="H46" s="195">
        <v>0</v>
      </c>
      <c r="I46" s="190">
        <f>B45+D45</f>
        <v>0</v>
      </c>
      <c r="J46" s="190">
        <f>C45+E45</f>
        <v>0</v>
      </c>
      <c r="K46" s="96"/>
      <c r="L46" s="96"/>
    </row>
    <row r="47" spans="1:12" s="99" customFormat="1" ht="13.05" customHeight="1">
      <c r="A47" s="197" t="s">
        <v>131</v>
      </c>
      <c r="B47" s="195">
        <v>0</v>
      </c>
      <c r="C47" s="195">
        <v>0</v>
      </c>
      <c r="D47" s="195">
        <v>10</v>
      </c>
      <c r="E47" s="198">
        <v>1272</v>
      </c>
      <c r="F47" s="195">
        <v>0</v>
      </c>
      <c r="G47" s="195">
        <v>0</v>
      </c>
      <c r="H47" s="195">
        <v>0</v>
      </c>
      <c r="K47" s="190">
        <f>B46+D46+F46+H46</f>
        <v>0</v>
      </c>
      <c r="L47" s="190">
        <f>C46+E46+G46</f>
        <v>0</v>
      </c>
    </row>
    <row r="48" spans="1:12" s="99" customFormat="1" ht="13.05" customHeight="1">
      <c r="A48" s="197" t="s">
        <v>138</v>
      </c>
      <c r="B48" s="195">
        <v>0</v>
      </c>
      <c r="C48" s="195">
        <v>0</v>
      </c>
      <c r="D48" s="195">
        <v>443</v>
      </c>
      <c r="E48" s="198">
        <v>1796</v>
      </c>
      <c r="F48" s="195">
        <v>0</v>
      </c>
      <c r="G48" s="195">
        <v>0</v>
      </c>
      <c r="H48" s="195">
        <v>0</v>
      </c>
      <c r="K48" s="190">
        <f>B47+D47+F47+H47</f>
        <v>10</v>
      </c>
      <c r="L48" s="190">
        <f t="shared" ref="L48:L49" si="8">C47+E47+G47</f>
        <v>1272</v>
      </c>
    </row>
    <row r="49" spans="1:34" s="99" customFormat="1" ht="13.05" customHeight="1">
      <c r="A49" s="197" t="s">
        <v>125</v>
      </c>
      <c r="B49" s="195">
        <v>0</v>
      </c>
      <c r="C49" s="195">
        <v>0</v>
      </c>
      <c r="D49" s="198">
        <v>3159</v>
      </c>
      <c r="E49" s="198">
        <v>6511</v>
      </c>
      <c r="F49" s="195">
        <v>0</v>
      </c>
      <c r="G49" s="195">
        <v>0</v>
      </c>
      <c r="H49" s="195">
        <v>0</v>
      </c>
      <c r="K49" s="190">
        <f t="shared" ref="K49" si="9">B48+D48+F48+H48</f>
        <v>443</v>
      </c>
      <c r="L49" s="190">
        <f t="shared" si="8"/>
        <v>1796</v>
      </c>
    </row>
    <row r="50" spans="1:34" s="99" customFormat="1" ht="13.05" customHeight="1">
      <c r="A50" s="239" t="s">
        <v>150</v>
      </c>
      <c r="B50" s="240">
        <v>0</v>
      </c>
      <c r="C50" s="240">
        <v>0</v>
      </c>
      <c r="D50" s="241">
        <v>1003</v>
      </c>
      <c r="E50" s="241">
        <v>2449</v>
      </c>
      <c r="F50" s="240">
        <v>133</v>
      </c>
      <c r="G50" s="240">
        <v>169</v>
      </c>
      <c r="H50" s="240">
        <v>214</v>
      </c>
      <c r="I50" s="242"/>
      <c r="K50" s="190">
        <f t="shared" ref="K50:K51" si="10">B49+D49+F49+H49</f>
        <v>3159</v>
      </c>
      <c r="L50" s="190">
        <f t="shared" ref="L50:L52" si="11">C49+E49+G49</f>
        <v>6511</v>
      </c>
    </row>
    <row r="51" spans="1:34" s="99" customFormat="1" ht="13.2" customHeight="1">
      <c r="A51" s="239" t="s">
        <v>148</v>
      </c>
      <c r="B51" s="240">
        <v>592</v>
      </c>
      <c r="C51" s="241">
        <v>5968</v>
      </c>
      <c r="D51" s="240">
        <v>433</v>
      </c>
      <c r="E51" s="241">
        <v>1452</v>
      </c>
      <c r="F51" s="240">
        <v>70</v>
      </c>
      <c r="G51" s="240">
        <v>84</v>
      </c>
      <c r="H51" s="240">
        <v>156</v>
      </c>
      <c r="I51" s="242"/>
      <c r="K51" s="190">
        <f t="shared" si="10"/>
        <v>1350</v>
      </c>
      <c r="L51" s="190">
        <f t="shared" si="11"/>
        <v>2618</v>
      </c>
    </row>
    <row r="52" spans="1:34" s="99" customFormat="1" ht="13.2" customHeight="1">
      <c r="A52" s="207"/>
      <c r="B52" s="208"/>
      <c r="C52" s="208"/>
      <c r="D52" s="209"/>
      <c r="E52" s="209"/>
      <c r="F52" s="208"/>
      <c r="G52" s="208"/>
      <c r="H52" s="208"/>
      <c r="I52" s="96"/>
      <c r="K52" s="190">
        <f>B51+D51+F51+H51</f>
        <v>1251</v>
      </c>
      <c r="L52" s="190">
        <f t="shared" si="11"/>
        <v>7504</v>
      </c>
    </row>
    <row r="53" spans="1:34" s="99" customFormat="1" ht="13.2" customHeight="1">
      <c r="A53" s="101"/>
      <c r="B53" s="98">
        <v>12821</v>
      </c>
      <c r="C53" s="97">
        <v>17051</v>
      </c>
      <c r="D53" s="97">
        <v>12117</v>
      </c>
      <c r="E53" s="97">
        <v>16135</v>
      </c>
      <c r="F53" s="98"/>
      <c r="G53" s="97"/>
      <c r="K53" s="190">
        <f t="shared" ref="K53" si="12">B52+D52+F52+H52</f>
        <v>0</v>
      </c>
      <c r="L53" s="190">
        <f t="shared" ref="L53" si="13">C52+E52+G52</f>
        <v>0</v>
      </c>
    </row>
    <row r="54" spans="1:34" s="99" customFormat="1" ht="13.2" customHeight="1">
      <c r="A54" s="101"/>
      <c r="B54" s="98"/>
      <c r="C54" s="97"/>
      <c r="D54" s="97"/>
      <c r="E54" s="97"/>
      <c r="F54" s="98"/>
      <c r="G54" s="97"/>
      <c r="H54" s="98">
        <v>2003</v>
      </c>
      <c r="I54" s="200">
        <f>K47+K33+K22</f>
        <v>-31</v>
      </c>
      <c r="J54" s="199">
        <f>L47+L33+L22</f>
        <v>981</v>
      </c>
    </row>
    <row r="55" spans="1:34" s="99" customFormat="1" ht="13.2" customHeight="1">
      <c r="A55" s="101"/>
      <c r="B55" s="98"/>
      <c r="C55" s="97"/>
      <c r="D55" s="97"/>
      <c r="E55" s="97"/>
      <c r="F55" s="98"/>
      <c r="G55" s="97"/>
      <c r="H55" s="98">
        <v>2004</v>
      </c>
      <c r="I55" s="199">
        <f>K48+K34+K23</f>
        <v>2208</v>
      </c>
      <c r="J55" s="199">
        <f t="shared" ref="J55" si="14">L48+L34+L23</f>
        <v>4173</v>
      </c>
    </row>
    <row r="56" spans="1:34" s="99" customFormat="1" ht="13.2" customHeight="1">
      <c r="A56" s="101"/>
      <c r="B56" s="98"/>
      <c r="C56" s="97"/>
      <c r="D56" s="97"/>
      <c r="E56" s="97"/>
      <c r="F56" s="98"/>
      <c r="G56" s="97"/>
      <c r="H56" s="98">
        <v>2005</v>
      </c>
      <c r="I56" s="199">
        <f>K49+K35+K24</f>
        <v>6889</v>
      </c>
      <c r="J56" s="199">
        <f t="shared" ref="J56:J59" si="15">L49+L35+L24</f>
        <v>11204</v>
      </c>
    </row>
    <row r="57" spans="1:34" s="99" customFormat="1" ht="18.600000000000001" customHeight="1">
      <c r="A57" s="101"/>
      <c r="B57" s="98"/>
      <c r="C57" s="97"/>
      <c r="D57" s="97"/>
      <c r="E57" s="97"/>
      <c r="H57" s="98">
        <v>2006</v>
      </c>
      <c r="I57" s="199">
        <f t="shared" ref="I57:I59" si="16">K50+K36+K25</f>
        <v>6627</v>
      </c>
      <c r="J57" s="199">
        <f t="shared" si="15"/>
        <v>11020</v>
      </c>
    </row>
    <row r="58" spans="1:34" s="99" customFormat="1" ht="18.600000000000001" customHeight="1">
      <c r="A58" s="101"/>
      <c r="C58" s="97"/>
      <c r="D58" s="97"/>
      <c r="E58" s="97"/>
      <c r="H58" s="98">
        <v>2007</v>
      </c>
      <c r="I58" s="199">
        <f t="shared" si="16"/>
        <v>1613</v>
      </c>
      <c r="J58" s="199">
        <f t="shared" si="15"/>
        <v>4658</v>
      </c>
    </row>
    <row r="59" spans="1:34">
      <c r="A59" s="201" t="s">
        <v>140</v>
      </c>
      <c r="B59" s="100"/>
      <c r="C59" s="97"/>
      <c r="D59" s="97"/>
      <c r="E59" s="97"/>
      <c r="F59" s="98"/>
      <c r="G59" s="97"/>
      <c r="H59" s="97">
        <v>2008</v>
      </c>
      <c r="I59" s="199">
        <f t="shared" si="16"/>
        <v>1452</v>
      </c>
      <c r="J59" s="199">
        <f t="shared" si="15"/>
        <v>9403</v>
      </c>
    </row>
    <row r="60" spans="1:34" s="219" customFormat="1" ht="17.399999999999999" customHeight="1">
      <c r="A60" s="202" t="s">
        <v>141</v>
      </c>
      <c r="B60" s="101"/>
      <c r="C60" s="97"/>
      <c r="D60" s="97"/>
      <c r="E60" s="97"/>
      <c r="F60" s="99"/>
      <c r="G60" s="99"/>
      <c r="H60" s="99"/>
      <c r="I60" s="199"/>
      <c r="J60" s="199"/>
      <c r="N60" s="220"/>
      <c r="AF60" s="218"/>
      <c r="AG60" s="218"/>
      <c r="AH60" s="218"/>
    </row>
    <row r="61" spans="1:34">
      <c r="A61" s="98">
        <v>27387</v>
      </c>
      <c r="B61" s="97"/>
      <c r="C61" s="96" t="s">
        <v>93</v>
      </c>
      <c r="D61" s="96"/>
      <c r="E61" s="96" t="s">
        <v>139</v>
      </c>
      <c r="F61" s="96"/>
      <c r="J61" s="199"/>
    </row>
    <row r="62" spans="1:34">
      <c r="A62" s="98">
        <f>SUM(B53:E53)</f>
        <v>58124</v>
      </c>
      <c r="B62" s="200">
        <v>58629</v>
      </c>
      <c r="C62" s="96" t="s">
        <v>103</v>
      </c>
      <c r="D62" s="96" t="s">
        <v>102</v>
      </c>
      <c r="E62" s="96" t="s">
        <v>103</v>
      </c>
      <c r="F62" s="96" t="s">
        <v>102</v>
      </c>
      <c r="G62" s="219"/>
      <c r="H62" s="218"/>
      <c r="I62" s="218"/>
      <c r="J62" s="218"/>
    </row>
    <row r="63" spans="1:34">
      <c r="A63" s="102"/>
      <c r="B63" s="38"/>
      <c r="C63" s="190">
        <f>A61/2</f>
        <v>13693.5</v>
      </c>
      <c r="D63" s="190">
        <f>C63</f>
        <v>13693.5</v>
      </c>
      <c r="E63" s="190">
        <v>11244.5</v>
      </c>
      <c r="F63" s="190">
        <v>19492.5</v>
      </c>
    </row>
    <row r="64" spans="1:34">
      <c r="A64" s="102"/>
      <c r="B64" s="38"/>
      <c r="C64" s="38"/>
    </row>
    <row r="65" spans="1:7">
      <c r="A65" s="204" t="s">
        <v>142</v>
      </c>
      <c r="B65" s="38"/>
      <c r="C65" s="38"/>
    </row>
    <row r="66" spans="1:7">
      <c r="A66" s="205" t="s">
        <v>143</v>
      </c>
      <c r="B66" s="38"/>
      <c r="C66" s="38"/>
    </row>
    <row r="67" spans="1:7">
      <c r="A67" s="204" t="s">
        <v>144</v>
      </c>
      <c r="B67" s="38"/>
      <c r="C67" s="38"/>
    </row>
    <row r="68" spans="1:7">
      <c r="A68" s="204" t="s">
        <v>145</v>
      </c>
      <c r="B68" s="107"/>
      <c r="C68" s="102"/>
      <c r="F68" s="221"/>
      <c r="G68" s="222"/>
    </row>
    <row r="69" spans="1:7">
      <c r="A69" s="102"/>
      <c r="B69" s="107">
        <v>582369</v>
      </c>
      <c r="C69" s="206">
        <v>5826</v>
      </c>
      <c r="D69" s="217">
        <f>B69/C69</f>
        <v>99.960350154479912</v>
      </c>
      <c r="F69" s="221"/>
      <c r="G69" s="222"/>
    </row>
    <row r="70" spans="1:7">
      <c r="A70" s="103"/>
      <c r="B70" s="108"/>
      <c r="C70" s="103"/>
      <c r="F70" s="221"/>
      <c r="G70" s="222"/>
    </row>
    <row r="71" spans="1:7">
      <c r="A71" s="102"/>
      <c r="B71" s="107"/>
      <c r="C71" s="102"/>
      <c r="F71" s="221"/>
      <c r="G71" s="221"/>
    </row>
    <row r="72" spans="1:7">
      <c r="A72" s="102"/>
      <c r="B72" s="107"/>
      <c r="C72" s="102"/>
      <c r="F72" s="221"/>
      <c r="G72" s="221"/>
    </row>
    <row r="73" spans="1:7">
      <c r="A73" s="102"/>
      <c r="B73" s="107"/>
      <c r="C73" s="102"/>
      <c r="F73" s="223"/>
      <c r="G73" s="224"/>
    </row>
    <row r="74" spans="1:7">
      <c r="A74" s="102"/>
      <c r="B74" s="107"/>
      <c r="C74" s="102"/>
    </row>
    <row r="75" spans="1:7">
      <c r="A75" s="103"/>
      <c r="B75" s="108"/>
      <c r="C75" s="103"/>
    </row>
    <row r="76" spans="1:7">
      <c r="A76" s="103"/>
      <c r="B76" s="105"/>
      <c r="C76" s="38"/>
    </row>
    <row r="77" spans="1:7">
      <c r="A77" s="104"/>
      <c r="B77" s="38"/>
      <c r="C77" s="38"/>
    </row>
    <row r="78" spans="1:7">
      <c r="A78" s="103"/>
      <c r="B78" s="38"/>
      <c r="C78" s="38"/>
    </row>
    <row r="79" spans="1:7">
      <c r="A79" s="102"/>
      <c r="B79" s="107"/>
      <c r="C79" s="102"/>
      <c r="F79" s="221"/>
      <c r="G79" s="222"/>
    </row>
    <row r="80" spans="1:7">
      <c r="A80" s="102"/>
      <c r="B80" s="107"/>
      <c r="C80" s="102"/>
      <c r="F80" s="221"/>
      <c r="G80" s="222"/>
    </row>
    <row r="81" spans="1:7">
      <c r="A81" s="103"/>
      <c r="B81" s="108"/>
      <c r="C81" s="103"/>
      <c r="F81" s="221"/>
      <c r="G81" s="222"/>
    </row>
    <row r="82" spans="1:7">
      <c r="A82" s="102"/>
      <c r="B82" s="107"/>
      <c r="C82" s="102"/>
      <c r="F82" s="221"/>
      <c r="G82" s="221"/>
    </row>
    <row r="83" spans="1:7">
      <c r="A83" s="102"/>
      <c r="B83" s="107"/>
      <c r="C83" s="102"/>
      <c r="F83" s="221"/>
      <c r="G83" s="221"/>
    </row>
    <row r="84" spans="1:7">
      <c r="A84" s="102"/>
      <c r="B84" s="107"/>
      <c r="C84" s="102"/>
      <c r="F84" s="223"/>
      <c r="G84" s="224"/>
    </row>
    <row r="85" spans="1:7">
      <c r="A85" s="102"/>
      <c r="B85" s="107"/>
      <c r="C85" s="102"/>
    </row>
    <row r="86" spans="1:7">
      <c r="A86" s="103"/>
      <c r="B86" s="108"/>
      <c r="C86" s="103"/>
    </row>
    <row r="87" spans="1:7">
      <c r="A87" s="103"/>
      <c r="B87" s="105"/>
      <c r="C87" s="38"/>
    </row>
    <row r="88" spans="1:7">
      <c r="A88" s="95"/>
      <c r="B88" s="38"/>
      <c r="C88" s="38"/>
    </row>
    <row r="89" spans="1:7">
      <c r="A89" s="103"/>
      <c r="B89" s="38"/>
      <c r="C89" s="38"/>
    </row>
    <row r="90" spans="1:7">
      <c r="A90" s="102"/>
      <c r="B90" s="107"/>
      <c r="C90" s="102"/>
      <c r="F90" s="221"/>
      <c r="G90" s="222"/>
    </row>
    <row r="91" spans="1:7">
      <c r="A91" s="102"/>
      <c r="B91" s="107"/>
      <c r="C91" s="102"/>
      <c r="F91" s="221"/>
      <c r="G91" s="222"/>
    </row>
    <row r="92" spans="1:7">
      <c r="A92" s="103"/>
      <c r="B92" s="108"/>
      <c r="C92" s="103"/>
      <c r="F92" s="221"/>
      <c r="G92" s="222"/>
    </row>
    <row r="93" spans="1:7">
      <c r="A93" s="102"/>
      <c r="B93" s="107"/>
      <c r="C93" s="102"/>
      <c r="F93" s="221"/>
      <c r="G93" s="221"/>
    </row>
    <row r="94" spans="1:7">
      <c r="A94" s="102"/>
      <c r="B94" s="107"/>
      <c r="C94" s="102"/>
      <c r="F94" s="221"/>
      <c r="G94" s="221"/>
    </row>
    <row r="95" spans="1:7">
      <c r="A95" s="102"/>
      <c r="B95" s="107"/>
      <c r="C95" s="102"/>
      <c r="F95" s="223"/>
      <c r="G95" s="224"/>
    </row>
    <row r="96" spans="1:7">
      <c r="A96" s="102"/>
      <c r="B96" s="107"/>
      <c r="C96" s="102"/>
    </row>
    <row r="97" spans="1:3">
      <c r="A97" s="103"/>
      <c r="B97" s="108"/>
      <c r="C97" s="103"/>
    </row>
    <row r="98" spans="1:3">
      <c r="B98" s="105"/>
    </row>
    <row r="101" spans="1:3">
      <c r="A101" s="211"/>
    </row>
    <row r="102" spans="1:3">
      <c r="A102" s="211"/>
      <c r="B102" s="211"/>
    </row>
    <row r="103" spans="1:3">
      <c r="A103" s="109"/>
    </row>
    <row r="104" spans="1:3">
      <c r="A104" s="110"/>
    </row>
    <row r="105" spans="1:3">
      <c r="A105" s="110"/>
    </row>
    <row r="106" spans="1:3">
      <c r="A106" s="110"/>
    </row>
    <row r="107" spans="1:3">
      <c r="A107" s="110"/>
    </row>
    <row r="109" spans="1:3">
      <c r="A109" s="111"/>
    </row>
    <row r="110" spans="1:3">
      <c r="A110" s="112"/>
    </row>
    <row r="111" spans="1:3">
      <c r="A111" s="112"/>
    </row>
    <row r="112" spans="1:3">
      <c r="A112" s="113"/>
    </row>
    <row r="113" spans="1:7">
      <c r="A113" s="110"/>
    </row>
    <row r="114" spans="1:7">
      <c r="A114" s="110"/>
    </row>
    <row r="116" spans="1:7">
      <c r="A116" s="114"/>
    </row>
    <row r="117" spans="1:7">
      <c r="A117" s="114"/>
    </row>
    <row r="118" spans="1:7">
      <c r="A118" s="211"/>
    </row>
    <row r="119" spans="1:7">
      <c r="A119" s="114"/>
    </row>
    <row r="120" spans="1:7">
      <c r="A120" s="114"/>
    </row>
    <row r="121" spans="1:7">
      <c r="A121" s="114"/>
    </row>
    <row r="122" spans="1:7">
      <c r="A122" s="114"/>
    </row>
    <row r="124" spans="1:7">
      <c r="A124" s="95"/>
      <c r="B124" s="38"/>
      <c r="C124" s="38"/>
    </row>
    <row r="125" spans="1:7">
      <c r="A125" s="103"/>
      <c r="B125" s="38"/>
      <c r="C125" s="38"/>
    </row>
    <row r="126" spans="1:7">
      <c r="A126" s="102"/>
      <c r="B126" s="107"/>
      <c r="C126" s="102"/>
      <c r="F126" s="221"/>
      <c r="G126" s="222"/>
    </row>
    <row r="127" spans="1:7">
      <c r="A127" s="102"/>
      <c r="B127" s="107"/>
      <c r="C127" s="102"/>
      <c r="F127" s="221"/>
      <c r="G127" s="222"/>
    </row>
    <row r="128" spans="1:7">
      <c r="A128" s="103"/>
      <c r="B128" s="108"/>
      <c r="C128" s="103"/>
      <c r="F128" s="221"/>
      <c r="G128" s="222"/>
    </row>
    <row r="129" spans="1:7">
      <c r="A129" s="102"/>
      <c r="B129" s="107"/>
      <c r="C129" s="102"/>
      <c r="F129" s="221"/>
      <c r="G129" s="221"/>
    </row>
    <row r="130" spans="1:7">
      <c r="A130" s="102"/>
      <c r="B130" s="107"/>
      <c r="C130" s="102"/>
      <c r="F130" s="221"/>
      <c r="G130" s="221"/>
    </row>
    <row r="131" spans="1:7">
      <c r="A131" s="102"/>
      <c r="B131" s="107"/>
      <c r="C131" s="102"/>
      <c r="F131" s="223"/>
      <c r="G131" s="224"/>
    </row>
    <row r="132" spans="1:7">
      <c r="A132" s="102"/>
      <c r="B132" s="107"/>
      <c r="C132" s="102"/>
    </row>
    <row r="133" spans="1:7">
      <c r="A133" s="103"/>
      <c r="B133" s="108"/>
      <c r="C133" s="103"/>
    </row>
    <row r="134" spans="1:7">
      <c r="B134" s="105"/>
    </row>
    <row r="136" spans="1:7">
      <c r="F136" s="221"/>
      <c r="G136" s="222"/>
    </row>
    <row r="137" spans="1:7">
      <c r="F137" s="221"/>
      <c r="G137" s="222"/>
    </row>
    <row r="138" spans="1:7" ht="14.4">
      <c r="A138" s="115"/>
      <c r="B138" s="225"/>
      <c r="C138" s="225"/>
      <c r="D138" s="225"/>
      <c r="E138" s="225"/>
      <c r="F138" s="221"/>
      <c r="G138" s="221"/>
    </row>
    <row r="139" spans="1:7">
      <c r="F139" s="221"/>
      <c r="G139" s="221"/>
    </row>
    <row r="140" spans="1:7" ht="14.4">
      <c r="A140" s="116"/>
      <c r="B140" s="225"/>
      <c r="C140" s="225"/>
      <c r="D140" s="225"/>
      <c r="E140" s="225"/>
      <c r="F140" s="223"/>
      <c r="G140" s="224"/>
    </row>
    <row r="141" spans="1:7" ht="14.4">
      <c r="A141" s="116"/>
      <c r="B141" s="225"/>
      <c r="C141" s="225"/>
      <c r="D141" s="225"/>
      <c r="E141" s="116"/>
    </row>
    <row r="142" spans="1:7" ht="13.8">
      <c r="A142" s="116"/>
      <c r="B142" s="116"/>
      <c r="C142" s="116"/>
      <c r="D142" s="116"/>
      <c r="E142" s="116"/>
    </row>
    <row r="143" spans="1:7" ht="14.4">
      <c r="A143" s="225"/>
      <c r="B143" s="225"/>
      <c r="C143" s="225"/>
      <c r="D143" s="225"/>
      <c r="E143" s="116"/>
    </row>
    <row r="144" spans="1:7" ht="14.4">
      <c r="A144" s="117"/>
      <c r="B144" s="118"/>
      <c r="C144" s="118"/>
      <c r="D144" s="118"/>
      <c r="E144" s="225"/>
    </row>
    <row r="145" spans="1:5">
      <c r="A145" s="117"/>
      <c r="B145" s="118"/>
      <c r="C145" s="118"/>
      <c r="D145" s="118"/>
      <c r="E145" s="226"/>
    </row>
    <row r="146" spans="1:5">
      <c r="A146" s="117"/>
      <c r="B146" s="118"/>
      <c r="C146" s="118"/>
      <c r="D146" s="118"/>
      <c r="E146" s="226"/>
    </row>
    <row r="147" spans="1:5" ht="14.4">
      <c r="A147" s="225"/>
      <c r="B147" s="225"/>
      <c r="C147" s="116"/>
      <c r="D147" s="225"/>
      <c r="E147" s="227"/>
    </row>
    <row r="148" spans="1:5" ht="14.4">
      <c r="A148" s="225"/>
      <c r="B148" s="225"/>
      <c r="C148" s="225"/>
      <c r="D148" s="225"/>
      <c r="E148" s="116"/>
    </row>
    <row r="149" spans="1:5" ht="14.4">
      <c r="A149" s="116"/>
      <c r="B149" s="225"/>
      <c r="C149" s="225"/>
      <c r="D149" s="116"/>
      <c r="E149" s="116"/>
    </row>
    <row r="150" spans="1:5" ht="14.4">
      <c r="A150" s="116"/>
      <c r="B150" s="225"/>
      <c r="C150" s="225"/>
      <c r="D150" s="116"/>
      <c r="E150" s="116"/>
    </row>
    <row r="151" spans="1:5" ht="14.4">
      <c r="A151" s="225"/>
      <c r="B151" s="225"/>
      <c r="C151" s="225"/>
      <c r="D151" s="116"/>
      <c r="E151" s="116"/>
    </row>
    <row r="152" spans="1:5" ht="14.4">
      <c r="A152" s="117"/>
      <c r="B152" s="225"/>
      <c r="C152" s="225"/>
      <c r="D152" s="228"/>
      <c r="E152" s="225"/>
    </row>
    <row r="153" spans="1:5" ht="14.4">
      <c r="A153" s="117"/>
      <c r="B153" s="225"/>
      <c r="C153" s="225"/>
      <c r="D153" s="228"/>
      <c r="E153" s="226"/>
    </row>
    <row r="154" spans="1:5" ht="14.4">
      <c r="A154" s="117"/>
      <c r="B154" s="225"/>
      <c r="C154" s="225"/>
      <c r="D154" s="228"/>
      <c r="E154" s="226"/>
    </row>
    <row r="155" spans="1:5" ht="14.4">
      <c r="A155" s="225"/>
      <c r="B155" s="116"/>
      <c r="C155" s="225"/>
      <c r="D155" s="225"/>
      <c r="E155" s="227"/>
    </row>
    <row r="162" spans="1:11">
      <c r="K162" s="229"/>
    </row>
    <row r="163" spans="1:11" ht="40.799999999999997" customHeight="1">
      <c r="K163" s="229"/>
    </row>
    <row r="164" spans="1:11">
      <c r="A164" s="229"/>
      <c r="B164" s="229"/>
      <c r="C164" s="229"/>
      <c r="D164" s="229"/>
      <c r="E164" s="229"/>
      <c r="F164" s="229"/>
      <c r="G164" s="229"/>
      <c r="H164" s="229"/>
      <c r="I164" s="229"/>
      <c r="J164" s="229"/>
    </row>
    <row r="165" spans="1:11">
      <c r="A165" s="229"/>
      <c r="B165" s="229"/>
      <c r="C165" s="229"/>
      <c r="D165" s="229"/>
      <c r="E165" s="229"/>
      <c r="F165" s="229"/>
      <c r="G165" s="229"/>
      <c r="H165" s="229"/>
      <c r="I165" s="229"/>
      <c r="J165" s="22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topLeftCell="G1" workbookViewId="0">
      <selection activeCell="U9" sqref="U9"/>
    </sheetView>
  </sheetViews>
  <sheetFormatPr defaultRowHeight="13.8"/>
  <cols>
    <col min="1" max="1" width="13.5546875" style="244" customWidth="1"/>
    <col min="2" max="11" width="9.77734375" style="244" customWidth="1"/>
    <col min="12" max="12" width="8.6640625" style="244" customWidth="1"/>
    <col min="13" max="16384" width="8.88671875" style="244"/>
  </cols>
  <sheetData>
    <row r="1" spans="1:12">
      <c r="A1" s="243" t="s">
        <v>183</v>
      </c>
      <c r="B1" s="243"/>
      <c r="C1" s="243"/>
      <c r="D1" s="243"/>
      <c r="E1" s="243"/>
      <c r="F1" s="243"/>
      <c r="G1" s="243"/>
      <c r="H1" s="243"/>
      <c r="I1" s="243"/>
      <c r="J1" s="243"/>
      <c r="K1" s="243"/>
      <c r="L1" s="243"/>
    </row>
    <row r="2" spans="1:12">
      <c r="A2" s="243"/>
      <c r="B2" s="243">
        <v>2002</v>
      </c>
      <c r="C2" s="243">
        <v>2003</v>
      </c>
      <c r="D2" s="243">
        <v>2004</v>
      </c>
      <c r="E2" s="243">
        <v>2005</v>
      </c>
      <c r="F2" s="243">
        <v>2006</v>
      </c>
      <c r="G2" s="243">
        <v>2007</v>
      </c>
      <c r="H2" s="243">
        <v>2008</v>
      </c>
      <c r="I2" s="243">
        <v>2009</v>
      </c>
      <c r="J2" s="243">
        <v>2010</v>
      </c>
      <c r="K2" s="243">
        <v>2011</v>
      </c>
      <c r="L2" s="243">
        <v>2012</v>
      </c>
    </row>
    <row r="3" spans="1:12" s="268" customFormat="1">
      <c r="A3" s="268" t="s">
        <v>76</v>
      </c>
      <c r="B3" s="268">
        <v>3817117</v>
      </c>
      <c r="C3" s="268">
        <v>3817117</v>
      </c>
      <c r="D3" s="268">
        <v>3817117</v>
      </c>
      <c r="E3" s="268">
        <v>3817117</v>
      </c>
      <c r="F3" s="268">
        <v>3817117</v>
      </c>
      <c r="G3" s="268">
        <v>3817117</v>
      </c>
      <c r="H3" s="268">
        <v>3817117</v>
      </c>
      <c r="I3" s="268">
        <v>3817117</v>
      </c>
      <c r="J3" s="268">
        <v>3817117</v>
      </c>
      <c r="K3" s="268">
        <v>3817117</v>
      </c>
      <c r="L3" s="268">
        <v>3817117</v>
      </c>
    </row>
    <row r="4" spans="1:12">
      <c r="A4" s="243" t="s">
        <v>77</v>
      </c>
      <c r="B4" s="263">
        <v>46418</v>
      </c>
      <c r="C4" s="251">
        <f>C16*B$8</f>
        <v>41152.9680643795</v>
      </c>
      <c r="D4" s="251">
        <f t="shared" ref="D4:E4" si="0">D16*C$8</f>
        <v>44850.417676125937</v>
      </c>
      <c r="E4" s="251">
        <f t="shared" si="0"/>
        <v>46445.524438797125</v>
      </c>
      <c r="F4" s="251">
        <f>F16*E$8</f>
        <v>45658.675005882636</v>
      </c>
      <c r="G4" s="263">
        <v>36091</v>
      </c>
      <c r="H4" s="243">
        <f>'2008'!$D33</f>
        <v>38660</v>
      </c>
      <c r="I4" s="243">
        <f>'2009'!$D33</f>
        <v>37963</v>
      </c>
      <c r="J4" s="243">
        <f>'2010'!$D33</f>
        <v>39498</v>
      </c>
      <c r="K4" s="251">
        <f>K16*J$8</f>
        <v>34904.324950899216</v>
      </c>
      <c r="L4" s="243"/>
    </row>
    <row r="5" spans="1:12">
      <c r="A5" s="243" t="s">
        <v>78</v>
      </c>
      <c r="B5" s="263">
        <v>31252</v>
      </c>
      <c r="C5" s="251">
        <f>C17*B$8</f>
        <v>20148.762991199586</v>
      </c>
      <c r="D5" s="251">
        <f t="shared" ref="D5:F5" si="1">D17*C$8</f>
        <v>21799.355527318934</v>
      </c>
      <c r="E5" s="251">
        <f t="shared" si="1"/>
        <v>25355.68777824839</v>
      </c>
      <c r="F5" s="251">
        <f t="shared" si="1"/>
        <v>25817.486695844516</v>
      </c>
      <c r="G5" s="263">
        <v>21684</v>
      </c>
      <c r="H5" s="243">
        <f>'2008'!$D66</f>
        <v>21491</v>
      </c>
      <c r="I5" s="243">
        <f>'2009'!$D66</f>
        <v>19738</v>
      </c>
      <c r="J5" s="243">
        <f>'2010'!$D66</f>
        <v>22675</v>
      </c>
      <c r="K5" s="251">
        <f>K17*J$8</f>
        <v>17663.973485577848</v>
      </c>
      <c r="L5" s="243"/>
    </row>
    <row r="6" spans="1:12">
      <c r="A6" s="243" t="s">
        <v>79</v>
      </c>
      <c r="B6" s="243"/>
      <c r="C6" s="243"/>
      <c r="D6" s="245">
        <v>981</v>
      </c>
      <c r="E6" s="245">
        <v>4173</v>
      </c>
      <c r="F6" s="245">
        <v>11204</v>
      </c>
      <c r="G6" s="245">
        <v>11020</v>
      </c>
      <c r="H6" s="245">
        <v>3152</v>
      </c>
      <c r="I6" s="245">
        <v>19492.5</v>
      </c>
      <c r="J6" s="243"/>
      <c r="K6" s="243"/>
      <c r="L6" s="243"/>
    </row>
    <row r="7" spans="1:12">
      <c r="A7" s="243" t="s">
        <v>80</v>
      </c>
      <c r="B7" s="243"/>
      <c r="C7" s="243"/>
      <c r="D7" s="246"/>
      <c r="E7" s="246"/>
      <c r="F7" s="246"/>
      <c r="G7" s="246"/>
      <c r="H7" s="243"/>
      <c r="I7" s="243"/>
      <c r="J7" s="243"/>
      <c r="K7" s="243"/>
      <c r="L7" s="243"/>
    </row>
    <row r="8" spans="1:12">
      <c r="A8" s="244" t="s">
        <v>182</v>
      </c>
      <c r="B8" s="244">
        <f>B4/B16</f>
        <v>0.43689585392253755</v>
      </c>
      <c r="C8" s="244">
        <f t="shared" ref="C8:J8" si="2">C4/C16</f>
        <v>0.43689585392253755</v>
      </c>
      <c r="D8" s="244">
        <f t="shared" si="2"/>
        <v>0.43689585392253755</v>
      </c>
      <c r="E8" s="244">
        <f t="shared" si="2"/>
        <v>0.4368958539225376</v>
      </c>
      <c r="F8" s="244">
        <f t="shared" si="2"/>
        <v>0.4368958539225376</v>
      </c>
      <c r="G8" s="244">
        <f t="shared" si="2"/>
        <v>0.36765275146180959</v>
      </c>
      <c r="H8" s="244">
        <f t="shared" si="2"/>
        <v>0.37428961457657639</v>
      </c>
      <c r="I8" s="244">
        <f t="shared" si="2"/>
        <v>0.38116609938050344</v>
      </c>
      <c r="J8" s="244">
        <f t="shared" si="2"/>
        <v>0.38027111333615743</v>
      </c>
    </row>
    <row r="9" spans="1:12">
      <c r="A9" s="243"/>
      <c r="B9" s="243">
        <v>2002</v>
      </c>
      <c r="C9" s="243">
        <v>2003</v>
      </c>
      <c r="D9" s="243">
        <v>2004</v>
      </c>
      <c r="E9" s="243">
        <v>2005</v>
      </c>
      <c r="F9" s="243">
        <v>2006</v>
      </c>
      <c r="G9" s="243">
        <v>2007</v>
      </c>
      <c r="H9" s="243">
        <v>2008</v>
      </c>
      <c r="I9" s="243">
        <v>2009</v>
      </c>
      <c r="J9" s="243">
        <v>2010</v>
      </c>
      <c r="K9" s="243">
        <v>2011</v>
      </c>
      <c r="L9" s="243">
        <v>2012</v>
      </c>
    </row>
    <row r="10" spans="1:12">
      <c r="A10" s="243" t="s">
        <v>81</v>
      </c>
      <c r="B10" s="263">
        <v>59827</v>
      </c>
      <c r="C10" s="254">
        <f>C16-C4</f>
        <v>53041.0319356205</v>
      </c>
      <c r="D10" s="254">
        <f t="shared" ref="D10:F10" si="3">D16-D4</f>
        <v>57806.582323874063</v>
      </c>
      <c r="E10" s="254">
        <f t="shared" si="3"/>
        <v>59862.475561202875</v>
      </c>
      <c r="F10" s="254">
        <f t="shared" si="3"/>
        <v>58848.324994117364</v>
      </c>
      <c r="G10" s="263">
        <v>62075</v>
      </c>
      <c r="H10" s="243">
        <f>'2008'!$C33</f>
        <v>64629</v>
      </c>
      <c r="I10" s="243">
        <f>'2009'!$C33</f>
        <v>61634</v>
      </c>
      <c r="J10" s="243">
        <f>'2010'!$C33</f>
        <v>64370</v>
      </c>
      <c r="K10" s="254">
        <f t="shared" ref="K10" si="4">K16-K4</f>
        <v>56883.675049100784</v>
      </c>
      <c r="L10" s="243"/>
    </row>
    <row r="11" spans="1:12">
      <c r="A11" s="243" t="s">
        <v>82</v>
      </c>
      <c r="B11" s="263">
        <v>27981</v>
      </c>
      <c r="C11" s="254">
        <f>C17-C5</f>
        <v>25969.237008800414</v>
      </c>
      <c r="D11" s="254">
        <f t="shared" ref="D11:F11" si="5">D17-D5</f>
        <v>28096.644472681066</v>
      </c>
      <c r="E11" s="254">
        <f t="shared" si="5"/>
        <v>32680.31222175161</v>
      </c>
      <c r="F11" s="254">
        <f t="shared" si="5"/>
        <v>33275.51330415548</v>
      </c>
      <c r="G11" s="263">
        <v>32261</v>
      </c>
      <c r="H11" s="243">
        <f>'2008'!$C66</f>
        <v>31500</v>
      </c>
      <c r="I11" s="243">
        <f>'2009'!$C66</f>
        <v>27441</v>
      </c>
      <c r="J11" s="243">
        <f>'2010'!$C66</f>
        <v>27695</v>
      </c>
      <c r="K11" s="254">
        <f t="shared" ref="K11" si="6">K17-K5</f>
        <v>28787.026514422152</v>
      </c>
      <c r="L11" s="243"/>
    </row>
    <row r="12" spans="1:12">
      <c r="A12" s="243" t="s">
        <v>83</v>
      </c>
      <c r="B12" s="243"/>
      <c r="C12" s="243"/>
      <c r="D12" s="247"/>
      <c r="E12" s="245">
        <v>2208</v>
      </c>
      <c r="F12" s="245">
        <v>6889</v>
      </c>
      <c r="G12" s="245">
        <v>6627</v>
      </c>
      <c r="H12" s="245">
        <v>1414</v>
      </c>
      <c r="I12" s="245">
        <v>11244.5</v>
      </c>
      <c r="J12" s="248"/>
      <c r="K12" s="248"/>
      <c r="L12" s="248"/>
    </row>
    <row r="13" spans="1:12">
      <c r="A13" s="243" t="s">
        <v>80</v>
      </c>
      <c r="B13" s="243"/>
      <c r="C13" s="243"/>
      <c r="D13" s="243"/>
      <c r="E13" s="243"/>
      <c r="F13" s="243"/>
      <c r="G13" s="243"/>
      <c r="H13" s="249">
        <v>58629</v>
      </c>
      <c r="I13" s="243"/>
      <c r="J13" s="243"/>
      <c r="K13" s="243"/>
      <c r="L13" s="243"/>
    </row>
    <row r="15" spans="1:12">
      <c r="A15" s="243"/>
      <c r="B15" s="243">
        <v>2002</v>
      </c>
      <c r="C15" s="243">
        <v>2003</v>
      </c>
      <c r="D15" s="243">
        <v>2004</v>
      </c>
      <c r="E15" s="243">
        <v>2005</v>
      </c>
      <c r="F15" s="243">
        <v>2006</v>
      </c>
      <c r="G15" s="243">
        <v>2007</v>
      </c>
      <c r="H15" s="243">
        <v>2008</v>
      </c>
      <c r="I15" s="243">
        <v>2009</v>
      </c>
      <c r="J15" s="243">
        <v>2010</v>
      </c>
      <c r="K15" s="243">
        <v>2011</v>
      </c>
      <c r="L15" s="243">
        <v>2012</v>
      </c>
    </row>
    <row r="16" spans="1:12">
      <c r="A16" s="243" t="s">
        <v>87</v>
      </c>
      <c r="B16" s="243">
        <f t="shared" ref="B16" si="7">B4+B10</f>
        <v>106245</v>
      </c>
      <c r="C16" s="249">
        <v>94194</v>
      </c>
      <c r="D16" s="249">
        <v>102657</v>
      </c>
      <c r="E16" s="249">
        <v>106308</v>
      </c>
      <c r="F16" s="269">
        <v>104507</v>
      </c>
      <c r="G16" s="243">
        <f t="shared" ref="G16:J16" si="8">G4+G10</f>
        <v>98166</v>
      </c>
      <c r="H16" s="243">
        <f t="shared" si="8"/>
        <v>103289</v>
      </c>
      <c r="I16" s="243">
        <f t="shared" si="8"/>
        <v>99597</v>
      </c>
      <c r="J16" s="243">
        <f t="shared" si="8"/>
        <v>103868</v>
      </c>
      <c r="K16" s="250">
        <v>91788</v>
      </c>
      <c r="L16" s="243"/>
    </row>
    <row r="17" spans="1:12">
      <c r="A17" s="243" t="s">
        <v>88</v>
      </c>
      <c r="B17" s="243">
        <f t="shared" ref="B17" si="9">B5+B11</f>
        <v>59233</v>
      </c>
      <c r="C17" s="249">
        <v>46118</v>
      </c>
      <c r="D17" s="249">
        <v>49896</v>
      </c>
      <c r="E17" s="249">
        <v>58036</v>
      </c>
      <c r="F17" s="270">
        <v>59093</v>
      </c>
      <c r="G17" s="243">
        <f t="shared" ref="G17" si="10">G5+G11</f>
        <v>53945</v>
      </c>
      <c r="H17" s="243">
        <f t="shared" ref="H17:J17" si="11">H5+H11</f>
        <v>52991</v>
      </c>
      <c r="I17" s="243">
        <f t="shared" si="11"/>
        <v>47179</v>
      </c>
      <c r="J17" s="243">
        <f t="shared" si="11"/>
        <v>50370</v>
      </c>
      <c r="K17" s="250">
        <v>46451</v>
      </c>
      <c r="L17" s="243"/>
    </row>
    <row r="18" spans="1:12">
      <c r="A18" s="243" t="s">
        <v>89</v>
      </c>
      <c r="B18" s="243"/>
      <c r="D18" s="251">
        <f>D12+D6</f>
        <v>981</v>
      </c>
      <c r="E18" s="251">
        <f>E12+E6</f>
        <v>6381</v>
      </c>
      <c r="F18" s="251">
        <f t="shared" ref="F18:H18" si="12">F12+F6</f>
        <v>18093</v>
      </c>
      <c r="G18" s="251">
        <f t="shared" si="12"/>
        <v>17647</v>
      </c>
      <c r="H18" s="251">
        <f t="shared" si="12"/>
        <v>4566</v>
      </c>
      <c r="I18" s="251">
        <f>I12+I6</f>
        <v>30737</v>
      </c>
      <c r="J18" s="251">
        <f>J12+J6</f>
        <v>0</v>
      </c>
      <c r="K18" s="243"/>
      <c r="L18" s="243"/>
    </row>
    <row r="19" spans="1:12">
      <c r="A19" s="243" t="s">
        <v>84</v>
      </c>
      <c r="B19" s="252">
        <f t="shared" ref="B19:G20" si="13">B16/B$3*1000</f>
        <v>27.833833754637332</v>
      </c>
      <c r="C19" s="252">
        <f t="shared" si="13"/>
        <v>24.676739015335396</v>
      </c>
      <c r="D19" s="252">
        <f t="shared" si="13"/>
        <v>26.893857327401808</v>
      </c>
      <c r="E19" s="252">
        <f t="shared" si="13"/>
        <v>27.850338357456689</v>
      </c>
      <c r="F19" s="252">
        <f t="shared" ref="F19" si="14">F16/F$3*1000</f>
        <v>27.378516299081216</v>
      </c>
      <c r="G19" s="252">
        <f t="shared" si="13"/>
        <v>25.717314926422219</v>
      </c>
      <c r="H19" s="252">
        <f t="shared" ref="H19:J19" si="15">H16/H$3*1000</f>
        <v>27.059427311240395</v>
      </c>
      <c r="I19" s="252">
        <f t="shared" si="15"/>
        <v>26.092205190461808</v>
      </c>
      <c r="J19" s="252">
        <f t="shared" si="15"/>
        <v>27.211112470484924</v>
      </c>
      <c r="K19" s="252">
        <f t="shared" ref="K19" si="16">K16/K$3*1000</f>
        <v>24.046420374329632</v>
      </c>
      <c r="L19" s="243"/>
    </row>
    <row r="20" spans="1:12">
      <c r="A20" s="243" t="s">
        <v>85</v>
      </c>
      <c r="B20" s="252">
        <f t="shared" si="13"/>
        <v>15.517732361884637</v>
      </c>
      <c r="C20" s="252">
        <f t="shared" si="13"/>
        <v>12.081893219411404</v>
      </c>
      <c r="D20" s="252">
        <f t="shared" si="13"/>
        <v>13.071645432927522</v>
      </c>
      <c r="E20" s="252">
        <f t="shared" si="13"/>
        <v>15.204144908316932</v>
      </c>
      <c r="F20" s="252">
        <f t="shared" ref="F20" si="17">F17/F$3*1000</f>
        <v>15.481055466730519</v>
      </c>
      <c r="G20" s="252">
        <f t="shared" si="13"/>
        <v>14.132393636349109</v>
      </c>
      <c r="H20" s="252">
        <f t="shared" ref="H20:J21" si="18">H17/H$3*1000</f>
        <v>13.88246679365605</v>
      </c>
      <c r="I20" s="252">
        <f t="shared" si="18"/>
        <v>12.359851689115111</v>
      </c>
      <c r="J20" s="252">
        <f t="shared" si="18"/>
        <v>13.195822920806462</v>
      </c>
      <c r="K20" s="252">
        <f t="shared" ref="K20" si="19">K17/K$3*1000</f>
        <v>12.169131834313697</v>
      </c>
      <c r="L20" s="243"/>
    </row>
    <row r="21" spans="1:12">
      <c r="A21" s="243" t="s">
        <v>86</v>
      </c>
      <c r="B21" s="243"/>
      <c r="C21" s="243"/>
      <c r="D21" s="252">
        <f t="shared" ref="D21:H21" si="20">D18/D$3*1000</f>
        <v>0.25700024390135279</v>
      </c>
      <c r="E21" s="252">
        <f t="shared" si="20"/>
        <v>1.6716804855601755</v>
      </c>
      <c r="F21" s="252">
        <f t="shared" si="20"/>
        <v>4.7399647430246441</v>
      </c>
      <c r="G21" s="252">
        <f t="shared" si="20"/>
        <v>4.6231226341765268</v>
      </c>
      <c r="H21" s="252">
        <f t="shared" si="20"/>
        <v>1.1961907376692933</v>
      </c>
      <c r="I21" s="252">
        <f t="shared" si="18"/>
        <v>8.0524123310865239</v>
      </c>
      <c r="J21" s="252"/>
      <c r="K21" s="243"/>
      <c r="L21" s="243"/>
    </row>
    <row r="22" spans="1:12">
      <c r="A22" s="243" t="s">
        <v>90</v>
      </c>
      <c r="B22" s="243"/>
      <c r="C22" s="243"/>
      <c r="D22" s="243"/>
      <c r="E22" s="243"/>
      <c r="F22" s="243"/>
      <c r="I22" s="253">
        <f>H19-I19</f>
        <v>0.96722212077858671</v>
      </c>
      <c r="J22" s="253">
        <f t="shared" ref="J22:K22" si="21">I19-J19</f>
        <v>-1.1189072800231159</v>
      </c>
      <c r="K22" s="253">
        <f t="shared" si="21"/>
        <v>3.1646920961552922</v>
      </c>
    </row>
    <row r="23" spans="1:12">
      <c r="A23" s="254"/>
      <c r="B23" s="254"/>
      <c r="C23" s="254"/>
      <c r="D23" s="254"/>
      <c r="E23" s="254"/>
      <c r="F23" s="254"/>
    </row>
    <row r="24" spans="1:12">
      <c r="B24" s="264">
        <v>2003</v>
      </c>
      <c r="C24" s="247">
        <v>-31</v>
      </c>
      <c r="D24" s="246">
        <v>981</v>
      </c>
    </row>
    <row r="25" spans="1:12">
      <c r="B25" s="264">
        <v>2004</v>
      </c>
      <c r="C25" s="246">
        <v>2208</v>
      </c>
      <c r="D25" s="246">
        <v>4173</v>
      </c>
    </row>
    <row r="26" spans="1:12">
      <c r="B26" s="264">
        <v>2005</v>
      </c>
      <c r="C26" s="246">
        <v>6889</v>
      </c>
      <c r="D26" s="246">
        <v>11204</v>
      </c>
    </row>
    <row r="27" spans="1:12">
      <c r="B27" s="264">
        <v>2006</v>
      </c>
      <c r="C27" s="246">
        <v>6627</v>
      </c>
      <c r="D27" s="246">
        <v>11020</v>
      </c>
    </row>
    <row r="28" spans="1:12">
      <c r="B28" s="264">
        <v>2007</v>
      </c>
      <c r="C28" s="246">
        <v>1414</v>
      </c>
      <c r="D28" s="246">
        <v>3152</v>
      </c>
    </row>
    <row r="29" spans="1:12">
      <c r="B29" s="265">
        <v>2008</v>
      </c>
      <c r="C29" s="255">
        <v>11244.5</v>
      </c>
      <c r="D29" s="255">
        <v>19492.5</v>
      </c>
    </row>
    <row r="32" spans="1:12">
      <c r="D32" s="254">
        <f>SUM(C24:D29)</f>
        <v>78374</v>
      </c>
    </row>
    <row r="33" spans="1:13">
      <c r="D33" s="244">
        <v>23757</v>
      </c>
    </row>
    <row r="37" spans="1:13">
      <c r="A37" s="244" t="s">
        <v>146</v>
      </c>
    </row>
    <row r="38" spans="1:13">
      <c r="A38" s="244" t="s">
        <v>147</v>
      </c>
    </row>
    <row r="39" spans="1:13">
      <c r="A39" s="256"/>
      <c r="B39" s="266" t="s">
        <v>159</v>
      </c>
      <c r="C39" s="266"/>
      <c r="D39" s="266"/>
      <c r="E39" s="266"/>
      <c r="F39" s="266"/>
      <c r="G39" s="266" t="s">
        <v>161</v>
      </c>
      <c r="H39" s="266"/>
      <c r="I39" s="266"/>
      <c r="J39" s="266"/>
      <c r="K39" s="266"/>
      <c r="L39" s="266" t="s">
        <v>157</v>
      </c>
      <c r="M39" s="266"/>
    </row>
    <row r="40" spans="1:13">
      <c r="A40" s="256"/>
      <c r="B40" s="266" t="s">
        <v>166</v>
      </c>
      <c r="C40" s="266"/>
      <c r="D40" s="266"/>
      <c r="E40" s="266" t="s">
        <v>167</v>
      </c>
      <c r="F40" s="266"/>
      <c r="G40" s="266" t="s">
        <v>166</v>
      </c>
      <c r="H40" s="266"/>
      <c r="I40" s="266" t="s">
        <v>167</v>
      </c>
      <c r="J40" s="266"/>
      <c r="K40" s="266"/>
      <c r="L40" s="266" t="s">
        <v>166</v>
      </c>
      <c r="M40" s="266" t="s">
        <v>167</v>
      </c>
    </row>
    <row r="41" spans="1:13">
      <c r="A41" s="266" t="s">
        <v>168</v>
      </c>
      <c r="B41" s="266"/>
      <c r="C41" s="263">
        <v>12566</v>
      </c>
      <c r="D41" s="263"/>
      <c r="E41" s="263">
        <v>19558</v>
      </c>
      <c r="F41" s="263"/>
      <c r="G41" s="263">
        <v>36091</v>
      </c>
      <c r="H41" s="263"/>
      <c r="I41" s="263">
        <v>62075</v>
      </c>
      <c r="J41" s="263"/>
      <c r="K41" s="263"/>
      <c r="L41" s="263">
        <v>21684</v>
      </c>
      <c r="M41" s="263">
        <v>32261</v>
      </c>
    </row>
    <row r="42" spans="1:13">
      <c r="A42" s="266" t="s">
        <v>169</v>
      </c>
      <c r="B42" s="266"/>
      <c r="C42" s="263">
        <v>13038</v>
      </c>
      <c r="D42" s="263"/>
      <c r="E42" s="263">
        <v>20532</v>
      </c>
      <c r="F42" s="263"/>
      <c r="G42" s="263">
        <v>46418</v>
      </c>
      <c r="H42" s="263"/>
      <c r="I42" s="263">
        <v>59827</v>
      </c>
      <c r="J42" s="263"/>
      <c r="K42" s="263"/>
      <c r="L42" s="263">
        <v>31252</v>
      </c>
      <c r="M42" s="263">
        <v>27981</v>
      </c>
    </row>
    <row r="43" spans="1:13">
      <c r="A43" s="266" t="s">
        <v>170</v>
      </c>
      <c r="B43" s="266"/>
      <c r="C43" s="256" t="s">
        <v>174</v>
      </c>
      <c r="D43" s="256"/>
      <c r="E43" s="256" t="s">
        <v>175</v>
      </c>
      <c r="F43" s="256"/>
      <c r="G43" s="256" t="s">
        <v>176</v>
      </c>
      <c r="H43" s="256"/>
      <c r="I43" s="263">
        <v>2248</v>
      </c>
      <c r="J43" s="263"/>
      <c r="K43" s="263"/>
      <c r="L43" s="256" t="s">
        <v>177</v>
      </c>
      <c r="M43" s="263">
        <v>4280</v>
      </c>
    </row>
    <row r="44" spans="1:13">
      <c r="A44" s="266" t="s">
        <v>171</v>
      </c>
      <c r="B44" s="266"/>
      <c r="C44" s="256" t="s">
        <v>178</v>
      </c>
      <c r="D44" s="256"/>
      <c r="E44" s="256" t="s">
        <v>179</v>
      </c>
      <c r="F44" s="256"/>
      <c r="G44" s="256" t="s">
        <v>180</v>
      </c>
      <c r="H44" s="256"/>
      <c r="I44" s="267" t="s">
        <v>172</v>
      </c>
      <c r="J44" s="267"/>
      <c r="K44" s="267"/>
      <c r="L44" s="256" t="s">
        <v>181</v>
      </c>
      <c r="M44" s="267" t="s">
        <v>173</v>
      </c>
    </row>
    <row r="46" spans="1:13">
      <c r="A46" s="257" t="s">
        <v>151</v>
      </c>
      <c r="B46" s="258"/>
      <c r="C46" s="258"/>
      <c r="D46" s="258"/>
      <c r="E46" s="258"/>
    </row>
    <row r="47" spans="1:13">
      <c r="A47" s="257" t="s">
        <v>152</v>
      </c>
      <c r="B47" s="258"/>
      <c r="C47" s="258"/>
      <c r="D47" s="258"/>
      <c r="E47" s="258"/>
    </row>
    <row r="48" spans="1:13">
      <c r="A48" s="257" t="s">
        <v>153</v>
      </c>
      <c r="B48" s="258"/>
      <c r="C48" s="258"/>
      <c r="D48" s="258"/>
      <c r="E48" s="258"/>
    </row>
    <row r="49" spans="1:5">
      <c r="A49" s="257" t="s">
        <v>154</v>
      </c>
      <c r="B49" s="258"/>
      <c r="C49" s="258"/>
      <c r="D49" s="258"/>
      <c r="E49" s="258"/>
    </row>
    <row r="50" spans="1:5" s="262" customFormat="1" ht="58.2" customHeight="1">
      <c r="A50" s="259"/>
      <c r="B50" s="259" t="s">
        <v>155</v>
      </c>
      <c r="C50" s="260">
        <v>2011</v>
      </c>
      <c r="D50" s="259" t="s">
        <v>156</v>
      </c>
      <c r="E50" s="261"/>
    </row>
    <row r="51" spans="1:5">
      <c r="A51" s="257" t="s">
        <v>157</v>
      </c>
      <c r="B51" s="250">
        <v>105617</v>
      </c>
      <c r="C51" s="250">
        <v>91788</v>
      </c>
      <c r="D51" s="257" t="s">
        <v>158</v>
      </c>
      <c r="E51" s="258"/>
    </row>
    <row r="52" spans="1:5">
      <c r="A52" s="257" t="s">
        <v>159</v>
      </c>
      <c r="B52" s="250">
        <v>33065</v>
      </c>
      <c r="C52" s="250">
        <v>32885</v>
      </c>
      <c r="D52" s="257" t="s">
        <v>160</v>
      </c>
    </row>
    <row r="53" spans="1:5">
      <c r="A53" s="257" t="s">
        <v>161</v>
      </c>
      <c r="B53" s="250">
        <v>59233</v>
      </c>
      <c r="C53" s="250">
        <v>46451</v>
      </c>
      <c r="D53" s="257" t="s">
        <v>162</v>
      </c>
    </row>
    <row r="54" spans="1:5">
      <c r="A54" s="257" t="s">
        <v>163</v>
      </c>
      <c r="B54" s="257" t="s">
        <v>164</v>
      </c>
      <c r="C54" s="257" t="s">
        <v>165</v>
      </c>
      <c r="D54" s="25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2007</vt:lpstr>
      <vt:lpstr>2008</vt:lpstr>
      <vt:lpstr>2009</vt:lpstr>
      <vt:lpstr>2010</vt:lpstr>
      <vt:lpstr>2011</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2013-05-12T15:56:52Z</dcterms:modified>
</cp:coreProperties>
</file>